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ug87554\Documents\"/>
    </mc:Choice>
  </mc:AlternateContent>
  <bookViews>
    <workbookView xWindow="0" yWindow="0" windowWidth="14380" windowHeight="2530" activeTab="1"/>
  </bookViews>
  <sheets>
    <sheet name="Statistical Data" sheetId="1" r:id="rId1"/>
    <sheet name="Summary Data" sheetId="2" r:id="rId2"/>
  </sheets>
  <calcPr calcId="162913"/>
</workbook>
</file>

<file path=xl/calcChain.xml><?xml version="1.0" encoding="utf-8"?>
<calcChain xmlns="http://schemas.openxmlformats.org/spreadsheetml/2006/main">
  <c r="G2" i="2" l="1"/>
  <c r="M2" i="2"/>
  <c r="S2" i="2"/>
  <c r="V2" i="2"/>
  <c r="Y2" i="2"/>
  <c r="AB2" i="2"/>
  <c r="AE2" i="2"/>
  <c r="AH2" i="2"/>
  <c r="AK2" i="2"/>
  <c r="AN2" i="2"/>
  <c r="AQ2" i="2"/>
  <c r="AT2" i="2"/>
  <c r="AW2" i="2"/>
  <c r="BC2" i="2"/>
  <c r="BF2" i="2"/>
  <c r="BI2" i="2"/>
  <c r="BO2" i="2"/>
  <c r="BU2" i="2"/>
  <c r="BX2" i="2"/>
  <c r="CA2" i="2"/>
  <c r="CG2" i="2"/>
  <c r="CJ2" i="2"/>
  <c r="CP2" i="2"/>
  <c r="CS2" i="2"/>
  <c r="CV2" i="2"/>
  <c r="G3" i="2"/>
  <c r="J3" i="2"/>
  <c r="M3" i="2"/>
  <c r="S3" i="2"/>
  <c r="V3" i="2"/>
  <c r="Y3" i="2"/>
  <c r="AB3" i="2"/>
  <c r="AE3" i="2"/>
  <c r="AH3" i="2"/>
  <c r="AK3" i="2"/>
  <c r="AN3" i="2"/>
  <c r="AQ3" i="2"/>
  <c r="AT3" i="2"/>
  <c r="AW3" i="2"/>
  <c r="BC3" i="2"/>
  <c r="BF3" i="2"/>
  <c r="BI3" i="2"/>
  <c r="BO3" i="2"/>
  <c r="BU3" i="2"/>
  <c r="BX3" i="2"/>
  <c r="CA3" i="2"/>
  <c r="CG3" i="2"/>
  <c r="CJ3" i="2"/>
  <c r="CP3" i="2"/>
  <c r="CS3" i="2"/>
  <c r="CV3" i="2"/>
  <c r="G4" i="2"/>
  <c r="J4" i="2"/>
  <c r="M4" i="2"/>
  <c r="S4" i="2"/>
  <c r="V4" i="2"/>
  <c r="Y4" i="2"/>
  <c r="AB4" i="2"/>
  <c r="AE4" i="2"/>
  <c r="AH4" i="2"/>
  <c r="AK4" i="2"/>
  <c r="AN4" i="2"/>
  <c r="AQ4" i="2"/>
  <c r="AT4" i="2"/>
  <c r="AW4" i="2"/>
  <c r="BC4" i="2"/>
  <c r="BI4" i="2"/>
  <c r="BO4" i="2"/>
  <c r="BU4" i="2"/>
  <c r="BX4" i="2"/>
  <c r="CA4" i="2"/>
  <c r="CG4" i="2"/>
  <c r="CJ4" i="2"/>
  <c r="CP4" i="2"/>
  <c r="CS4" i="2"/>
  <c r="CV4" i="2"/>
  <c r="G5" i="2"/>
  <c r="J5" i="2"/>
  <c r="M5" i="2"/>
  <c r="S5" i="2"/>
  <c r="V5" i="2"/>
  <c r="Y5" i="2"/>
  <c r="AB5" i="2"/>
  <c r="AE5" i="2"/>
  <c r="AH5" i="2"/>
  <c r="AK5" i="2"/>
  <c r="AN5" i="2"/>
  <c r="AQ5" i="2"/>
  <c r="AT5" i="2"/>
  <c r="AW5" i="2"/>
  <c r="BC5" i="2"/>
  <c r="BF5" i="2"/>
  <c r="BI5" i="2"/>
  <c r="BO5" i="2"/>
  <c r="BU5" i="2"/>
  <c r="BX5" i="2"/>
  <c r="CA5" i="2"/>
  <c r="CG5" i="2"/>
  <c r="CJ5" i="2"/>
  <c r="CP5" i="2"/>
  <c r="CS5" i="2"/>
  <c r="CV5" i="2"/>
  <c r="G6" i="2"/>
  <c r="M6" i="2"/>
  <c r="S6" i="2"/>
  <c r="V6" i="2"/>
  <c r="Y6" i="2"/>
  <c r="AB6" i="2"/>
  <c r="AE6" i="2"/>
  <c r="AH6" i="2"/>
  <c r="AK6" i="2"/>
  <c r="AN6" i="2"/>
  <c r="AQ6" i="2"/>
  <c r="AT6" i="2"/>
  <c r="AW6" i="2"/>
  <c r="BC6" i="2"/>
  <c r="BF6" i="2"/>
  <c r="BI6" i="2"/>
  <c r="BO6" i="2"/>
  <c r="BU6" i="2"/>
  <c r="BX6" i="2"/>
  <c r="CA6" i="2"/>
  <c r="CG6" i="2"/>
  <c r="CJ6" i="2"/>
  <c r="CP6" i="2"/>
  <c r="CS6" i="2"/>
  <c r="CV6" i="2"/>
  <c r="G7" i="2"/>
  <c r="J7" i="2"/>
  <c r="M7" i="2"/>
  <c r="S7" i="2"/>
  <c r="V7" i="2"/>
  <c r="Y7" i="2"/>
  <c r="AB7" i="2"/>
  <c r="AE7" i="2"/>
  <c r="AH7" i="2"/>
  <c r="AK7" i="2"/>
  <c r="AN7" i="2"/>
  <c r="AQ7" i="2"/>
  <c r="AT7" i="2"/>
  <c r="AW7" i="2"/>
  <c r="BC7" i="2"/>
  <c r="BI7" i="2"/>
  <c r="BO7" i="2"/>
  <c r="BU7" i="2"/>
  <c r="BX7" i="2"/>
  <c r="CA7" i="2"/>
  <c r="CG7" i="2"/>
  <c r="CJ7" i="2"/>
  <c r="CP7" i="2"/>
  <c r="CS7" i="2"/>
  <c r="CV7" i="2"/>
  <c r="G8" i="2"/>
  <c r="M8" i="2"/>
  <c r="S8" i="2"/>
  <c r="V8" i="2"/>
  <c r="Y8" i="2"/>
  <c r="AB8" i="2"/>
  <c r="AE8" i="2"/>
  <c r="AH8" i="2"/>
  <c r="AK8" i="2"/>
  <c r="AN8" i="2"/>
  <c r="AQ8" i="2"/>
  <c r="AT8" i="2"/>
  <c r="AW8" i="2"/>
  <c r="BC8" i="2"/>
  <c r="BF8" i="2"/>
  <c r="BI8" i="2"/>
  <c r="BO8" i="2"/>
  <c r="BU8" i="2"/>
  <c r="BX8" i="2"/>
  <c r="CA8" i="2"/>
  <c r="CG8" i="2"/>
  <c r="CJ8" i="2"/>
  <c r="CP8" i="2"/>
  <c r="CS8" i="2"/>
  <c r="CV8" i="2"/>
  <c r="G9" i="2"/>
  <c r="M9" i="2"/>
  <c r="S9" i="2"/>
  <c r="V9" i="2"/>
  <c r="Y9" i="2"/>
  <c r="AB9" i="2"/>
  <c r="AE9" i="2"/>
  <c r="AH9" i="2"/>
  <c r="AK9" i="2"/>
  <c r="AN9" i="2"/>
  <c r="AQ9" i="2"/>
  <c r="AT9" i="2"/>
  <c r="AW9" i="2"/>
  <c r="BC9" i="2"/>
  <c r="BF9" i="2"/>
  <c r="BI9" i="2"/>
  <c r="BO9" i="2"/>
  <c r="BU9" i="2"/>
  <c r="BX9" i="2"/>
  <c r="CA9" i="2"/>
  <c r="CG9" i="2"/>
  <c r="CJ9" i="2"/>
  <c r="CP9" i="2"/>
  <c r="CS9" i="2"/>
  <c r="CV9" i="2"/>
  <c r="G10" i="2"/>
  <c r="J10" i="2"/>
  <c r="M10" i="2"/>
  <c r="S10" i="2"/>
  <c r="V10" i="2"/>
  <c r="Y10" i="2"/>
  <c r="AB10" i="2"/>
  <c r="AE10" i="2"/>
  <c r="AH10" i="2"/>
  <c r="AK10" i="2"/>
  <c r="AN10" i="2"/>
  <c r="AQ10" i="2"/>
  <c r="AT10" i="2"/>
  <c r="AW10" i="2"/>
  <c r="BC10" i="2"/>
  <c r="BF10" i="2"/>
  <c r="BI10" i="2"/>
  <c r="BO10" i="2"/>
  <c r="BU10" i="2"/>
  <c r="BX10" i="2"/>
  <c r="CA10" i="2"/>
  <c r="CG10" i="2"/>
  <c r="CJ10" i="2"/>
  <c r="CP10" i="2"/>
  <c r="CS10" i="2"/>
  <c r="CV10" i="2"/>
  <c r="G11" i="2"/>
  <c r="J11" i="2"/>
  <c r="M11" i="2"/>
  <c r="S11" i="2"/>
  <c r="V11" i="2"/>
  <c r="Y11" i="2"/>
  <c r="AB11" i="2"/>
  <c r="AE11" i="2"/>
  <c r="AH11" i="2"/>
  <c r="AK11" i="2"/>
  <c r="AN11" i="2"/>
  <c r="AQ11" i="2"/>
  <c r="AT11" i="2"/>
  <c r="AW11" i="2"/>
  <c r="BC11" i="2"/>
  <c r="BI11" i="2"/>
  <c r="BO11" i="2"/>
  <c r="BU11" i="2"/>
  <c r="BX11" i="2"/>
  <c r="CA11" i="2"/>
  <c r="CG11" i="2"/>
  <c r="CJ11" i="2"/>
  <c r="CP11" i="2"/>
  <c r="CS11" i="2"/>
  <c r="CV11" i="2"/>
  <c r="G12" i="2"/>
  <c r="J12" i="2"/>
  <c r="M12" i="2"/>
  <c r="S12" i="2"/>
  <c r="V12" i="2"/>
  <c r="Y12" i="2"/>
  <c r="AB12" i="2"/>
  <c r="AE12" i="2"/>
  <c r="AH12" i="2"/>
  <c r="AK12" i="2"/>
  <c r="AN12" i="2"/>
  <c r="AQ12" i="2"/>
  <c r="AT12" i="2"/>
  <c r="AW12" i="2"/>
  <c r="BC12" i="2"/>
  <c r="BF12" i="2"/>
  <c r="BI12" i="2"/>
  <c r="BO12" i="2"/>
  <c r="BU12" i="2"/>
  <c r="BX12" i="2"/>
  <c r="CA12" i="2"/>
  <c r="CG12" i="2"/>
  <c r="CJ12" i="2"/>
  <c r="CP12" i="2"/>
  <c r="CS12" i="2"/>
  <c r="CV12" i="2"/>
  <c r="G13" i="2"/>
  <c r="J13" i="2"/>
  <c r="M13" i="2"/>
  <c r="S13" i="2"/>
  <c r="V13" i="2"/>
  <c r="Y13" i="2"/>
  <c r="AB13" i="2"/>
  <c r="AE13" i="2"/>
  <c r="AH13" i="2"/>
  <c r="AK13" i="2"/>
  <c r="AN13" i="2"/>
  <c r="AQ13" i="2"/>
  <c r="AT13" i="2"/>
  <c r="AW13" i="2"/>
  <c r="BC13" i="2"/>
  <c r="BF13" i="2"/>
  <c r="BI13" i="2"/>
  <c r="BO13" i="2"/>
  <c r="BU13" i="2"/>
  <c r="BX13" i="2"/>
  <c r="CA13" i="2"/>
  <c r="CG13" i="2"/>
  <c r="CJ13" i="2"/>
  <c r="CP13" i="2"/>
  <c r="CS13" i="2"/>
  <c r="CV13" i="2"/>
  <c r="G14" i="2"/>
  <c r="J14" i="2"/>
  <c r="M14" i="2"/>
  <c r="S14" i="2"/>
  <c r="V14" i="2"/>
  <c r="Y14" i="2"/>
  <c r="AB14" i="2"/>
  <c r="AE14" i="2"/>
  <c r="AH14" i="2"/>
  <c r="AK14" i="2"/>
  <c r="AN14" i="2"/>
  <c r="AQ14" i="2"/>
  <c r="AT14" i="2"/>
  <c r="AW14" i="2"/>
  <c r="BC14" i="2"/>
  <c r="BF14" i="2"/>
  <c r="BI14" i="2"/>
  <c r="BO14" i="2"/>
  <c r="BU14" i="2"/>
  <c r="BX14" i="2"/>
  <c r="CA14" i="2"/>
  <c r="CG14" i="2"/>
  <c r="CJ14" i="2"/>
  <c r="CP14" i="2"/>
  <c r="CS14" i="2"/>
  <c r="CV14" i="2"/>
  <c r="G15" i="2"/>
  <c r="J15" i="2"/>
  <c r="M15" i="2"/>
  <c r="S15" i="2"/>
  <c r="V15" i="2"/>
  <c r="Y15" i="2"/>
  <c r="AB15" i="2"/>
  <c r="AE15" i="2"/>
  <c r="AH15" i="2"/>
  <c r="AK15" i="2"/>
  <c r="AN15" i="2"/>
  <c r="AQ15" i="2"/>
  <c r="AT15" i="2"/>
  <c r="AW15" i="2"/>
  <c r="BC15" i="2"/>
  <c r="BF15" i="2"/>
  <c r="BI15" i="2"/>
  <c r="BO15" i="2"/>
  <c r="BU15" i="2"/>
  <c r="BX15" i="2"/>
  <c r="CA15" i="2"/>
  <c r="CG15" i="2"/>
  <c r="CJ15" i="2"/>
  <c r="CP15" i="2"/>
  <c r="CS15" i="2"/>
  <c r="CV15" i="2"/>
  <c r="G16" i="2"/>
  <c r="J16" i="2"/>
  <c r="M16" i="2"/>
  <c r="S16" i="2"/>
  <c r="V16" i="2"/>
  <c r="Y16" i="2"/>
  <c r="AB16" i="2"/>
  <c r="AE16" i="2"/>
  <c r="AH16" i="2"/>
  <c r="AK16" i="2"/>
  <c r="AN16" i="2"/>
  <c r="AQ16" i="2"/>
  <c r="AT16" i="2"/>
  <c r="AW16" i="2"/>
  <c r="BC16" i="2"/>
  <c r="BF16" i="2"/>
  <c r="BI16" i="2"/>
  <c r="BO16" i="2"/>
  <c r="BU16" i="2"/>
  <c r="BX16" i="2"/>
  <c r="CA16" i="2"/>
  <c r="CG16" i="2"/>
  <c r="CJ16" i="2"/>
  <c r="CP16" i="2"/>
  <c r="CS16" i="2"/>
  <c r="CV16" i="2"/>
  <c r="G17" i="2"/>
  <c r="J17" i="2"/>
  <c r="M17" i="2"/>
  <c r="S17" i="2"/>
  <c r="V17" i="2"/>
  <c r="Y17" i="2"/>
  <c r="AB17" i="2"/>
  <c r="AE17" i="2"/>
  <c r="AH17" i="2"/>
  <c r="AK17" i="2"/>
  <c r="AN17" i="2"/>
  <c r="AQ17" i="2"/>
  <c r="AT17" i="2"/>
  <c r="AW17" i="2"/>
  <c r="BC17" i="2"/>
  <c r="BF17" i="2"/>
  <c r="BI17" i="2"/>
  <c r="BO17" i="2"/>
  <c r="BU17" i="2"/>
  <c r="BX17" i="2"/>
  <c r="CA17" i="2"/>
  <c r="CG17" i="2"/>
  <c r="CJ17" i="2"/>
  <c r="CP17" i="2"/>
  <c r="CS17" i="2"/>
  <c r="CV17" i="2"/>
  <c r="G18" i="2"/>
  <c r="J18" i="2"/>
  <c r="M18" i="2"/>
  <c r="S18" i="2"/>
  <c r="V18" i="2"/>
  <c r="Y18" i="2"/>
  <c r="AB18" i="2"/>
  <c r="AE18" i="2"/>
  <c r="AH18" i="2"/>
  <c r="AK18" i="2"/>
  <c r="AN18" i="2"/>
  <c r="AQ18" i="2"/>
  <c r="AT18" i="2"/>
  <c r="AW18" i="2"/>
  <c r="BC18" i="2"/>
  <c r="BF18" i="2"/>
  <c r="BI18" i="2"/>
  <c r="BO18" i="2"/>
  <c r="BU18" i="2"/>
  <c r="BX18" i="2"/>
  <c r="CA18" i="2"/>
  <c r="CG18" i="2"/>
  <c r="CJ18" i="2"/>
  <c r="CP18" i="2"/>
  <c r="CS18" i="2"/>
  <c r="CV18" i="2"/>
  <c r="G19" i="2"/>
  <c r="J19" i="2"/>
  <c r="M19" i="2"/>
  <c r="S19" i="2"/>
  <c r="V19" i="2"/>
  <c r="Y19" i="2"/>
  <c r="AB19" i="2"/>
  <c r="AE19" i="2"/>
  <c r="AH19" i="2"/>
  <c r="AK19" i="2"/>
  <c r="AN19" i="2"/>
  <c r="AQ19" i="2"/>
  <c r="AT19" i="2"/>
  <c r="AW19" i="2"/>
  <c r="BC19" i="2"/>
  <c r="BF19" i="2"/>
  <c r="BI19" i="2"/>
  <c r="BO19" i="2"/>
  <c r="BU19" i="2"/>
  <c r="BX19" i="2"/>
  <c r="CA19" i="2"/>
  <c r="CG19" i="2"/>
  <c r="CJ19" i="2"/>
  <c r="CP19" i="2"/>
  <c r="CS19" i="2"/>
  <c r="CV19" i="2"/>
  <c r="G20" i="2"/>
  <c r="J20" i="2"/>
  <c r="M20" i="2"/>
  <c r="S20" i="2"/>
  <c r="V20" i="2"/>
  <c r="Y20" i="2"/>
  <c r="AB20" i="2"/>
  <c r="AE20" i="2"/>
  <c r="AH20" i="2"/>
  <c r="AK20" i="2"/>
  <c r="AN20" i="2"/>
  <c r="AQ20" i="2"/>
  <c r="AT20" i="2"/>
  <c r="AW20" i="2"/>
  <c r="BC20" i="2"/>
  <c r="BI20" i="2"/>
  <c r="BO20" i="2"/>
  <c r="BU20" i="2"/>
  <c r="BX20" i="2"/>
  <c r="CA20" i="2"/>
  <c r="CG20" i="2"/>
  <c r="CJ20" i="2"/>
  <c r="CP20" i="2"/>
  <c r="CS20" i="2"/>
  <c r="CV20" i="2"/>
  <c r="G21" i="2"/>
  <c r="M21" i="2"/>
  <c r="S21" i="2"/>
  <c r="V21" i="2"/>
  <c r="Y21" i="2"/>
  <c r="AB21" i="2"/>
  <c r="AE21" i="2"/>
  <c r="AH21" i="2"/>
  <c r="AK21" i="2"/>
  <c r="AN21" i="2"/>
  <c r="AQ21" i="2"/>
  <c r="AT21" i="2"/>
  <c r="AW21" i="2"/>
  <c r="BC21" i="2"/>
  <c r="BI21" i="2"/>
  <c r="BO21" i="2"/>
  <c r="BU21" i="2"/>
  <c r="BX21" i="2"/>
  <c r="CA21" i="2"/>
  <c r="CG21" i="2"/>
  <c r="CJ21" i="2"/>
  <c r="CP21" i="2"/>
  <c r="CS21" i="2"/>
  <c r="CV21" i="2"/>
  <c r="G22" i="2"/>
  <c r="J22" i="2"/>
  <c r="M22" i="2"/>
  <c r="S22" i="2"/>
  <c r="V22" i="2"/>
  <c r="Y22" i="2"/>
  <c r="AB22" i="2"/>
  <c r="AE22" i="2"/>
  <c r="AH22" i="2"/>
  <c r="AK22" i="2"/>
  <c r="AN22" i="2"/>
  <c r="AQ22" i="2"/>
  <c r="AT22" i="2"/>
  <c r="AW22" i="2"/>
  <c r="BC22" i="2"/>
  <c r="BI22" i="2"/>
  <c r="BO22" i="2"/>
  <c r="BU22" i="2"/>
  <c r="BX22" i="2"/>
  <c r="CA22" i="2"/>
  <c r="CG22" i="2"/>
  <c r="CJ22" i="2"/>
  <c r="CP22" i="2"/>
  <c r="CS22" i="2"/>
  <c r="CV22" i="2"/>
  <c r="G23" i="2"/>
  <c r="M23" i="2"/>
  <c r="S23" i="2"/>
  <c r="V23" i="2"/>
  <c r="Y23" i="2"/>
  <c r="AB23" i="2"/>
  <c r="AE23" i="2"/>
  <c r="AH23" i="2"/>
  <c r="AK23" i="2"/>
  <c r="AN23" i="2"/>
  <c r="AQ23" i="2"/>
  <c r="AT23" i="2"/>
  <c r="AW23" i="2"/>
  <c r="BC23" i="2"/>
  <c r="BF23" i="2"/>
  <c r="BI23" i="2"/>
  <c r="BO23" i="2"/>
  <c r="BU23" i="2"/>
  <c r="BX23" i="2"/>
  <c r="CA23" i="2"/>
  <c r="CG23" i="2"/>
  <c r="CJ23" i="2"/>
  <c r="CP23" i="2"/>
  <c r="CS23" i="2"/>
  <c r="CV23" i="2"/>
  <c r="G24" i="2"/>
  <c r="J24" i="2"/>
  <c r="M24" i="2"/>
  <c r="S24" i="2"/>
  <c r="V24" i="2"/>
  <c r="Y24" i="2"/>
  <c r="AB24" i="2"/>
  <c r="AE24" i="2"/>
  <c r="AH24" i="2"/>
  <c r="AK24" i="2"/>
  <c r="AN24" i="2"/>
  <c r="AQ24" i="2"/>
  <c r="AT24" i="2"/>
  <c r="AW24" i="2"/>
  <c r="BC24" i="2"/>
  <c r="BF24" i="2"/>
  <c r="BI24" i="2"/>
  <c r="BO24" i="2"/>
  <c r="BU24" i="2"/>
  <c r="BX24" i="2"/>
  <c r="CA24" i="2"/>
  <c r="CG24" i="2"/>
  <c r="CJ24" i="2"/>
  <c r="CP24" i="2"/>
  <c r="CS24" i="2"/>
  <c r="CV24" i="2"/>
  <c r="G25" i="2"/>
  <c r="J25" i="2"/>
  <c r="M25" i="2"/>
  <c r="S25" i="2"/>
  <c r="V25" i="2"/>
  <c r="Y25" i="2"/>
  <c r="AB25" i="2"/>
  <c r="AE25" i="2"/>
  <c r="AH25" i="2"/>
  <c r="AK25" i="2"/>
  <c r="AN25" i="2"/>
  <c r="AQ25" i="2"/>
  <c r="AT25" i="2"/>
  <c r="AW25" i="2"/>
  <c r="BC25" i="2"/>
  <c r="BF25" i="2"/>
  <c r="BI25" i="2"/>
  <c r="BO25" i="2"/>
  <c r="BU25" i="2"/>
  <c r="BX25" i="2"/>
  <c r="CA25" i="2"/>
  <c r="CG25" i="2"/>
  <c r="CJ25" i="2"/>
  <c r="CP25" i="2"/>
  <c r="CS25" i="2"/>
  <c r="CV25" i="2"/>
  <c r="G26" i="2"/>
  <c r="J26" i="2"/>
  <c r="M26" i="2"/>
  <c r="S26" i="2"/>
  <c r="V26" i="2"/>
  <c r="Y26" i="2"/>
  <c r="AB26" i="2"/>
  <c r="AE26" i="2"/>
  <c r="AH26" i="2"/>
  <c r="AK26" i="2"/>
  <c r="AN26" i="2"/>
  <c r="AQ26" i="2"/>
  <c r="AT26" i="2"/>
  <c r="AW26" i="2"/>
  <c r="BC26" i="2"/>
  <c r="BF26" i="2"/>
  <c r="BI26" i="2"/>
  <c r="BO26" i="2"/>
  <c r="BU26" i="2"/>
  <c r="BX26" i="2"/>
  <c r="CA26" i="2"/>
  <c r="CG26" i="2"/>
  <c r="CJ26" i="2"/>
  <c r="CP26" i="2"/>
  <c r="CS26" i="2"/>
  <c r="CV26" i="2"/>
  <c r="G27" i="2"/>
  <c r="J27" i="2"/>
  <c r="M27" i="2"/>
  <c r="S27" i="2"/>
  <c r="V27" i="2"/>
  <c r="Y27" i="2"/>
  <c r="AB27" i="2"/>
  <c r="AE27" i="2"/>
  <c r="AH27" i="2"/>
  <c r="AK27" i="2"/>
  <c r="AN27" i="2"/>
  <c r="AQ27" i="2"/>
  <c r="AT27" i="2"/>
  <c r="AW27" i="2"/>
  <c r="BC27" i="2"/>
  <c r="BF27" i="2"/>
  <c r="BI27" i="2"/>
  <c r="BO27" i="2"/>
  <c r="BU27" i="2"/>
  <c r="BX27" i="2"/>
  <c r="CA27" i="2"/>
  <c r="CG27" i="2"/>
  <c r="CJ27" i="2"/>
  <c r="CP27" i="2"/>
  <c r="CS27" i="2"/>
  <c r="CV27" i="2"/>
  <c r="G28" i="2"/>
  <c r="J28" i="2"/>
  <c r="M28" i="2"/>
  <c r="S28" i="2"/>
  <c r="V28" i="2"/>
  <c r="Y28" i="2"/>
  <c r="AB28" i="2"/>
  <c r="AE28" i="2"/>
  <c r="AH28" i="2"/>
  <c r="AK28" i="2"/>
  <c r="AN28" i="2"/>
  <c r="AQ28" i="2"/>
  <c r="AT28" i="2"/>
  <c r="AW28" i="2"/>
  <c r="BC28" i="2"/>
  <c r="BF28" i="2"/>
  <c r="BI28" i="2"/>
  <c r="BO28" i="2"/>
  <c r="BU28" i="2"/>
  <c r="BX28" i="2"/>
  <c r="CA28" i="2"/>
  <c r="CG28" i="2"/>
  <c r="CJ28" i="2"/>
  <c r="CP28" i="2"/>
  <c r="CS28" i="2"/>
  <c r="CV28" i="2"/>
  <c r="G29" i="2"/>
  <c r="J29" i="2"/>
  <c r="M29" i="2"/>
  <c r="S29" i="2"/>
  <c r="V29" i="2"/>
  <c r="Y29" i="2"/>
  <c r="AB29" i="2"/>
  <c r="AE29" i="2"/>
  <c r="AH29" i="2"/>
  <c r="AK29" i="2"/>
  <c r="AN29" i="2"/>
  <c r="AQ29" i="2"/>
  <c r="AT29" i="2"/>
  <c r="AW29" i="2"/>
  <c r="BC29" i="2"/>
  <c r="BF29" i="2"/>
  <c r="BI29" i="2"/>
  <c r="BO29" i="2"/>
  <c r="BU29" i="2"/>
  <c r="BX29" i="2"/>
  <c r="CA29" i="2"/>
  <c r="CG29" i="2"/>
  <c r="CJ29" i="2"/>
  <c r="CP29" i="2"/>
  <c r="CS29" i="2"/>
  <c r="CV29" i="2"/>
  <c r="G30" i="2"/>
  <c r="J30" i="2"/>
  <c r="M30" i="2"/>
  <c r="S30" i="2"/>
  <c r="V30" i="2"/>
  <c r="Y30" i="2"/>
  <c r="AB30" i="2"/>
  <c r="AE30" i="2"/>
  <c r="AH30" i="2"/>
  <c r="AK30" i="2"/>
  <c r="AN30" i="2"/>
  <c r="AQ30" i="2"/>
  <c r="AT30" i="2"/>
  <c r="AW30" i="2"/>
  <c r="BC30" i="2"/>
  <c r="BF30" i="2"/>
  <c r="BI30" i="2"/>
  <c r="BO30" i="2"/>
  <c r="BU30" i="2"/>
  <c r="BX30" i="2"/>
  <c r="CA30" i="2"/>
  <c r="CG30" i="2"/>
  <c r="CJ30" i="2"/>
  <c r="CP30" i="2"/>
  <c r="CS30" i="2"/>
  <c r="CV30" i="2"/>
  <c r="G31" i="2"/>
  <c r="J31" i="2"/>
  <c r="M31" i="2"/>
  <c r="S31" i="2"/>
  <c r="V31" i="2"/>
  <c r="Y31" i="2"/>
  <c r="AB31" i="2"/>
  <c r="AE31" i="2"/>
  <c r="AH31" i="2"/>
  <c r="AK31" i="2"/>
  <c r="AN31" i="2"/>
  <c r="AQ31" i="2"/>
  <c r="AT31" i="2"/>
  <c r="AW31" i="2"/>
  <c r="BC31" i="2"/>
  <c r="BF31" i="2"/>
  <c r="BI31" i="2"/>
  <c r="BO31" i="2"/>
  <c r="BU31" i="2"/>
  <c r="BX31" i="2"/>
  <c r="CA31" i="2"/>
  <c r="CG31" i="2"/>
  <c r="CJ31" i="2"/>
  <c r="CP31" i="2"/>
  <c r="CS31" i="2"/>
  <c r="CV31" i="2"/>
  <c r="G32" i="2"/>
  <c r="J32" i="2"/>
  <c r="M32" i="2"/>
  <c r="S32" i="2"/>
  <c r="V32" i="2"/>
  <c r="Y32" i="2"/>
  <c r="AB32" i="2"/>
  <c r="AE32" i="2"/>
  <c r="AH32" i="2"/>
  <c r="AK32" i="2"/>
  <c r="AN32" i="2"/>
  <c r="AQ32" i="2"/>
  <c r="AT32" i="2"/>
  <c r="AW32" i="2"/>
  <c r="BC32" i="2"/>
  <c r="BF32" i="2"/>
  <c r="BI32" i="2"/>
  <c r="BO32" i="2"/>
  <c r="BU32" i="2"/>
  <c r="BX32" i="2"/>
  <c r="CA32" i="2"/>
  <c r="CG32" i="2"/>
  <c r="CJ32" i="2"/>
  <c r="CP32" i="2"/>
  <c r="CS32" i="2"/>
  <c r="CV32" i="2"/>
  <c r="G33" i="2"/>
  <c r="J33" i="2"/>
  <c r="M33" i="2"/>
  <c r="S33" i="2"/>
  <c r="V33" i="2"/>
  <c r="Y33" i="2"/>
  <c r="AB33" i="2"/>
  <c r="AE33" i="2"/>
  <c r="AH33" i="2"/>
  <c r="AK33" i="2"/>
  <c r="AN33" i="2"/>
  <c r="AQ33" i="2"/>
  <c r="AT33" i="2"/>
  <c r="AW33" i="2"/>
  <c r="BC33" i="2"/>
  <c r="BF33" i="2"/>
  <c r="BI33" i="2"/>
  <c r="BO33" i="2"/>
  <c r="BU33" i="2"/>
  <c r="BX33" i="2"/>
  <c r="CA33" i="2"/>
  <c r="CG33" i="2"/>
  <c r="CJ33" i="2"/>
  <c r="CP33" i="2"/>
  <c r="CS33" i="2"/>
  <c r="CV33" i="2"/>
  <c r="G34" i="2"/>
  <c r="J34" i="2"/>
  <c r="M34" i="2"/>
  <c r="S34" i="2"/>
  <c r="V34" i="2"/>
  <c r="Y34" i="2"/>
  <c r="AB34" i="2"/>
  <c r="AE34" i="2"/>
  <c r="AH34" i="2"/>
  <c r="AK34" i="2"/>
  <c r="AN34" i="2"/>
  <c r="AQ34" i="2"/>
  <c r="AT34" i="2"/>
  <c r="AW34" i="2"/>
  <c r="BC34" i="2"/>
  <c r="BF34" i="2"/>
  <c r="BI34" i="2"/>
  <c r="BO34" i="2"/>
  <c r="BU34" i="2"/>
  <c r="BX34" i="2"/>
  <c r="CA34" i="2"/>
  <c r="CG34" i="2"/>
  <c r="CJ34" i="2"/>
  <c r="CP34" i="2"/>
  <c r="CS34" i="2"/>
  <c r="CV34" i="2"/>
  <c r="G35" i="2"/>
  <c r="J35" i="2"/>
  <c r="M35" i="2"/>
  <c r="S35" i="2"/>
  <c r="V35" i="2"/>
  <c r="Y35" i="2"/>
  <c r="AB35" i="2"/>
  <c r="AE35" i="2"/>
  <c r="AH35" i="2"/>
  <c r="AK35" i="2"/>
  <c r="AN35" i="2"/>
  <c r="AQ35" i="2"/>
  <c r="AT35" i="2"/>
  <c r="AW35" i="2"/>
  <c r="BC35" i="2"/>
  <c r="BI35" i="2"/>
  <c r="BO35" i="2"/>
  <c r="BU35" i="2"/>
  <c r="BX35" i="2"/>
  <c r="CA35" i="2"/>
  <c r="CG35" i="2"/>
  <c r="CJ35" i="2"/>
  <c r="CP35" i="2"/>
  <c r="CS35" i="2"/>
  <c r="CV35" i="2"/>
  <c r="G36" i="2"/>
  <c r="M36" i="2"/>
  <c r="S36" i="2"/>
  <c r="V36" i="2"/>
  <c r="Y36" i="2"/>
  <c r="AB36" i="2"/>
  <c r="AE36" i="2"/>
  <c r="AH36" i="2"/>
  <c r="AK36" i="2"/>
  <c r="AN36" i="2"/>
  <c r="AQ36" i="2"/>
  <c r="AT36" i="2"/>
  <c r="AW36" i="2"/>
  <c r="BC36" i="2"/>
  <c r="BI36" i="2"/>
  <c r="BO36" i="2"/>
  <c r="BU36" i="2"/>
  <c r="BX36" i="2"/>
  <c r="CA36" i="2"/>
  <c r="CG36" i="2"/>
  <c r="CJ36" i="2"/>
  <c r="CP36" i="2"/>
  <c r="CS36" i="2"/>
  <c r="CV36" i="2"/>
  <c r="G37" i="2"/>
  <c r="M37" i="2"/>
  <c r="S37" i="2"/>
  <c r="V37" i="2"/>
  <c r="Y37" i="2"/>
  <c r="AB37" i="2"/>
  <c r="AE37" i="2"/>
  <c r="AH37" i="2"/>
  <c r="AK37" i="2"/>
  <c r="AN37" i="2"/>
  <c r="AQ37" i="2"/>
  <c r="AT37" i="2"/>
  <c r="AW37" i="2"/>
  <c r="BC37" i="2"/>
  <c r="BI37" i="2"/>
  <c r="BO37" i="2"/>
  <c r="BU37" i="2"/>
  <c r="BX37" i="2"/>
  <c r="CA37" i="2"/>
  <c r="CG37" i="2"/>
  <c r="CJ37" i="2"/>
  <c r="CP37" i="2"/>
  <c r="CS37" i="2"/>
  <c r="CV37" i="2"/>
  <c r="G38" i="2"/>
  <c r="J38" i="2"/>
  <c r="M38" i="2"/>
  <c r="S38" i="2"/>
  <c r="V38" i="2"/>
  <c r="Y38" i="2"/>
  <c r="AB38" i="2"/>
  <c r="AE38" i="2"/>
  <c r="AH38" i="2"/>
  <c r="AK38" i="2"/>
  <c r="AN38" i="2"/>
  <c r="AQ38" i="2"/>
  <c r="AT38" i="2"/>
  <c r="AW38" i="2"/>
  <c r="BC38" i="2"/>
  <c r="BF38" i="2"/>
  <c r="BI38" i="2"/>
  <c r="BO38" i="2"/>
  <c r="BU38" i="2"/>
  <c r="BX38" i="2"/>
  <c r="CA38" i="2"/>
  <c r="CG38" i="2"/>
  <c r="CJ38" i="2"/>
  <c r="CP38" i="2"/>
  <c r="CS38" i="2"/>
  <c r="CV38" i="2"/>
  <c r="G39" i="2"/>
  <c r="J39" i="2"/>
  <c r="M39" i="2"/>
  <c r="S39" i="2"/>
  <c r="V39" i="2"/>
  <c r="Y39" i="2"/>
  <c r="AB39" i="2"/>
  <c r="AE39" i="2"/>
  <c r="AH39" i="2"/>
  <c r="AK39" i="2"/>
  <c r="AN39" i="2"/>
  <c r="AQ39" i="2"/>
  <c r="AT39" i="2"/>
  <c r="AW39" i="2"/>
  <c r="BC39" i="2"/>
  <c r="BF39" i="2"/>
  <c r="BI39" i="2"/>
  <c r="BO39" i="2"/>
  <c r="BU39" i="2"/>
  <c r="BX39" i="2"/>
  <c r="CA39" i="2"/>
  <c r="CG39" i="2"/>
  <c r="CJ39" i="2"/>
  <c r="CP39" i="2"/>
  <c r="CS39" i="2"/>
  <c r="CV39" i="2"/>
  <c r="G40" i="2"/>
  <c r="J40" i="2"/>
  <c r="M40" i="2"/>
  <c r="S40" i="2"/>
  <c r="V40" i="2"/>
  <c r="Y40" i="2"/>
  <c r="AB40" i="2"/>
  <c r="AE40" i="2"/>
  <c r="AH40" i="2"/>
  <c r="AK40" i="2"/>
  <c r="AN40" i="2"/>
  <c r="AQ40" i="2"/>
  <c r="AT40" i="2"/>
  <c r="AW40" i="2"/>
  <c r="BC40" i="2"/>
  <c r="BI40" i="2"/>
  <c r="BO40" i="2"/>
  <c r="BU40" i="2"/>
  <c r="BX40" i="2"/>
  <c r="CA40" i="2"/>
  <c r="CG40" i="2"/>
  <c r="CJ40" i="2"/>
  <c r="CP40" i="2"/>
  <c r="CS40" i="2"/>
  <c r="CV40" i="2"/>
  <c r="G41" i="2"/>
  <c r="J41" i="2"/>
  <c r="M41" i="2"/>
  <c r="S41" i="2"/>
  <c r="V41" i="2"/>
  <c r="Y41" i="2"/>
  <c r="AB41" i="2"/>
  <c r="AE41" i="2"/>
  <c r="AH41" i="2"/>
  <c r="AK41" i="2"/>
  <c r="AN41" i="2"/>
  <c r="AQ41" i="2"/>
  <c r="AT41" i="2"/>
  <c r="AW41" i="2"/>
  <c r="BC41" i="2"/>
  <c r="BI41" i="2"/>
  <c r="BO41" i="2"/>
  <c r="BU41" i="2"/>
  <c r="BX41" i="2"/>
  <c r="CA41" i="2"/>
  <c r="CG41" i="2"/>
  <c r="CJ41" i="2"/>
  <c r="CP41" i="2"/>
  <c r="CS41" i="2"/>
  <c r="CV41" i="2"/>
</calcChain>
</file>

<file path=xl/sharedStrings.xml><?xml version="1.0" encoding="utf-8"?>
<sst xmlns="http://schemas.openxmlformats.org/spreadsheetml/2006/main" count="1474" uniqueCount="1248">
  <si>
    <t>Effective Date</t>
  </si>
  <si>
    <t>Valid Through Date</t>
  </si>
  <si>
    <t>evic_requir</t>
  </si>
  <si>
    <t>evic_unlawpenaltyDamages</t>
  </si>
  <si>
    <t>evic_unlawpenalty_Multiplied damages</t>
  </si>
  <si>
    <t>evic_unlawpenaltyBack rent</t>
  </si>
  <si>
    <t>evic_unlawpenalty_Multiplied back rent</t>
  </si>
  <si>
    <t>evic_unlawpenalty_Incarceration</t>
  </si>
  <si>
    <t>evic_unlawpenalty_Attorney's fees</t>
  </si>
  <si>
    <t>evic_unlawpenalty_Court costs</t>
  </si>
  <si>
    <t>evic_unlawpenaltyFine</t>
  </si>
  <si>
    <t>evic_unlawpenaltyReinstatement of possession</t>
  </si>
  <si>
    <t>evic_unlawpenalty_Termination of rental agreement</t>
  </si>
  <si>
    <t>evic_unlawpenalty_None</t>
  </si>
  <si>
    <t>evic_causesNonpayment of rent</t>
  </si>
  <si>
    <t>evic_causesCriminal activity</t>
  </si>
  <si>
    <t>evic_causesRenovations to bring building in compliance with code</t>
  </si>
  <si>
    <t>evic_causesMaterial breach of lease</t>
  </si>
  <si>
    <t>evic_causesRemaining on the property after expiration of the lease</t>
  </si>
  <si>
    <t>evic_causesStatutory tenant obligations</t>
  </si>
  <si>
    <t>evic_causes_None</t>
  </si>
  <si>
    <t>evic_acceptNonpayment of rent</t>
  </si>
  <si>
    <t>evic_acceptCriminal activity</t>
  </si>
  <si>
    <t>evic_acceptMaterial breach of lease</t>
  </si>
  <si>
    <t>evic_acceptStatutory tenant obligations</t>
  </si>
  <si>
    <t>evic_accept_None</t>
  </si>
  <si>
    <t>evic_waiver</t>
  </si>
  <si>
    <t>evic_notice</t>
  </si>
  <si>
    <t>evic_maxnumber</t>
  </si>
  <si>
    <t>evic_numbermin</t>
  </si>
  <si>
    <t>evic_noticepermittWritten notice delivered to tenant</t>
  </si>
  <si>
    <t>evic_noticepermitt_Written notice delivered to a person of suitable age and discretion</t>
  </si>
  <si>
    <t>evic_noticepermitt_Written notice delivered to a person over the age of 16</t>
  </si>
  <si>
    <t>evic_noticepermitt_Written notice delivered to a person over the age of 15</t>
  </si>
  <si>
    <t>evic_noticepermitt_Written notice delivered to a person over the age of 14</t>
  </si>
  <si>
    <t>evic_noticepermitt_Written notice delivered to a person over the age of 13</t>
  </si>
  <si>
    <t>evic_noticepermitt_Written notice delivered to a person over the age of 12</t>
  </si>
  <si>
    <t xml:space="preserve">evic_noticepermittWritten notice posted in a conspicuous place on the premises </t>
  </si>
  <si>
    <t>evic_noticepermitt_Certified mail</t>
  </si>
  <si>
    <t>evic_noticepermittRegular mail</t>
  </si>
  <si>
    <t>evic_noticepermitt_Electronic notice</t>
  </si>
  <si>
    <t>evic_noticepermitt_No notice required</t>
  </si>
  <si>
    <t>evic_filing</t>
  </si>
  <si>
    <t>evic_documents_Building certificate</t>
  </si>
  <si>
    <t>evic_documents_Deed owner's rental license</t>
  </si>
  <si>
    <t>evic_documentsDescription of violation</t>
  </si>
  <si>
    <t>evic_documents_Amount of unpaid rent due</t>
  </si>
  <si>
    <t>evic_documents_None</t>
  </si>
  <si>
    <t>evic_methodPersonal service</t>
  </si>
  <si>
    <t>evic_methodPost and mail</t>
  </si>
  <si>
    <t>evic_methodDelivery to person of suitable age</t>
  </si>
  <si>
    <t>evic_methodDelivery to premises</t>
  </si>
  <si>
    <t>evic_methodMail</t>
  </si>
  <si>
    <t>evic_method_Certified mail</t>
  </si>
  <si>
    <t>evic_method_Publication</t>
  </si>
  <si>
    <t>evic_method_Telephone</t>
  </si>
  <si>
    <t>evic_method_None</t>
  </si>
  <si>
    <t>evic_servicemin</t>
  </si>
  <si>
    <t>evic_trialsched</t>
  </si>
  <si>
    <t>evic_trialmax</t>
  </si>
  <si>
    <t>evic_continuance</t>
  </si>
  <si>
    <t>evic_answer</t>
  </si>
  <si>
    <t>evic_jury</t>
  </si>
  <si>
    <t>evic_defensesRetaliation</t>
  </si>
  <si>
    <t>evic_defensesTenant justifiably withheld rent</t>
  </si>
  <si>
    <t>evic_defenses_Tenant performed repairs</t>
  </si>
  <si>
    <t>evic_defensesLandlord violated statutory duties</t>
  </si>
  <si>
    <t>evic_defensesLandlord failed to maintain building code</t>
  </si>
  <si>
    <t>evic_defensesTenant is domestic violence survivor</t>
  </si>
  <si>
    <t>evic_defenses_Tenant is being stalked</t>
  </si>
  <si>
    <t>evic_defenses_Tenant has repeatedly called 911 for emergency services</t>
  </si>
  <si>
    <t>evic_defenses_Discrimination</t>
  </si>
  <si>
    <t>evic_defensesAny legal or equitable defense</t>
  </si>
  <si>
    <t>evic_defenses_None</t>
  </si>
  <si>
    <t>evic_mediation</t>
  </si>
  <si>
    <t>evic_settle</t>
  </si>
  <si>
    <t>evic_recoverPossession</t>
  </si>
  <si>
    <t>evic_recoverUnpaid rent</t>
  </si>
  <si>
    <t>evic_recoverDamages</t>
  </si>
  <si>
    <t>evic_recoverInjunction</t>
  </si>
  <si>
    <t>evic_recoverEnding the rental agreement</t>
  </si>
  <si>
    <t>evic_recoverCourt costs</t>
  </si>
  <si>
    <t>evic_recoverAttorney's fees</t>
  </si>
  <si>
    <t>evic_recover_Personal property</t>
  </si>
  <si>
    <t>evic_recover_None</t>
  </si>
  <si>
    <t>evic_default</t>
  </si>
  <si>
    <t>evic_deposiBack rent</t>
  </si>
  <si>
    <t>evic_deposiDamages</t>
  </si>
  <si>
    <t>evic_deposi_Court fees</t>
  </si>
  <si>
    <t>evic_deposi_None</t>
  </si>
  <si>
    <t>evic_fileappeal_5 days</t>
  </si>
  <si>
    <t>evic_fileappeal_7 days</t>
  </si>
  <si>
    <t>evic_fileappeal_10 days</t>
  </si>
  <si>
    <t>evic_fileappeal_14 days</t>
  </si>
  <si>
    <t>evic_fileappeal15 days</t>
  </si>
  <si>
    <t>evic_fileappeal_30 days</t>
  </si>
  <si>
    <t>evic_fileappeal_45 days</t>
  </si>
  <si>
    <t>evic_fileappeal_60 days</t>
  </si>
  <si>
    <t>evic_fileappeal_90 days</t>
  </si>
  <si>
    <t>evic_tenantappeal</t>
  </si>
  <si>
    <t>evic_defaultover</t>
  </si>
  <si>
    <t>evic_stayex_3 days</t>
  </si>
  <si>
    <t>evic_stayex_7 days</t>
  </si>
  <si>
    <t>evic_stayex_10 days</t>
  </si>
  <si>
    <t>evic_stayex_14 days</t>
  </si>
  <si>
    <t>evic_stayex_30 days</t>
  </si>
  <si>
    <t>evic_stayex_3 months</t>
  </si>
  <si>
    <t>evic_stayex_4 months</t>
  </si>
  <si>
    <t>evic_stayex_6 months</t>
  </si>
  <si>
    <t>evic_stayex_9 months</t>
  </si>
  <si>
    <t>evic_stayexNone</t>
  </si>
  <si>
    <t>evic_posses</t>
  </si>
  <si>
    <t>evic_entitl</t>
  </si>
  <si>
    <t>evic_postpone_Inclement weather</t>
  </si>
  <si>
    <t>evic_postpone_Nighttime</t>
  </si>
  <si>
    <t>evic_postpone_Weekends</t>
  </si>
  <si>
    <t>evic_postpone_Holidays</t>
  </si>
  <si>
    <t>evic_postpone_Tenant is terminally ill</t>
  </si>
  <si>
    <t>evic_postpone_Military</t>
  </si>
  <si>
    <t>evic_postponeDomestic violence</t>
  </si>
  <si>
    <t>evic_postpone_None</t>
  </si>
  <si>
    <t>evic_recordAll eviction filings</t>
  </si>
  <si>
    <t>evic_record_Tenant loses</t>
  </si>
  <si>
    <t>evic_record_At tenant's request</t>
  </si>
  <si>
    <t>evic_record_Not specified</t>
  </si>
  <si>
    <t>evic_special_Condemnation</t>
  </si>
  <si>
    <t>evic_special_Foreclosure</t>
  </si>
  <si>
    <t>evic_special_Conversion</t>
  </si>
  <si>
    <t>evic_special_Rent-controlled housing</t>
  </si>
  <si>
    <t>evic_specialNone</t>
  </si>
  <si>
    <t>Jurisdictions</t>
  </si>
  <si>
    <t>Albuquerque, NM</t>
  </si>
  <si>
    <t>Austin, TX</t>
  </si>
  <si>
    <t>Boston, MA</t>
  </si>
  <si>
    <t>Buffalo, NY</t>
  </si>
  <si>
    <t>Charlotte, NC</t>
  </si>
  <si>
    <t>Chicago, IL</t>
  </si>
  <si>
    <t>Cleveland, OH</t>
  </si>
  <si>
    <t>Columbus, OH</t>
  </si>
  <si>
    <t>Dallas, TX</t>
  </si>
  <si>
    <t>Denver, CO</t>
  </si>
  <si>
    <t>Detroit, MI</t>
  </si>
  <si>
    <t>El Paso City, TX</t>
  </si>
  <si>
    <t>Fort Worth, TX</t>
  </si>
  <si>
    <t>Houston, TX</t>
  </si>
  <si>
    <t>Indianapolis, IN</t>
  </si>
  <si>
    <t>Jacksonville, FL</t>
  </si>
  <si>
    <t>Jersey City, NJ</t>
  </si>
  <si>
    <t>Kansas City, MO</t>
  </si>
  <si>
    <t>Las Vegas, NV</t>
  </si>
  <si>
    <t>Los Angeles, CA</t>
  </si>
  <si>
    <t>Louisville, KY</t>
  </si>
  <si>
    <t>Memphis, TN</t>
  </si>
  <si>
    <t>Milwaukee, WI</t>
  </si>
  <si>
    <t>Minneapolis, MN</t>
  </si>
  <si>
    <t>New York, NY</t>
  </si>
  <si>
    <t>Newark, NJ</t>
  </si>
  <si>
    <t>Omaha, NE</t>
  </si>
  <si>
    <t>Philadelphia, PA</t>
  </si>
  <si>
    <t>Phoenix, AZ</t>
  </si>
  <si>
    <t>Pittsburgh, PA</t>
  </si>
  <si>
    <t>Portland, OR</t>
  </si>
  <si>
    <t>Rochester, NY</t>
  </si>
  <si>
    <t>San Antonio, TX</t>
  </si>
  <si>
    <t>San Diego, CA</t>
  </si>
  <si>
    <t>San Francisco, CA</t>
  </si>
  <si>
    <t>San Jose, CA</t>
  </si>
  <si>
    <t>Seattle, WA</t>
  </si>
  <si>
    <t>Wichita, KS</t>
  </si>
  <si>
    <t>Worcester, MA</t>
  </si>
  <si>
    <t>Yonkers, NY</t>
  </si>
  <si>
    <t>tenancy at will - N.Y. Real Prop. Law  § 228 ( Full Title: N.Y. Real Prop. Law § 228. Termination of tenancies at will or by sufferance, by notice), defense - 9 N.Y. Comp. Codes R. &amp; Regs. § 2504.1(b) ( Full Title: 9 N.Y. Comp. Codes R. &amp; Regs. § 2504.1. Restrictions on Removal of Tenant)</t>
  </si>
  <si>
    <t>public record - N.Y. Judiciary Law § 255-b ( Full Title: N.Y. Judiciary Law § 255-b. Dockets of clerks to be public), public record - NYCRR § 216.1 ( Full Title: NYCRR § 216.1. Sealing of Court Records)</t>
  </si>
  <si>
    <t>warrant - N.Y. Real Prop. Acts. Law § 749(2)(a) ( Full Title: N.Y. Real Prop. Acts. Law § 749. Warrant)</t>
  </si>
  <si>
    <t>stay - N.Y. Real Prop. Acts. Law § 751(4) ( Full Title: N.Y. Real Prop. Acts. Law § 751. Stay upon paying rent or giving undertaking; discretionary stay outside city of New York)</t>
  </si>
  <si>
    <t>overturn - N.Y. C.P.L.R. § 5015... ( Full Title: N.Y. C.P.L.R. § 5015. Relief from judgment or order.)</t>
  </si>
  <si>
    <t>stay - N.Y. C.P.L.R. 2201 ( Full Title: N.Y. C.P.L.R. 2201. Stay), stay of enforcement - N.Y. C.P.L.R. 5519(a)6 ( Full Title: N.Y. C.P.L.R. 5519. Stay of enforcement), stay of enforcement - N.Y. C.P.L.R. 5519(a)6 ( Full Title: N.Y. C.P.L.R. 5519(a)6. Stay of enforcement)</t>
  </si>
  <si>
    <t>appeal timing - N.Y. C.P.L.R. § 5513... ( Full Title: N.Y. C.P.L.R. § 5513. Time to take appeal, cross-appeal or move for permission to appeal.)</t>
  </si>
  <si>
    <t>security deposit - N.Y. Gen. Oblig. Law § 7-101 ( Full Title: N.Y. Gen. Oblig. Law § 7-101. Money deposited or advanced for use or rental of personal property; waiver void)</t>
  </si>
  <si>
    <t>costs - N.Y. Uniform City Ct. Act § 1906-a ( Full Title: N.Y. Uniform City Ct. Act § 1906-a. Costs in a summary proceeding)</t>
  </si>
  <si>
    <t>damages from posession - N.Y. Real Prop. Acts. Laws § 601 ( Full Title: N.Y. Real Prop. Acts. Law § 601. Damages for withholding real property obtainable in action to recover possession; set-off by defendant), judgment - N.Y. Real Prop. Acts. Law § 747(1)-(3) ( Full Title: N.Y. Real Prop. Acts. Law § 747 Judgment), costs - N.Y. C.P.L.R. Rule 8101 ( Full Title: N.Y. C.P.L.R. Rule 8101. Costs in an action), costs awarded - N.Y. Uniform City Ct. Act § 1901 ( Full Title: N.Y. Uniform City Ct. Act § 1901. Amount of costs in an action), costs - N.Y. Uniform City Ct. Act § 1906-a ( Full Title: N.Y. Uniform City Ct. Act § 1906-a. Costs in a summary proceeding)</t>
  </si>
  <si>
    <t>stipulations - N.Y. Real Prop. Acts... ( Full Title: N.Y. Real Prop. Acts. Law § 746 Stipulations)</t>
  </si>
  <si>
    <t>mediation - NY Ninth Judicial District ADR Doc. 2 preamble, rule 1  ( Full Title: NY Ninth Judicial District ADR Doc. 2. Rules of the Alternative Dispute Resolution Program for Civil Cases)</t>
  </si>
  <si>
    <t>retaliation - N.Y. Real Prop. Law § 223-b(1) ( Full Title: N.Y. Real Prop. Law § 223-b. Retaliation by landlord against tenant), retaliation - N.Y. Real Prop. Law § 223-b(4) ( Full Title: N.Y. Real Prop. Law § 223-b. Retaliation by landlord against tenant), tenant groups - N.Y. Real Prop Law § 230(1) ( Full Title: N.Y. Real Prop Law § 230. Right of tenants to form, join or participate in tenants' groups), manufactured home park defense - N.Y. Real Prop. Law § 233(c) ( Full Title: N.Y. Real Prop. Law § 233. Manufactured home parks; duties, responsibilities), manufactured home park defenses - N.Y. Real Prop. Law § 233(n)(1) ( Full Title: N.Y. Real Prop. Law § 233. Manufactured home parks; duties, responsibilities), domestic violence - N.Y. Real Prop. Acts. Law § 744(1) ( Full Title: N.Y. Real Prop. Acts. Law § 744. Eviction based on domestic violence victim status prohibited), failure to make repairs - N.Y. Real Prop. Acts. Law § 755(1)(a) ( Full Title: N.Y. Real Prop. Acts. Law § 755. Stay of proceedings or action for rent upon failure to make repairs), utilities stay - N.Y. Real Prop. Acts. Law § 756 ( Full Title: N.Y. Real Prop. Acts. Law § 756. Stay of summary proceedings or actions for rent under certain conditions), defense - N.Y. Soc. Serv. Law § 143-b(5) ( Full Title: N.Y. Soc. Serv. Law § 143-b. Avoidance of abuses in connection with rent checks), nonpayment for rent impairing violation - N.Y. Mult. Resid. Law § 305-a(2)(a) ( Full Title: N.Y. Mult. Resid. Law § 305-a. Abatement of rent in the case of serious violations), nonpayment - N.Y. Mult. Resid. Law § 305-a(3)(c) ( Full Title: N.Y. Mult. Resid. Law § 305-a. Abatement of rent in the case of serious violations), nonpayment heating - N.Y. Mult. Resid. Law § 305-c(1) ( Full Title: N.Y. Mult. Resid. Law § 305-c. Right of tenant to offset payments for heat failure; certain cases), nonpayment heating - N.Y. Mult. Resid. Law § 305-c(6) ( Full Title: N.Y. Mult. Resid. Law § 305-c. Right of tenant to offset payments for heat failure; certain cases), defense - N.Y. Uniform City Ct. Act § 905 ( Full Title: N.Y. Uniform City Ct. Act § 905. Pleadings; defenses), domestic violence - Yonkers City Code §75-35 ( Full Title: Yonkers City Code §75-35. Protection of Victims), defense - 9 N.Y. Comp. Codes R. &amp; Regs. § 2504.1(b) ( Full Title: 9 N.Y. Comp. Codes R. &amp; Regs. § 2504.1. Restrictions on Removal of Tenant), victim of assault - General Ordinance No. 6-2018 §2 ( Full Title: General Ordinance No. 6-2018)</t>
  </si>
  <si>
    <t>Retaliation, Tenant justifiably withheld rent, Tenant performed repairs, Landlord failed to maintain building code, Tenant is domestic violence survivor, Tenant has repeatedly called 911 for emergency services, Any legal or equitable defense</t>
  </si>
  <si>
    <t>jury - N.Y. Real Prop. Acts. Law § 745(1) ( Full Title: N.Y. Real Prop. Acts. Law § 745. Trial), jury - N.Y. Uniform City Ct. Act § 1303 ( Full Title: N.Y. Uniform City Ct. Act § 1303. Jury trial; how obtained; jury fee)</t>
  </si>
  <si>
    <t>answer - N.Y. Real Prop. Acts. Law § 743 ( Full Title: N.Y. Real Prop. Acts. Law § 743. Answer)</t>
  </si>
  <si>
    <t>jury - N.Y. Real Prop. Acts. Law § 745(1) ( Full Title: N.Y. Real Prop. Acts. Law § 745. Trial)</t>
  </si>
  <si>
    <t>notice - N.Y. Real Prop. Acts. Law § 733(1) ( Full Title: N.Y. Real Prop. Acts. Law § 733 Time of service; order to show cause), nonpayment trial - N.Y. Real Prop. Acts... ( Full Title: N.Y. Real Prop. Acts. § 732. Special provisions applicable in non-payment proceeding if the rules so provide.)</t>
  </si>
  <si>
    <t>notice - N.Y. Real Prop. Acts. Law § 733(1) ( Full Title: N.Y. Real Prop. Acts. Law § 733 Time of service; order to show cause), timing - N.Y. Uniform City Ct... ( Full Title: N.Y. Uniform City Ct. Act § 1301. How cause brought on for trial; notice of trial), nonpayment return - N.Y. Real Prop. Acts... ( Full Title: N.Y. Real Prop. Acts. § 732. Special provisions applicable in non-payment proceeding if the rules so provide.)</t>
  </si>
  <si>
    <t>notice - N.Y. Real Prop. Acts. Law § 733(1) ( Full Title: N.Y. Real Prop. Acts. Law § 733 Time of service; order to show cause)</t>
  </si>
  <si>
    <t>service on county commis of social services - N.Y. Real Prop. Acts. Law § 734 ( Full Title: N.Y. Real Prop. Acts. Law § 734. Notice of petition; service on the Westchester county department of social services), service - N.Y. Real Prop. Acts. Law § 735(1)(a) ( Full Title: N.Y. Real Prop. Acts. Law § 735. Manner of service; filling; when service complete), service - N.Y. C.P.L.R. Rule 308(1)-(4) ( Full Title: N.Y. C.P.L.R. Rule 308. Personal service upon a natural person), service - N.Y. Uniform City Ct. Act § 406. ( Full Title: N.Y. Uniform City Ct. Act § 406. Summons: Service by publication authorized)</t>
  </si>
  <si>
    <t>complaint - N.Y. Real Prop Acts. § 641 ( Full Title: N.Y. Real Prop Acts. § 641. Complaint), contents of petition - N.Y. Real Prop. Acts. Law § 741 ( Full Title: N.Y. Real Prop. Acts. Law § 741. Contents of petition), summary proceeding - 22 N.Y. Comp. Codes R. &amp; Regs. § 210.42. Proceedings under article 7 of ( Full Title: 22 N.Y. Comp. Codes R. &amp; Regs. § 210.42. Proceedings under article 7 of the Real Property Actions and Proceedings Law)</t>
  </si>
  <si>
    <t>fees - Yonkers Court Rules ( Full Title: Yonkers Court Rules), yonkers court rules - Yonkers Court Rules... ( Full Title: Yonkers Court Rules)</t>
  </si>
  <si>
    <t>notice - N.Y. Real Prop. Acts. Law § 731(1) ( Full Title: N.Y. Real Prop. Acts. Law § 731. Commencement; notice of petition), nonpayment of rent - N.Y. Real Prop. Acts. Law § 711(2) ( Full Title: N.Y. Real Prop. Acts. Law § 711. Grounds where landlord-tenant relationship exists), service - N.Y. Real Prop. Acts. Law § 735(1)(a) ( Full Title: N.Y. Real Prop. Acts. Law § 735. Manner of service; filling; when service complete)</t>
  </si>
  <si>
    <t>continued possession - N.Y. Real Prop. Acts § 711 ( Full Title: N.Y. Real Prop. Acts. Law § 711. Grounds where landlord-tenant relationship exists), nonpayment of rent - N.Y. Real Prop. Acts. Law § 711(2) ( Full Title: N.Y. Real Prop. Acts. Law § 711. Grounds where landlord-tenant relationship exists), criminal activity - N.Y. Real Prop. Acts. Law § 711(5) ( Full Title: N.Y. Real Prop. Acts. Law § 711. Grounds where landlord-tenant relationship exists)</t>
  </si>
  <si>
    <t>nonpayment of rent - N.Y. Real Prop. Acts. Law § 711(2) ( Full Title: N.Y. Real Prop. Acts. Law § 711. Grounds where landlord-tenant relationship exists)</t>
  </si>
  <si>
    <t>stay - N.Y. Real Prop. Acts. Law § 751(1) ( Full Title: N.Y. Real Prop. Acts. Law § 751. Stay upon paying rent or giving undertaking; discretionary stay outside city of New York)</t>
  </si>
  <si>
    <t>illegal activity - N.Y. Real Prop. Law § 231(1) ( Full Title: N.Y. Real Prop. Law § 231. Lease, when void; liability of landlord where premises are occupied for unlawful purpose), month to month tenancy - N.Y. Real Prop. Law § 232-b ( Full Title: N.Y. Real Prop. Law § 232-b. Notification to terminate monthly tenancy or tenancy from month to month outside the city of New York), eviction from manufactured home park - N.Y. Real Prop. Law § 233(b) ( Full Title: N.Y. Real Prop. Law § 233. Manufactured home parks; duties, responsibilities), continued possession - N.Y. Real Prop. Acts § 711 ( Full Title: N.Y. Real Prop. Acts. Law § 711. Grounds where landlord-tenant relationship exists), criminal activity - N.Y. Real Prop. Acts. Law § 711(5) ( Full Title: N.Y. Real Prop. Acts. Law § 711. Grounds where landlord-tenant relationship exists), nonpayment of rent - N.Y. Real Prop. Acts. Law § 711(2) ( Full Title: N.Y. Real Prop. Acts. Law § 711. Grounds where landlord-tenant relationship exists), criminal activity - N.Y. Real Prop. Acts. Law § 715 ( Full Title: N.Y. Real Prop. Acts. Law § 715. Grounds and procedure where use or occupancy is illegal)</t>
  </si>
  <si>
    <t>landlord liability - N.Y. Real Prop. Acts. Law § 853 ( Full Title: N.Y. Real Prop. Acts. Law § 853. Action for forcible or unlawful entry or detainer; treble damages)</t>
  </si>
  <si>
    <t>foreclosure - Mass. Gen. Laws 186 § 13 ( Full Title: Mass. Gen. Laws 186 § 13A. Tenants deemed to be at will upon foreclosure of residential real property; status of tenancy agreements where rental payment subsidized under state or federal law), foreclosure - Mass. Gen. Laws 186A § 2 ( Full Title: Mass. Gen. Laws 186A § 2. Eviction of tenants prohibited; exceptions)</t>
  </si>
  <si>
    <t>public record - Mass. Unif. R. Impound. P. R. 1(a) ( Full Title: Mass. Unif. R. Impound. P. R. 1. Applicability and definitions), public record - Mass. Rules of Housing Court Order 1-15 ( Full Title: Mass. Rules of Housing Court Order 1-15. Application of Rule 13(b) of Trial Court Rules VIII, the Uniform Rules on Impoundment Procedure (URIP) in the Housing Court Department)</t>
  </si>
  <si>
    <t>time limitations - Mass. Gen. Laws 239 § 3 ( Full Title: Mass. Gen. Laws 239 § 3. Judgment and execution; costs; appeal)</t>
  </si>
  <si>
    <t>notice - Mass. Gen. Laws 239 § 3 ( Full Title: Mass. Gen. Laws 239 § 3. Judgment and execution; costs; appeal)</t>
  </si>
  <si>
    <t>appeal - Mass. Gen. Laws 239 § 5(a) ( Full Title: Mass. Gen. Laws 239 § 5. Appeal; bond; actions thereon; waiver; appeal of waiver or periodic payments; notice of decision), notice - Mass. Gen. Laws 239 § 3 ( Full Title: Mass. Gen. Laws 239 § 3. Judgment and execution; costs; appeal)</t>
  </si>
  <si>
    <t>stay - Mass. Gen. Laws 239 § 9 ( Full Title: Mass. Gen. Laws 239 § 9. Stay of proceedings), periodic deposit - Mass. Gen. Laws 239 § 11 ( Full Title: Mass. Gen. Laws 239 § 11. Stay of proceedings; deposit of applicant)</t>
  </si>
  <si>
    <t>removal or dismissal of default - Mass. R. Sum. Pro. Rule 10 ( Full Title: Mass. R. Sum. Pro. Rule 10. Entry of default; Entry of dismissal; Entry of judgment after trial, default or dismissal; Notice), relief from judgment - Mass. R. Sum. Pro. Rule 11 ( Full Title: Mass. R. Sum. Pro. Rule 11. Relief from judgment), default judgment - Mass. R. Sum. Pro. Rule 12 ( Full Title: Mass. R. Sum. Pro. Rule 12. Appeals)</t>
  </si>
  <si>
    <t>periodic deposit - Mass. Gen. Laws 239 § 11 ( Full Title: Mass. Gen. Laws 239 § 11. Stay of proceedings; deposit of applicant), stay - Mass. Gen. Laws 239 § 9 ( Full Title: Mass. Gen. Laws 239 § 9. Stay of proceedings), stay - Mass. R. Civ. Pro. Rule 62(d) ( Full Title: Mass. R. Civ. Pro. Rule 62. Stay of proceedings to enforce a judgment), execution - Mass. R. Sum. Pro. Rule 13 ( Full Title: Mass. R. Sum. Pro. Rule 13. Execution)</t>
  </si>
  <si>
    <t>appeal - Mass. Gen. Laws 239 § 5(a) ( Full Title: Mass. Gen. Laws 239 § 5. Appeal; bond; actions thereon; waiver; appeal of waiver or periodic payments; notice of decision)</t>
  </si>
  <si>
    <t>security deposit - Mass. Gen. Laws 186 § 15B(4) ( Full Title: Mass. Gen. Laws 186 § 15B. Entrance of premises prior to termination of lease; payments; receipts; interest; records; security deposits)</t>
  </si>
  <si>
    <t>default - Mass. R. Sum. Pro. R... ( Full Title: Mass. R. Sum. Pro. Rule 10. Entry of default; Entry of dismissal; Entry of judgment after trial, default or dismissal; Notice)</t>
  </si>
  <si>
    <t>relief - Mass. Gen. Laws ch. 139, § 19 ( Full Title: Mass. Gen. Laws ch. 139, § 19. Voiding of lease of tenant using premises for common nuisance), recovery - Mass. Gen. Laws 239 § 3 ( Full Title: Mass. Gen. Laws 239 § 3. Judgment and execution; costs; appeal), costs - Mass. Gen. Laws 239 § 13 ( Full Title: Mass. Gen. Laws 239 § 13. Stay of proceedings; costs), equitable relief - Mass. R. Sum. Pro. Rule 9 ( Full Title: Mass. R. Sum. Pro. Rule 9. Equitable relief)</t>
  </si>
  <si>
    <t>tenant repairs - Mass. Gen. Laws ch. 111, §127L ( Full Title: Mass. Gen. Laws ch. 111, §127L. Repairs by tenants of residential premises to cure violations; reimbursement for cost), discrimination - Mass. Gen. Laws ch. 151B, § 4(6) ( Full Title: Mass. Gen. Laws ch. 151B, § 4. Unlawful practices), discrimination - Mass. Gen. Laws ch. 151B, § 4(7) ( Full Title: Mass. Gen. Laws ch. 151B, § 4. Unlawful practices), discrimination handicap - Mass. Gen. Laws ch. 151B, § 4(7)(A) ( Full Title: Mass. Gen. Laws ch. 151B, § 4. Unlawful practices), discrimination - Mass. Gen. Laws ch. 151B, § 4(10) ( Full Title: Mass. Gen. Laws ch. 151B, § 4. Unlawful practices), discrimination children - Mass. Gen. Laws ch. 151B, § 4(11) ( Full Title: Mass. Gen. Laws ch. 151B, § 4. Unlawful practices), discrimination - Mass. Gen. Laws ch. 151B, § 4(13)(a) ( Full Title: Mass. Gen. Laws ch. 151B, § 4. Unlawful practices), retaliation - Mass. Gen. Laws 186 § 18 ( Full Title: Mass. Gen. Laws 186 § 18. Reprisal for reporting violations of law or for tenant's union activity; damages and costs; notice of termination, presumption; waiver in leases or other rental agreements prohibited), retaliation - Mass. Gen. Laws 239 § 2A ( Full Title: Mass. Gen. Laws 239 § 2A. Reprisal for reporting violations of law, for tenant's union activity, or actions taken pursuant to laws protecting tenants who are victims of domestic violence, rape, sexual assault or stalking; defense; presumption), tenant defense - Mass. Gen. Laws 239 § 8A ( Full Title: Mass. Gen. Laws 239 § 8A. Tenants’ Assertion of Claims and Defenses in Summary Proceedings), tenant defense - Mass. Gen. Laws 239 § 8A ( Full Title: Mass. Gen. Laws 239 § 8A. Tenants’ Assertion of Claims and Defenses in Summary Proceedings), affirmative defenses - Mass. R. Civ. Pro. Rule 8 ( Full Title: Mass. R. Civ. Pro. Rule 8. General rules of pleadings)</t>
  </si>
  <si>
    <t>Retaliation, Tenant justifiably withheld rent, Tenant performed repairs, Landlord violated statutory duties, Landlord failed to maintain building code, Tenant is domestic violence survivor, Discrimination, Any legal or equitable defense</t>
  </si>
  <si>
    <t>jury - Mass. Gen. Laws ch. 185C, §21 ( Full Title: Mass. Gen. Laws ch. 185C, §21. Trial without jury; exception; report of inspector as prima facie evidence), jury - Mass. Gen. Laws 186 § 15F ( Full Title: Mass. Gen. Laws 186 § 15F. Residential leases or rental agreements restricting litigation or landlord liability; ouster of tenant; remedies), jury - Mass. R. Civ. Pro. Rule 38 ( Full Title: Mass. R. Civ. Pro. Rule 38. Jury trial of right), jruty - Mass. R. Sum. Pro. Rule 8 ( Full Title: Mass. R. Sum. Pro. Rule 8. Jury trial)</t>
  </si>
  <si>
    <t>defendant answer - Mass. Rules for Summary Process Rule 3 ( Full Title: Mass. Rules for Summary Process Rule 3. Answer)</t>
  </si>
  <si>
    <t>rescheduled trial date - Mass. R. Sum. Proc. ... ( Full Title: Mass. R. Sum. Proc. R. 7. Discovery)</t>
  </si>
  <si>
    <t>trial sched - Mass. Rules for Summ... ( Full Title: Mass. Rules for Summary Process Rule 2. Form of Summons and Complaint; Entry of Action; Scheduling of Trial Date; Service of Process)</t>
  </si>
  <si>
    <t>service of process - Mass. Rules for Summary Process Rule 2(b) ( Full Title: Mass. Rules for Summary Process Rule 2. Form of Summons and Complaint; Entry of Action; Scheduling of Trial Date; Service of Process)</t>
  </si>
  <si>
    <t>service of process - Mass. Rules for Summary Process Rule 2(b) ( Full Title: Mass. Rules for Summary Process Rule 2. Form of Summons and Complaint; Entry of Action; Scheduling of Trial Date; Service of Process), service - Mass. R. Civ. Pro. Rule 4(d)(1) ( Full Title: Mass. R. Civ. Pro. Rule 4. Process)</t>
  </si>
  <si>
    <t>included in writ - Mass. Gen. Laws 239 § 2 ( Full Title: Mass. Gen. Laws 239 § 2. Jurisdiction; venue; form of writ), form ofsummary process summons - Mass. Rules for Summ... ( Full Title: Mass. Rules for Summary Process Rule 2. Form of Summons and Complaint; Entry of Action; Scheduling of Trial Date; Service of Process), document - Mass. Rules for Summ... ( Full Title: Mass. Rules for Summary Process Rule 2. Form of Summons and Complaint; Entry of Action; Scheduling of Trial Date; Service of Process)</t>
  </si>
  <si>
    <t>fee - Mass. Gen. Laws ch. 185C, §19 ( Full Title: Mass. Gen. Laws ch. 185C, §19. Commencement of proceedings; fees; non-willful offense deemed non-criminal), mass housing court - Mass Housing Court... ( Full Title: Mass Housing Court)</t>
  </si>
  <si>
    <t>Written notice delivered to the tenant is required for non payment of rent. Mass. Gen. Laws ch. 186, § 11.No notice is required for criminal activity, Mass. Gen. Laws ch. 139, § 19.</t>
  </si>
  <si>
    <t>nonpayment - Mass. Gen. Laws 186 § 11 ( Full Title: Mass. Gen. Laws 186 § 11. Determination of lease for nonpayment of rent), nuisance - Mass. Gen. Laws ch. 139, § 19 ( Full Title: Mass. Gen. Laws ch. 139, § 19. Voiding of lease of tenant using premises for common nuisance)</t>
  </si>
  <si>
    <t>nuisance - Mass. Gen. Laws ch. 139, § 19 ( Full Title: Mass. Gen. Laws ch. 139, § 19. Voiding of lease of tenant using premises for common nuisance)</t>
  </si>
  <si>
    <t>nonpayment - Mass. Gen. Laws 186 § 11 ( Full Title: Mass. Gen. Laws 186 § 11. Determination of lease for nonpayment of rent)</t>
  </si>
  <si>
    <t>nonpayment - Mass. Gen. Laws 186 § 11 ( Full Title: Mass. Gen. Laws 186 § 11. Determination of lease for nonpayment of rent), payment of money judgment - Mass. Gen. Laws 239 § 3 ( Full Title: Mass. Gen. Laws 239 § 3. Judgment and execution; costs; appeal)</t>
  </si>
  <si>
    <t>nuisance - Mass. Gen. Laws ch. 139, § 19 ( Full Title: Mass. Gen. Laws ch. 139, § 19. Voiding of lease of tenant using premises for common nuisance), nonpayment - Mass. Gen. Laws 186 § 11 ( Full Title: Mass. Gen. Laws 186 § 11. Determination of lease for nonpayment of rent), possession - Mass. Gen. Laws 239 § 1 ( Full Title: Mass. Gen. Laws 239 § 1. Persons entitled to summary process), likely to continue possession past lease - Mass. Gen. Laws 239 § 1A ( Full Title: Mass. Gen. Laws 239 § 1A. Land or tenements used for residential purposes; action by lessor under this chapter to recover possession; conditions and restrictions), local health department - Mass. Gen. Laws ch. 111, § 127 ( Full Title: Mass. Gen. Laws ch. 111, § 127B. Dwellings unfit for human habitation; order to vacate or to abate nuisance; removal of occupants; demolition expense, lien; inspection reports; code violations; notices; enforcement proceedings, jurisdiction; appeal)</t>
  </si>
  <si>
    <t>restricting landlord - Mass. Gen. Laws 186 § 15F ( Full Title: Mass. Gen. Laws 186 § 15F. Residential leases or rental agreements restricting litigation or landlord liability; ouster of tenant; remedies), wrongful acts of landlord - Mass. Gen. Laws 186 § 14 ( Full Title: Mass. Gen. Laws 186 § 14. Wrongful acts of landlord; premises used for dwelling or residential purposes; utilities, services, quiet enjoyment; penalties; remedies; waiver)</t>
  </si>
  <si>
    <t>legal proceedings - Mass. Gen. Laws ch. 184, §18 ( Full Title: Mass. Gen. Laws ch. 184, §18. Entry into land; legal proceedings required to recover possession of land or tenements; jurisdiction), restricting landlord - Mass. Gen. Laws 186 § 15F ( Full Title: Mass. Gen. Laws 186 § 15F. Residential leases or rental agreements restricting litigation or landlord liability; ouster of tenant; remedies)</t>
  </si>
  <si>
    <t>immediate possession - Kan. Stat. § 58-2570(d) ( Full Title: Kan. Stat. § 58-2570. Termination of tenancy; notice; holdover by tenant; remedies; notice obligating tenant beyond terms of lease agreement, form), enforce eviction - Kan. Stat. § 61-3601 ( Full Title: Kan. Stat. § 61-3601. Stay of proceedings to enforce judgments)</t>
  </si>
  <si>
    <t>set aside default judgment - Kan. Stat. Ann. § 61-3301(c) ( Full Title: Kan. Stat. Ann. § 61-3301. Default judgment)</t>
  </si>
  <si>
    <t>say of proceedings on appeal - Kan. Stat. Ann. § 61-3905 ( Full Title: Kan. Stat. Ann. § 61-3905. Stay of proceedings on appeal; bond)</t>
  </si>
  <si>
    <t>appeal - Kan. Stat. Ann. § 61-3902(a) ( Full Title: Kan. Stat. Ann. § 61-3902. Appeals; procedure)</t>
  </si>
  <si>
    <t>security deposit - Kan. Stat. Ann. § 58-2550(b) ( Full Title: Kan. Stat. Ann. § 58-2550. Security deposits; amounts; retention; return; damages for noncompliance)</t>
  </si>
  <si>
    <t>default - Kan. Stat. Ann. § 61-3301 ( Full Title: Kan. Stat. Ann. § 61-3301. Default judgment)</t>
  </si>
  <si>
    <t>landlord recovery - Kan. Stat. § 58-2564(c) ( Full Title: Kan. Stat. § 58-2564. Material noncompliance by tenant; notice; termination of rental agreement; limitations; nonpayment of rent; remedies), holdover - Kan. Stat. § 58-2570(c) ( Full Title: Kan. Stat. § 58-2570. Termination of tenancy; notice; holdover by tenant; remedies; notice obligating tenant beyond terms of lease agreement, form), landlord relief - Kan. Stat. § 58-2571(a) ( Full Title: Kan. Stat. § 58-2571. Tenant's refusal to allow lawful access; remedies; landlord's unlawful or unreasonable), landlord relief mobile home - Kan. Stat. § 58-25,124(a) ( Full Title: Kan. Stat. § 58-25,124. Tenant's refusal to allow lawful access, remedies; landlord's unlawful or unreasonable entry, remedies)</t>
  </si>
  <si>
    <t>retaliation - Kan. Stat. Ann. § 58-2572(a), (b) ( Full Title: Kan. Stat. Ann. § 58-2572. Certain retaliatory actions by landlord prohibited; remedies; increased rent, when; action for possession, when)</t>
  </si>
  <si>
    <t>appearance or answer - Kan. Stat. § 61-3806 ( Full Title: Kan. Stat. § 61-3806. Appearance; answer)</t>
  </si>
  <si>
    <t>trial - Kan. Stat. § 61-3807 ( Full Title: Kan. Stat. § 61-3807. Trial)</t>
  </si>
  <si>
    <t>trial - Kan. Stat. § 61-3807 ( Full Title: Kan. Stat. § 61-3807. Trial), appearance - Kan. Stat. § 61-3805 ( Full Title: Kan. Stat. § 61-3805. Summons; time for appearance)</t>
  </si>
  <si>
    <t>appearance - Kan. Stat. § 61-3805 ( Full Title: Kan. Stat. § 61-3805. Summons; time for appearance)</t>
  </si>
  <si>
    <t>service mail - Kan. Stat. Ann. § 61-3003(c)(1) ( Full Title: Kan. Stat. Ann. § 61-3003. Methods of service of process), service personal - Kan. Stat. Ann. § 61-3003(d)(1) ( Full Title: Kan. Stat. Ann. § 61-3003. Methods of service of process), service publication - Kan. Stat. Ann. § 61-3003(e) ( Full Title: Kan. Stat. Ann. § 61-3003. Methods of service of process)</t>
  </si>
  <si>
    <t>petition for claim - Kan. Stat. § 61-3804 ( Full Title: Kan. Stat. § 61-3804. Petition for claim)</t>
  </si>
  <si>
    <t>docket fee - Kan. Stat. Ann. § 61-4001(a)(1) ( Full Title: Kan. Stat. Ann. § 61-4001. Docket fee; authorized only by legislative enactment; poverty affidavit; additional court costs; exemptions), sedgwick county - Sedgwick County... ( Full Title: Sedgwick County)</t>
  </si>
  <si>
    <t>notice - Kan. Stat. § 58-2510 ( Full Title: Kan. Stat. § 58-2510. Service of notice of termination of lease or tenancy)</t>
  </si>
  <si>
    <t>noncompliance with agreement or  statute - Kan. Stat. § 58-2564(a) ( Full Title: Kan. Stat. § 58-2564. Material noncompliance by tenant; notice; termination of rental agreement; limitations; nonpayment of rent; remedies), notice to leave premises - Kan. Stat. § 61-3803 ( Full Title: Kan. Stat. § 61-3803. Notice to leave premises)</t>
  </si>
  <si>
    <t>noncompliance with agreement or  statute - Kan. Stat. § 58-2564(a) ( Full Title: Kan. Stat. § 58-2564. Material noncompliance by tenant; notice; termination of rental agreement; limitations; nonpayment of rent; remedies)</t>
  </si>
  <si>
    <t>nonpayment lease less than 3 mo - Kan. Stat. § 58-2508 ( Full Title: Kan. Stat. § 58-2508. Termination of tenancy of less than three months for nonpayment of rent; notice), nonpayment - Kan. Stat. § 58-2507 ( Full Title: Kan. Stat. § 58-2507. Termination of lease for three months or longer; notice; effect of payment of rent), nonpayment - Kan. Stat. § 58-2564(b) ( Full Title: Kan. Stat. § 58-2564. Material noncompliance by tenant; notice; termination of rental agreement; limitations; nonpayment of rent; remedies), mobile home - Kan. Stat. § 58-25,120 ( Full Title: Kan. Stat. § 58-25,120. Material noncompliance by tenant; notice; termination of rental agreement; limitations; nonpayment of rent; remedies), notice to leave premises - Kan. Stat. § 61-3803 ( Full Title: Kan. Stat. § 61-3803. Notice to leave premises)</t>
  </si>
  <si>
    <t>waiver of right to terminate - Kan. Stat. § 58-2566 ( Full Title: Kan. Stat. § 58-2566. Acceptance of late rent; effect), mobile home - Kan. Stat. § 58-25,122 ( Full Title: Kan. Stat. § 58-25,122. Acceptance of late rent, effect)</t>
  </si>
  <si>
    <t>nonpayment - Kan. Stat. § 58-2507 ( Full Title: Kan. Stat. § 58-2507. Termination of lease for three months or longer; notice; effect of payment of rent), nonpayment lease less than 3 mo - Kan. Stat. § 58-2508 ( Full Title: Kan. Stat. § 58-2508. Termination of tenancy of less than three months for nonpayment of rent; notice), noncompliance with agreement or  statute - Kan. Stat. § 58-2564(a) ( Full Title: Kan. Stat. § 58-2564. Material noncompliance by tenant; notice; termination of rental agreement; limitations; nonpayment of rent; remedies), nonpayment - Kan. Stat. § 58-2564(b) ( Full Title: Kan. Stat. § 58-2564. Material noncompliance by tenant; notice; termination of rental agreement; limitations; nonpayment of rent; remedies), mobile home - Kan. Stat. § 58-25,120 ( Full Title: Kan. Stat. § 58-25,120. Material noncompliance by tenant; notice; termination of rental agreement; limitations; nonpayment of rent; remedies)</t>
  </si>
  <si>
    <t>nonpayment - Kan. Stat. § 58-2507 ( Full Title: Kan. Stat. § 58-2507. Termination of lease for three months or longer; notice; effect of payment of rent), nonpayment lease less than 3 mo - Kan. Stat. § 58-2508 ( Full Title: Kan. Stat. § 58-2508. Termination of tenancy of less than three months for nonpayment of rent; notice), tenancy at will - Kan. Stat. § 58-2504 ( Full Title: Kan. Stat. § 58-2504. Termination of tenancy at will; notice), tenancy from year to year - Kan. Stat. § 58-2505 ( Full Title: Kan. Stat. § 58-2505. Termination of tenancy from year-to-year; notice), no notice to quit - Kan. Stat. § 58-2509 ( Full Title: Kan. Stat. § 58-2509. Notice to quit not necessary, when), violate no transfer - Kan. Stat. § 58-2512 ( Full Title: Kan. Stat. § 58-2512. Same; re-entry upon violation of 58-2511), violate transfer - Kan. Stat. § 58-2511 ( Full Title: Kan. Stat. § 58-2511. Assignment or transfer by tenant, when), noncompliance with agreement or  statute - Kan. Stat. § 58-2564(a) ( Full Title: Kan. Stat. § 58-2564. Material noncompliance by tenant; notice; termination of rental agreement; limitations; nonpayment of rent; remedies), nonpayment - Kan. Stat. § 58-2564(b) ( Full Title: Kan. Stat. § 58-2564. Material noncompliance by tenant; notice; termination of rental agreement; limitations; nonpayment of rent; remedies), duties of tenant - Kan. Stat. Ann. § 58-2555 ( Full Title: Kan. Stat. Ann. § 58-2555. Duties of tenant), holdover - Kan. Stat. § 58-2570(c) ( Full Title: Kan. Stat. § 58-2570. Termination of tenancy; notice; holdover by tenant; remedies; notice obligating tenant beyond terms of lease agreement, form), mobile home - Kan. Stat. § 58-25,120 ( Full Title: Kan. Stat. § 58-25,120. Material noncompliance by tenant; notice; termination of rental agreement; limitations; nonpayment of rent; remedies), mobile home holdover - Kan. Stat. § 58-25,123 ( Full Title: Kan. Stat. § 58-25,123. Termination of tenancy; holdover by tenant; remedies)</t>
  </si>
  <si>
    <t>unlawful removal or exclusion - Kan. Stat. § 58-2563 ( Full Title: Kan. Stat. § 58-2563. Unlawful removal or exclusion of tenant; diminished services; damages; security deposit)</t>
  </si>
  <si>
    <t>Conversion/Demolition - Seattle Municipal Code 22.206.160(C)(1)(i) ( Full Title: Seattle Municipal Code 22.206.160. Duties of Owners), foreclose - Wash. Rev. Code § 61.24.060 ( Full Title: Wash. Rev. Code § 61.24.060. Rights and remedies of trustee’s sale purchaser — Written notice to occupants or tenants.)</t>
  </si>
  <si>
    <t>Civil Cases accessible - King Cnty. Super. Ct. Loc. Gen. R. 31(d)(2)(ii) ( Full Title: King Cnty. Super. Ct. Loc. Gen. R. 31(d)(2)(ii). Access to Court Records)</t>
  </si>
  <si>
    <t>Agreement to postpone eviction - Wash. Rev. Code § 59.18.390(1) ( Full Title: Wash. Rev. Code § 59.18.390. Forcible entry or detainer or unlawful detainer actions — Writ of restitution — Service — Defendant’s bond.), Stay on appeal req'd - Wash. Rev. Code § 59.12.210 ( Full Title: Wash. Rev. Code § 59.12.210. Effect of stay bond.)</t>
  </si>
  <si>
    <t>Service of writ; 3 day wait - Wash. Rev. Code § 59.18.390(1) ( Full Title: Wash. Rev. Code § 59.18.390. Forcible entry or detainer or unlawful detainer actions — Writ of restitution — Service — Defendant’s bond.), Service of Writ; how served - Wash. Rev. Code § 59.18.390(1) ( Full Title: Wash. Rev. Code § 59.18.390. Forcible entry or detainer or unlawful detainer actions — Writ of restitution — Service — Defendant’s bond.)</t>
  </si>
  <si>
    <t>5 days where there is found to be "an unlawful detainer after default in the payment of the rent, and the lease or agreement under which the rent is payable has not by its terms expired."  Wash. Rev. Code § 59.18.410.</t>
  </si>
  <si>
    <t>Timing of Execution - Wash. Rev. Code § 59.18.410 ( Full Title: Wash. Rev. Code § 59.18.410. Forcible entry or detainer or unlawful detainer actions—Writ of restitution—Judgment—Execution.), Service of writ; 3 day wait - Wash. Rev. Code § 59.18.390(1) ( Full Title: Wash. Rev. Code § 59.18.390. Forcible entry or detainer or unlawful detainer actions — Writ of restitution — Service — Defendant’s bond.)</t>
  </si>
  <si>
    <t>Setting Aside Default - Wash. Super. Ct. R. 55(c) ( Full Title: Wash. Super. Ct. R. 55. Default and Judgment), Rule 60(b) - Wash. Super. Ct. R. 60(b) ( Full Title: Wash. Super. Ct. R. 60. Relief from Judgment or Order)</t>
  </si>
  <si>
    <t>Stay on appeal req'd - Wash. Rev. Code § 59.12.210 ( Full Title: Wash. Rev. Code § 59.12.210. Effect of stay bond.), Rent pmt req'd for stay on appeal - Wash. Rev. Code § 59.12.200 ( Full Title: Wash. Rev. Code § 59.12.200. Appellate review—Stay bond.)</t>
  </si>
  <si>
    <t>Appeal Timing - Wash. Rev. Code § 12.36.020(1) ( Full Title: Wash. Rev. Code § 12.36.020. Appeal — Procedure — Notice filing — Fee — Bond or undertaking — Service — Costs of record preparation.)</t>
  </si>
  <si>
    <t>Security Deposit - Wash. Rev. Code § 59.18.260 ( Full Title: Wash. Rev. Code § 59.18.260. Moneys paid as deposit or security for performance by tenant—Written rental agreement to specify terms and conditions for retention by landlord—Written checklist required.)</t>
  </si>
  <si>
    <t>The landlord's recovery is limited to possession in default cases where the alternative method of service by "post and mail" is used, unless, during the proceedings, the court has obtained jurisdiction over the defendant.   Wash. Rev. Code § 59.12.085(3).</t>
  </si>
  <si>
    <t>Alt. Method of Service - 59.12.085(1)-(2) ( Full Title: 59.12.085. Alternative service of summons—Limitation on jurisdiction.), Possession only w/ alt service - 59.12.085(3) ( Full Title: 59.12.085. Alternative service of summons—Limitation on jurisdiction.)</t>
  </si>
  <si>
    <t>Awards available to Plaintiff - Wash. Rev. Code § 59.18.410 ( Full Title: Wash. Rev. Code § 59.18.410. Forcible entry or detainer or unlawful detainer actions—Writ of restitution—Judgment—Execution.), Civ. Pen. for violation of LL access - Wash. Rev. Code § 59.18.150(8) ( Full Title: Wash. Rev. Code § 59.18.150. Landlord's right of entry—Purposes—Searches by fire officials—Searches by code enforcement officials for inspection purposes—Conditions.)</t>
  </si>
  <si>
    <t>Dismissal for Settlement - Wash. Super. Ct. R. 41(e) ( Full Title: Wash. Super. Ct. R. 41. Dismissal of Actions)</t>
  </si>
  <si>
    <t>Mediation option - Wash. Rev. Code § 59.18.315 ( Full Title: Wash. Rev. Code § 59.18.315. Mediation of disputes by independent third party.)</t>
  </si>
  <si>
    <t>Oral Ans. / any leg. or equit. defense allowed - Wash. Rev. Code § 59.18.380 ( Full Title: Wash. Rev. Code § 59.18.380. Forcible entry or detainer or unlawful detainer actions—Writ of restitution—Answer—Order—Stay—Bond.), Rent Raised to Avoid Just Cause; Defense - Seattle Municipal Code § 22.210.136(B) ( Full Title: Seattle Municipal Code § 22.210.136 - Rent increase to avoid application of Chapter 22.210), Relocation Asst. not paid; defense - Seattle Municipal Code § 22.903.120(C) ( Full Title: Seattle Municipal Code § 22.903.120 - Other remedies; Private right of action; Defense.), Right to repair and deduct - Wash. Rev. Code § 59.18.100(3) ( Full Title: Wash. Rev. Code § 59.18.100 Landlord's failure to carry out duties—Repairs effected by tenant—Procedure—Deduction of cost from rent—Limitations.), Landlord failure as off-set to rent due - Wash. Rev. Code § 59.18.110 ( Full Title: Wash. Rev. Code § 59.18.110 Failure of landlord to carry out duties—Determination by court or arbitrator—Judgment against landlord for diminished rental value and repair costs—Enforcement of judgment—Reduction in rent under certain conditions.), retaliation - Wash. Rev. Code § 59.18.250 ( Full Title: Wash. Rev. Code § 59.18.250. Reprisals or retaliatory actions by landlord--Presumptions--Rebuttal--Costs), just cause defense - Seattle Municipal Code 22.206.160 ( Full Title: Seattle Municipal Code 22.206.160. Duties of Owners)</t>
  </si>
  <si>
    <t>Jury - Wash. Rev. Code § 59.12.130 ( Full Title: Wash. Rev. Code § 59.12.130. Jury—Actions given preference.)</t>
  </si>
  <si>
    <t>Oral Ans. / any leg. or equit. defense allowed - Wash. Rev. Code § 59.18.380 ( Full Title: Wash. Rev. Code § 59.18.380. Forcible entry or detainer or unlawful detainer actions—Writ of restitution—Answer—Order—Stay—Bond.)</t>
  </si>
  <si>
    <t>King County Motions for Stay of Proceedings - King County Local Ct. R. 7(b)(11)(A) ( Full Title: King County Local Ct. R. 7(b)(11)(A) Motion for Stay of Proceedings)</t>
  </si>
  <si>
    <t>Min/Max days for initial appearance - Wash. Rev. Code § 59.12.070 ( Full Title: Wash. Rev. Code § 59.12.070. Complaint — Summons)</t>
  </si>
  <si>
    <t>Min days for trial after service - Wash. Rev. Code § 59.12.070 ( Full Title: Wash. Rev. Code § 59.12.070. Complaint — Summons.)</t>
  </si>
  <si>
    <t>The "post and mail" alternative service requires the filing and receiving of a prior affidavit. Wash. Rev. Code § 59.12.085(2).</t>
  </si>
  <si>
    <t>Alt. Method of Service - 59.12.085(1)-(2) ( Full Title: 59.12.085. Alternative service of summons—Limitation on jurisdiction.)</t>
  </si>
  <si>
    <t>Complaint Contents - Wash. Rev. Code § 59.12.070 ( Full Title: Wash. Rev. Code § 59.12.070. Complaint — Summons.), Registration Req'd - Seattle Municipal Code 22.206.160(1) ( Full Title: Seattle Municipal Code 22.206.160. Duties of Owners)</t>
  </si>
  <si>
    <t>an additional fee of $112 is required if defendant answers.  RCW 36.18.012(4); RCW 36.18.020(2,5).</t>
  </si>
  <si>
    <t>Court fee - Wash. Rev. Code § 36.18.020(2)(a) ( Full Title: Wash. Rev. Code § 36.18.020. Clerk’s fees, surcharges.), Limits of $45 fee - Wash. Rev. Code § 36.18.020(2)(a) ( Full Title: Wash. Rev. Code § 36.18.020. Clerk’s fees, surcharges.), surcharge - Wash. Rev. Code § 36.18.020 ( Full Title: Wash. Rev. Code § 36.18.020. Clerk’s fees, surcharges.), answer fee - Wash. Rev. Code § 36.18.012 ( Full Title: Wash. Rev. Code § 36.18.012. Various fees collected -- Division with state), king county - King County... ( Full Title: King County)</t>
  </si>
  <si>
    <t>Notice Methods - Wash. Rev. Code § 59.12.040 ( Full Title: Wash. Rev. Code § 59.12.040 Service of notice—Proof of service.)</t>
  </si>
  <si>
    <t>Noncompliance w/ agmt/statute after notice - Seattle Municipal Code 22.206.160(C)(1)(c) ( Full Title: Seattle Municipal Code 22.206.160. Duties of Owners), actual possession - Wash. Rev. Code § 59.12.030 ( Full Title: Wash. Rev. Code § 59.12.030. Unlawful detainer defined.), Nonpayment after notice - Seattle Municipal Code 22.206.160(C)(1)(a) ( Full Title: Seattle Municipal Code 22.206.160. Duties of Owners)</t>
  </si>
  <si>
    <t>Nonpayment after notice - Seattle Municipal Code 22.206.160(C)(1)(a) ( Full Title: Seattle Municipal Code 22.206.160. Duties of Owners)</t>
  </si>
  <si>
    <t>3-day notice to pay or vacate - Wash. Rev. Code § 59.12.030(3) ( Full Title: Wash. Rev. Code § 59.12.030. Unlawful detainer defined.)</t>
  </si>
  <si>
    <t>Nonpayment after notice - Seattle Municipal Code 22.206.160(C)(1)(a) ( Full Title: Seattle Municipal Code 22.206.160. Duties of Owners), Noncompliance w/ agmt/statute after notice - Seattle Municipal Code 22.206.160(C)(1)(c) ( Full Title: Seattle Municipal Code 22.206.160. Duties of Owners)</t>
  </si>
  <si>
    <t>Nonpayment after notice - Seattle Municipal Code 22.206.160(C)(1)(a) ( Full Title: Seattle Municipal Code 22.206.160. Duties of Owners), Habitual nonpayment - Seattle Municipal Code 22.206.160(C)(1)(b) ( Full Title: Seattle Municipal Code 22.206.160. Duties of Owners), Noncompliance w/ agmt/statute after notice - Seattle Municipal Code 22.206.160(C)(1)(c) ( Full Title: Seattle Municipal Code 22.206.160. Duties of Owners), Habitual Noncompliance w/ agmt/statute - Seattle Municipal Code 22.206.160(C)(1)(d) ( Full Title: Seattle Municipal Code 22.206.160. Duties of Owners), Owner Req's possession for dwelling - Seattle Municipal Code 22.206.160(C)(1)(e) ( Full Title: Seattle Municipal Code 22.206.160. Duties of Owners), Owner elects to sell - Seattle Municipal Code 22.206.160(C)(1)(f) ( Full Title: Seattle Municipal Code 22.206.160. Duties of Owners), Occupancy based on employment ends - Seattle Municipal Code 22.206.160(C)(1)(g) ( Full Title: Seattle Municipal Code 22.206.160. Duties of Owners), Substantial rehab of building - Seattle Municipal Code 22.206.160(C)(1)(h) ( Full Title: Seattle Municipal Code 22.206.160. Duties of Owners), Conversion/Demolition - Seattle Municipal Code 22.206.160(C)(1)(i) ( Full Title: Seattle Municipal Code 22.206.160. Duties of Owners), Owner Complying w/ Unauthorized Use Violat'n - Seattle Municipal Code 22.206.160(C)(1)(j) ( Full Title: Seattle Municipal Code 22.206.160. Duties of Owners), Over Max Occupancy - Seattle Municipal Code 22.206.160(C)(1)(k) ( Full Title: Seattle Municipal Code 22.206.160. Duties of Owners), Over Max Occupancy (2) - Seattle Municipal Code 22.206.160(C)(1)(l)(1) ( Full Title: Seattle Municipal Code 22.206.160. Duties of Owners), Violation of development std. - Seattle Municipal Code 22.206.160(C)(1)(m) ( Full Title: Seattle Municipal Code 22.206.160. Duties of Owners), Emergency order to vacate re: health/safety - Seattle Municipal Code 22.206.160(C)(1)(n) ( Full Title: Seattle Municipal Code 22.206.160. Duties of Owners), Owner to discontinue sharing premises - Seattle Municipal Code 22.206.160(C)(1)(o) ( Full Title: Seattle Municipal Code 22.206.160. Duties of Owners), Criminal Activity Seattle - Seattle Municipal Code 22.206.160(C)(1)(p) ( Full Title: Seattle Municipal Code 22.206.160. Duties of Owners)</t>
  </si>
  <si>
    <t>Self-help prohibited - Wash. Rev. Code § 59.18.290(1) ( Full Title: Wash. Rev. Code § 59.18.290. Removal or exclusion of tenant from premises—Holding over or excluding landlord from premises after termination date.)</t>
  </si>
  <si>
    <t>Self-help prohibited - Wash. Rev. Code § 59.18.290(1) ( Full Title: Wash. Rev. Code § 59.18.290. Removal or exclusion of tenant from premises—Holding over or excluding landlord from premises after termination date.), Self-help Prohib. Seattle - Seattle Municipal Code 22.206.160(C)(1) ( Full Title: Seattle Municipal Code 22.206.160. Duties of Owners)</t>
  </si>
  <si>
    <t>foreclosure - Cal. Civ. Proc. Code § 1161b(b) ( Full Title: Cal. Civ. Proc. Code § 1161b. Tenants in possession of rental housing units during foreclosure sale; notice to vacate; rights of possession; repeal), room by single lodger - Cal. Civ. Code § 1946.5(a) ( Full Title: Cal. Civ. Code § 1946.5. Room by single lodger on periodic basis within dwelling unit occupied by owner; termination; written notice; removal from premises)</t>
  </si>
  <si>
    <t>public access - Cal. Civ. Proc. Code § 1161.2(a) ( Full Title: Cal. Civ. Proc. Code § 1161.2. Case court records; public access; defendant notice; filing fee; mobilehome park tenancy)</t>
  </si>
  <si>
    <t>cure - Cal. Civ. Proc. Code § 1174(c) ( Full Title: Cal. Civ. Proc. Code § 1174. Judgment for possession of premises; forfeiture of lease or agreement; rental payments; damages; enforcement; personal property; notice; storage; release; disposal; liability)</t>
  </si>
  <si>
    <t>possession - Cal. Civ. Proc. Code § 1166a(a) ( Full Title: Cal. Civ. Proc. Code § 1166a. Writ of possession; issuance and directions; grounds; undertaking; findings; order for immediate possession), possession - Cal. Civ. Proc. Code § 1166a(d) ( Full Title: Cal. Civ. Proc. Code § 1166a. Writ of possession; issuance and directions; grounds; undertaking; findings; order for immediate possession), cure - Cal. Civ. Proc. Code § 1174(c) ( Full Title: Cal. Civ. Proc. Code § 1174. Judgment for possession of premises; forfeiture of lease or agreement; rental payments; damages; enforcement; personal property; notice; storage; release; disposal; liability), real property - Cal. Civ. Proc. Code § 715.010 ( Full Title: Cal. Civ. Proc. Code § 715.010. Judgment for Possession of Real Property)</t>
  </si>
  <si>
    <t>setting aside - Cal. Civ. Proc. Code... ( Full Title: Cal. Civ. Proc. Code § 663. Setting aside judgment or decree; entry of new judgment; grounds)</t>
  </si>
  <si>
    <t>stay of action - Cal. Civ. Proc. Code § 1176(a) ( Full Title: Cal. Civ. Proc. Code § 1176. Stay on appeal; petition for extraordinary writ; conditions of stay; reasonable rental value; new cause of action for rental of real property), stay enforcement - Cal. Civ. Proc. Code § 917.1(a) ( Full Title: Cal. Civ. Proc. Code § 917.1. Appeal from money judgment; undertaking to stay enforcement; subrogation; costs awarded by trial court)</t>
  </si>
  <si>
    <t>set aside or vacate - Cal. Civ. Proc. Code § 663a(a)(2), (b) ( Full Title: Cal. Civ. Proc. Code § 663a. Notice of intention to move to set aside and vacate judgment; contents; power of court to rule; extension of time; filing deadlines; hearing; appeal of court order), appeal - Cal. Rules of Court, Rule 8.104(a) ( Full Title: Cal. Rules of Court, Rule 8.104. Time to appeal), appeal - Cal. Rules of Court, Rule 8.108(a) ( Full Title: Cal. Rules of Court, Rule 8.108. Extending the time to appeal), appeal - Cal. R. Ct. 8.822(a) ( Full Title: Cal. R. Ct. 8.822. Time to Appeal)</t>
  </si>
  <si>
    <t>security deposit - Cal. Civ. Code § 1950.5(b) ( Full Title: Cal. Civ. Code § 1950.5. Security for rental agreement for residential property used as dwelling of tenant; amount and disposition; damages)</t>
  </si>
  <si>
    <t>relief - Cal. Civ. Proc. Code § 1169 ( Full Title: Cal. Civ. Proc. Code § 1169. Entry of default; application for relief)</t>
  </si>
  <si>
    <t>damages - Cal. Civ. Proc. Code § 735 ( Full Title: Cal. Civ. Proc. Code § 735. Forcible or unlawful entry; treble damages), request eviction expense - Cal. Civ. Proc. Code § 1034.5 ( Full Title: Cal. Civ. Proc. Code § 1034.5. Unlawful detainer; request for expenses required for eviction), relief - Cal. Civ. Proc. Code § 1169 ( Full Title: Cal. Civ. Proc. Code § 1169. Entry of default; application for relief), costs - Cal. Civ. Proc. Code § 1170.5(e)-(g) ( Full Title: Cal. Civ. Proc. Code § 1170.5. Time of trial; extension; trial not within time; order of payment; amount of damages), forfeiture of lease - Cal. Civ. Proc. Code § 1174(a) ( Full Title: Cal. Civ. Proc. Code § 1174. Judgment for possession of premises; forfeiture of lease or agreement; rental payments; damages; enforcement; personal property; notice; storage; release; disposal; liability), damages and rent - Cal. Civ. Proc. Code § 1174(d) ( Full Title: Cal. Civ. Proc. Code § 1174. Judgment for possession of premises; forfeiture of lease or agreement; rental payments; damages; enforcement; personal property; notice; storage; release; disposal; liability), liquidated damages - Cal. Civ. Code § 1671(c), (d) ( Full Title: Cal. Civ. Code § 1671. Validity; standards for determination; applicability of section), landlord recovery - Cal. Civ. Code § 1951.2(a) ( Full Title: Cal. Civ. Code § 1951.2. Termination of lease; remedy of lessor), liquidated damages - Cal. Civ. Code § 1951.5 ( Full Title: Cal. Civ. Code § 1951.5. Liquidated damages), relief - Cal. Civ. Code § 1951.8 ( Full Title: Cal. Civ. Code § 1951.8. Equitable relief), relief - Cal. Civ. Code § 1952.3(a) ( Full Title: Cal. Civ. Code § 1952.3. Unlawful detainer; possession not in issue; conversion to action for damages), costs - Cal. Rules of Court, Rule 3.2000(a) ( Full Title: Cal. Rules of Court, Rule 3.2000. Unlawful detainer--supplemental costs)</t>
  </si>
  <si>
    <t>tenant defenses - Cal. Civ. Proc. Code § 1161.3(a) ( Full Title: Cal. Civ. Proc. Code § 1161.3. Termination of lease prohibited based upon acts of domestic violence, sexual assault, stalking, human trafficking, or abuse of elder or dependent adult; exceptions; limitation of landlord liability to other tenants; definition; forms), tenant defenese - Cal. Civ. Proc. Code § 1161.4(a), (b) ( Full Title: Cal. Civ. Proc. Code § 1161.4. Immigration or citizenship status; prohibited landlord actions; affirmative defense; rebuttable presumptions), habitability - Cal. Civ. Proc. Code § 1174.2(a) ( Full Title: Cal. Civ. Proc. Code § 1174.2. Affirmative defense of breach of landlord's obligations or warranty of habitability; determination of substantial breach; judgment for tenant; judgment for landlord, on failure to pay rent to date of trial), tenant repairs - Cal. Civ. Proc. Code § 1174.21 ( Full Title: Cal. Civ. Proc. Code § 1174.21. Landlords in violation of section 1942.4; attorneys' fees and costs), relief due to hardship - Cal. Civ. Proc. Code § 1179 ( Full Title: Cal. Civ. Proc. Code § 1179. Relief against a forfeiture of a lease or rental agreement), habitability - Cal. Civ. Code § 1941 ( Full Title: Cal. Civ. Code § 1941. Buildings for human occupancy; fitness; repairs), habitability - Cal. Civ. Code § 1941.7(a) ( Full Title: Cal. Civ. Code § 1941.7. Obligation of lessor to repair dilapidation relating to presence of mold; notice; authority to enter dwelling unit for repair), tenant repair - Cal. Civ. Code § 1942(a) ( Full Title: Cal. Civ. Code § 1942. Repairs by tenant; rent deduction or vacation of premises; presumption; limit; nonavailability of remedy; additional remedy), habitability - Cal. Civ. Code § 1942.3(a) ( Full Title: Cal. Civ. Code § 1942.3. Unlawful detainer; burden of proof; rebuttable presumption landlord breached habitability requirements; conditions), habitability - Cal. Civ. Code § 1942.4(a) ( Full Title: Cal. Civ. Code § 1942.4. Demand, collection or increase of rent under certain enumerated conditions; landlord liability; attorney's fees; abatement and repair; additional remedies), retailation - Cal. Civ. Code § 1942.5(a)-(e) ( Full Title: Cal. Civ. Code § 1942.5. Retaliation; prohibited acts; violations; remedies; penalties), evict for landlord's relatives - Cal. Civ. Code § 1947.10(a) ( Full Title: Cal. Civ. Code § 1947.10. Evictions based on fraudulent intent to occupy; treble damages), retaliation - San Jose City Code 17.23.510 ( Full Title: San Jose City Code 17.23.510. Retaliatory Eviction), end of rent stabilized unit noncompliance - San Jose City Code 17.23.540 ( Full Title: San Jose City Code 17.23.540. Affirmative Defense Against Unlawful Detainer Actions), defense - San Jose City Code 17.23.1240(B) ( Full Title: San Jose City Code 17.23.1240. Just Cause Protections), retaliation - San Jose City Code 17.23.1270(A), (B) ( Full Title: San Jose City Code 17.23.1270. Anti-Retaliation Protections), noncompliance defense - San Jose City Code 17.23.1280(A) ( Full Title: San Jose City Code 17.23.1280. Affirmative Defense to Eviction; Penalties and Remedies)</t>
  </si>
  <si>
    <t>Retaliation, Tenant justifiably withheld rent, Tenant performed repairs, Landlord violated statutory duties, Landlord failed to maintain building code, Tenant is domestic violence survivor, Tenant is being stalked, Discrimination</t>
  </si>
  <si>
    <t>jury trial - Cal. Civ. Proc. Code § 1171 ( Full Title: Cal. Civ. Proc. Code § 1171. Jury trial)</t>
  </si>
  <si>
    <t>answer - Cal. Civ. Proc. Code... ( Full Title: Cal. Civ. Proc. Code § 1167. Summons; form; issuance; service and return)</t>
  </si>
  <si>
    <t>extension - Cal. Civ. Proc. Code § 1167.5 ( Full Title: Cal. Civ. Proc. Code § 1167.5. Extension of time; consent of adverse party)</t>
  </si>
  <si>
    <t>trial date - Cal. Civ. Proc. Code § 1170.5(a) ( Full Title: Cal. Civ. Proc. Code § 1170.5. Time of trial; extension; trial not within time; order of payment; amount of damages)</t>
  </si>
  <si>
    <t>service - Cal. Civ. Proc. Code § 415.45 ( Full Title: Cal. Civ. Proc. Code § 415.45. Unlawful detainer; service by posting and mailing or other manner), service to additional occupants - Cal. Civ. Proc. Code § 415.46(c)(2), (3) ( Full Title: Cal. Civ. Proc. Code § 415.46. Prejudgment claim of right to possession), service - Cal. Civ. Proc. Code § 1011(b) ( Full Title: Cal. Civ. Proc. Code § 1011. Personal service; service upon attorney; service at party's residence; electronic service), service - Cal. Civ. Proc. Code § 1012 ( Full Title: Cal. Civ. Proc. Code § 1012. Service by mail; when authorized), service - Cal. Civ. Proc. Code § 1013(a) ( Full Title: Cal. Civ. Proc. Code § 1013. Service by mail, Express Mail or facsimile transmission; procedure; completion of service; extension of time; electronic service permitted), notice - Cal. Civ. Proc. Code § 1162(a) ( Full Title: Cal. Civ. Proc. Code § 1162. Notice; methods of service; service upon commercial tenants), service - San Jose City Code 17.23.1240(A)(1) ( Full Title: San Jose City Code 17.23.1240. Just Cause Protections), service - San Jose City Code 17.23.1240(C) ( Full Title: San Jose City Code 17.23.1240. Just Cause Protections)</t>
  </si>
  <si>
    <t>complaint - Cal. Civ. Proc. Code § 1166 ( Full Title: Cal. Civ. Proc. Code § 1166. Complaint; verification; allegations; caption; attachments to complaint; summons)</t>
  </si>
  <si>
    <t>fee - Cal. Civ. Proc. Code § 1161.2(d) ( Full Title: Cal. Civ. Proc. Code § 1161.2. Case court records; public access; defendant notice; filing fee; mobilehome park tenancy), fees - Cal. Gov't Code § 70602.5(b) ( Full Title: Cal. Gov't Code § 70602.5. Legislative intent to supplement certain first paper filing fees; decrease), fees - Cal. Gov't Code § 70613(a)-(c) ( Full Title: Cal. Gov't Code § 70613. Uniform fee for filing first papers in specified cases; application; waiver), california civil fee schedule - California Civil Fee... ( Full Title: California Civil Fee Schedule)</t>
  </si>
  <si>
    <t>notice - Cal. Civ. Proc. Code § 1162(a) ( Full Title: Cal. Civ. Proc. Code § 1162. Notice; methods of service; service upon commercial tenants), notice for rent stabilized unit - San Jose City Code 17.23.1260 ( Full Title: San Jose City Code 17.23.1260. Notice of Termination to the Tenant and City)</t>
  </si>
  <si>
    <t>unlawful detainer cure - Cal. Civ. Proc. Code § 1161(3) ( Full Title: Cal. Civ. Proc. Code § 1161. Unlawful detainer defined)</t>
  </si>
  <si>
    <t>eviction just causes - San Jose City Code 17.23.1250(A) ( Full Title: San Jose City Code 17.23.1250. Just Cause Termination)</t>
  </si>
  <si>
    <t>unlawful detainer - Cal. Civ. Proc. Code § 1161(2) ( Full Title: Cal. Civ. Proc. Code § 1161. Unlawful detainer defined), unlawful detainer cure - Cal. Civ. Proc. Code § 1161(3) ( Full Title: Cal. Civ. Proc. Code § 1161. Unlawful detainer defined), cure - Cal. Civ. Proc. Code § 1161.5 ( Full Title: Cal. Civ. Proc. Code § 1161.5. Notice stating lessor or landlord may elect to declare forfeiture of lease or rental agreement; nullification; performance by lessee or tenant), cure - Cal. Civ. Proc. Code § 1174(c) ( Full Title: Cal. Civ. Proc. Code § 1174. Judgment for possession of premises; forfeiture of lease or agreement; rental payments; damages; enforcement; personal property; notice; storage; release; disposal; liability), cure for past lease time - Cal. Civ. Code § 1945 ( Full Title: Cal. Civ. Code § 1945. Renewal by continued possession and acceptance of rent), eviction just causes - San Jose City Code 17.23.1250(A) ( Full Title: San Jose City Code 17.23.1250. Just Cause Termination)</t>
  </si>
  <si>
    <t>unlawful detainer - Cal. Civ. Proc. Code § 1161(2) ( Full Title: Cal. Civ. Proc. Code § 1161. Unlawful detainer defined), Just cause termination - San Jose City Code 17.23.1240(B) ( Full Title: San Jose City Code 17.23.1240. Just Cause Protections), eviction just causes - San Jose City Code 17.23.1250(A) ( Full Title: San Jose City Code 17.23.1250. Just Cause Termination)</t>
  </si>
  <si>
    <t>Nonpayment of rent, Criminal activity, Renovations to bring building in compliance with code, Material breach of lease, Remaining on the property after expiration of the lease, Statutory tenant obligations</t>
  </si>
  <si>
    <t>liability terminate occupancy - Cal. Civ. Code § 789.3(c), (d) ( Full Title: Cal. Civ. Code § 789.3. Utility services; prevention of access to property; removal of doors, windows or personality; intent to terminate occupancy; liability of landlord; injunctive relief), penalties - San Jose City Code 17.23.1280(B), (C) ( Full Title: San Jose City Code 17.23.1280. Affirmative Defense to Eviction; Penalties and Remedies)</t>
  </si>
  <si>
    <t>law - Cal. Civ. Code § 789.3 ( Full Title: Cal. Civ. Code § 789.3. Utility services; prevention of access to property; removal of doors, windows or personality; intent to terminate occupancy; liability of landlord; injunctive relief)</t>
  </si>
  <si>
    <t>foreclosure - Cal. Civ. Proc. Code § 1161b(b) ( Full Title: Cal. Civ. Proc. Code § 1161b. Tenants in possession of rental housing units during foreclosure sale; notice to vacate; rights of possession; repeal), room by single lodger - Cal. Civ. Code § 1946.5(a) ( Full Title: Cal. Civ. Code § 1946.5. Room by single lodger on periodic basis within dwelling unit occupied by owner; termination; written notice; removal from premises), foreclosure - San Francisco Code § 37.9(b) ( Full Title: San Francisco Code § 37.9D.  Foreclosure evictions)</t>
  </si>
  <si>
    <t>public access - Cal. Civ. Proc. Code § 1161.2(a) ( Full Title: Cal. Civ. Proc. Code § 1161.2. Case court records; public access; defendant notice; filing fee; mobilehome park tenancy), nondisclosure - San Francisco Code § 20.506 ( Full Title: San Francisco Code § 20.506.  Nondisclosure)</t>
  </si>
  <si>
    <t>possession - Cal. Civ. Proc. Code § 1166a(a) ( Full Title: Cal. Civ. Proc. Code § 1166a. Writ of possession; issuance and directions; grounds; undertaking; findings; order for immediate possession), possession - Cal. Civ. Proc. Code § 1166a(d) ( Full Title: Cal. Civ. Proc. Code § 1166a. Writ of possession; issuance and directions; grounds; undertaking; findings; order for immediate possession), cure - Cal. Civ. Proc. Code § 1174(c) ( Full Title: Cal. Civ. Proc. Code § 1174. Judgment for possession of premises; forfeiture of lease or agreement; rental payments; damages; enforcement; personal property; notice; storage; release; disposal; liability), real property - Cal. Civ. Proc. Code § 715.010 ( Full Title: Cal. Civ. Proc. Code § 715.010. Judgment for Possession of Real Property), judgment debtors household - Cal. Civ. Proc. Code § 715.020 ( Full Title: Cal. Civ. Proc. Code § 715.020. To execute the writ of possession of real property)</t>
  </si>
  <si>
    <t>stay enforcement - Cal. Civ. Proc. Code § 917.1(a)(1) ( Full Title: Cal. Civ. Proc. Code § 917.1. Appeal from money judgment; undertaking to stay enforcement; subrogation; costs awarded by trial court), stay of action - Cal. Civ. Proc. Code § 1176(a) ( Full Title: Cal. Civ. Proc. Code § 1176. Stay on appeal; petition for extraordinary writ; conditions of stay; reasonable rental value; new cause of action for rental of real property)</t>
  </si>
  <si>
    <t>security deposit - Cal. Civ. Code § 1950.5(c) ( Full Title: Cal. Civ. Code § 1950.5. Security for rental agreement for residential property used as dwelling of tenant; amount and disposition; damages)</t>
  </si>
  <si>
    <t>damages - Cal. Civ. Proc. Code § 735 ( Full Title: Cal. Civ. Proc. Code § 735. Forcible or unlawful entry; treble damages), request eviction expense - Cal. Civ. Proc. Code § 1034.5 ( Full Title: Cal. Civ. Proc. Code § 1034.5. Unlawful detainer; request for expenses required for eviction), relief - Cal. Civ. Proc. Code § 1169 ( Full Title: Cal. Civ. Proc. Code § 1169. Entry of default; application for relief), costs - Cal. Civ. Proc. Code § 1170.5(e)-(g) ( Full Title: Cal. Civ. Proc. Code § 1170.5. Time of trial; extension; trial not within time; order of payment; amount of damages), forfeiture of lease - Cal. Civ. Proc. Code § 1174(a) ( Full Title: Cal. Civ. Proc. Code § 1174. Judgment for possession of premises; forfeiture of lease or agreement; rental payments; damages; enforcement; personal property; notice; storage; release; disposal; liability), damages and rent - Cal. Civ. Proc. Code § 1174 ( Full Title: Cal. Civ. Proc. Code § 1174. Judgment for possession of premises; forfeiture of lease or agreement; rental payments; damages; enforcement; personal property; notice; storage; release; disposal; liability), liquidated damages - Cal. Civ. Code § 1671(c), (d) ( Full Title: Cal. Civ. Code § 1671. Validity; standards for determination; applicability of section), landlord recovery - Cal. Civ. Code § 1951.2(a) ( Full Title: Cal. Civ. Code § 1951.2. Termination of lease; remedy of lessor), liquidated damages - Cal. Civ. Code § 1951.5 ( Full Title: Cal. Civ. Code § 1951.5. Liquidated damages), relief - Cal. Civ. Code § 1951.8 ( Full Title: Cal. Civ. Code § 1951.8. Equitable relief), relief - Cal. Civ. Code § 1952.3(a) ( Full Title: Cal. Civ. Code § 1952.3. Unlawful detainer; possession not in issue; conversion to action for damages), costs - Cal. Rules of Court, Rule 3.2000(a) ( Full Title: Cal. Rules of Court, Rule 3.2000. Unlawful detainer--supplemental costs)</t>
  </si>
  <si>
    <t>settlement - LRSF Code § 5.0(A), (B) ( Full Title: LRSF Code § 5.0. Mandatory Settlement Conference and Settlement Calendar), settelment - LRSF Code § 8.10(F)(1), (2) ( Full Title: LRSF Code § 8.10. Real Property/Housing Court)</t>
  </si>
  <si>
    <t>Mediation procedures are mandatory in unlawful detainer cases where there is a jury demand. LRSF Code § 8.10.(F)</t>
  </si>
  <si>
    <t>settelment - LRSF Code § 8.10(F)(1), (2) ( Full Title: LRSF Code § 8.10. Real Property/Housing Court)</t>
  </si>
  <si>
    <t>tenant defenses - Cal. Civ. Proc. Code § 1161.3(a) ( Full Title: Cal. Civ. Proc. Code § 1161.3. Termination of lease prohibited based upon acts of domestic violence, sexual assault, stalking, human trafficking, or abuse of elder or dependent adult; exceptions; limitation of landlord liability to other tenants; definition; forms), tenant defense - Cal. Civ. Proc. Code § 1161.4(a), (b) ( Full Title: Cal. Civ. Proc. Code § 1161.4. Immigration or citizenship status; prohibited landlord actions; affirmative defense; rebuttable presumptions), habitability - Cal. Civ. Proc. Code § 1174.2(a) ( Full Title: Cal. Civ. Proc. Code § 1174.2. Affirmative defense of breach of landlord's obligations or warranty of habitability; determination of substantial breach; judgment for tenant; judgment for landlord, on failure to pay rent to date of trial), tenant repairs - Cal. Civ. Proc. Code § 1174.21 ( Full Title: Cal. Civ. Proc. Code § 1174.21. Landlords in violation of section 1942.4; attorneys' fees and costs), relief due to hardship - Cal. Civ. Proc. Code § 1179 ( Full Title: Cal. Civ. Proc. Code § 1179. Relief against a forfeiture of a lease or rental agreement), habitability - Cal. Civ. Code § 1941 ( Full Title: Cal. Civ. Code § 1941. Buildings for human occupancy; fitness; repairs), habitability - Cal. Civ. Code § 1941.7(a) ( Full Title: Cal. Civ. Code § 1941.7. Obligation of lessor to repair dilapidation relating to presence of mold; notice; authority to enter dwelling unit for repair), tenant repair - Cal. Civ. Code § 1942(a) ( Full Title: Cal. Civ. Code § 1942. Repairs by tenant; rent deduction or vacation of premises; presumption; limit; nonavailability of remedy; additional remedy), habitability - Cal. Civ. Code § 1942.3(a) ( Full Title: Cal. Civ. Code § 1942.3. Unlawful detainer; burden of proof; rebuttable presumption landlord breached habitability requirements; conditions), habitability - Cal. Civ. Code § 1942.4(a) ( Full Title: Cal. Civ. Code § 1942.4. Demand, collection or increase of rent under certain enumerated conditions; landlord liability; attorney's fees; abatement and repair; additional remedies), retaliation - Cal. Civ. Code § 1942.5(a)-(e) ( Full Title: Cal. Civ. Code § 1942.5. Retaliation; prohibited acts; violations; remedies; penalties), evict for landlord's relatives - Cal. Civ. Code § 1947.10(a) ( Full Title: Cal. Civ. Code § 1947.10. Evictions based on fraudulent intent to occupy; treble damages), defense - San Francisco Code § 37.9(a)(3.1) ( Full Title: San Francisco Code § 37.9.  Evictions), rent failures - San Francisco Code § 37.9(a)(1) ( Full Title: San Francisco Code § 37.9.  Evictions), number of tenants - San Francisco Code § 37.9(a)(2) ( Full Title: San Francisco Code § 37.9.  Evictions), landlord's use - San Francisco Code § 37.9(a)(8) ( Full Title: San Francisco Code § 37.9.  Evictions), retaliation defense - San Francisco Code § 37.9(d) ( Full Title: San Francisco Code § 37.9.  Evictions), defense to landlord move in - San Francisco Code § 37.9(i)(1) ( Full Title: San Francisco Code § 37.9.  Evictions), limited defense - San Francisco Code § 37.9(j)(1) ( Full Title: San Francisco Code § 37.9.  Evictions), defense - San Francisco Code § 37.10(a) ( Full Title: San Francisco Code § 37.10B.  Tenant harassment), defense - San Francisco Admin. Code § 4908(c) ( Full Title: San Francisco Admin. Code § 4908.  Exercise of rights protected; retaliation prohibited)</t>
  </si>
  <si>
    <t>jury trial - Cal. Civ. Proc. Code § 1171 ( Full Title: Cal. Civ. Proc. Code § 1171. Jury trial), jury - LRSF Code § 8.10(G)(2)(b) ( Full Title: LRSF Code § 8.10. Real Property/Housing Court)</t>
  </si>
  <si>
    <t>answer - Cal. Civ. Proc. Code § 1167.3 ( Full Title: Cal. Civ. Proc. Code § 1167.3. Answer or amendment; time allowed)</t>
  </si>
  <si>
    <t>service - Cal. Civ. Proc. Code § 415.45 ( Full Title: Cal. Civ. Proc. Code § 415.45. Unlawful detainer; service by posting and mailing or other manner), service to additional occupants - Cal. Civ. Proc. Code § 415.46(c)(2)-(3) ( Full Title: Cal. Civ. Proc. Code § 415.46. Prejudgment claim of right to possession), service - Cal. Civ. Proc. Code § 1011(b) ( Full Title: Cal. Civ. Proc. Code § 1011. Personal service; service upon attorney; service at party's residence; electronic service), service - Cal. Civ. Proc. Code § 1012 ( Full Title: Cal. Civ. Proc. Code § 1012. Service by mail; when authorized), service - Cal. Civ. Proc. Code § 1013(a) ( Full Title: Cal. Civ. Proc. Code § 1013. Service by mail, Express Mail or facsimile transmission; procedure; completion of service; extension of time; electronic service permitted), notice - Cal. Civ. Proc. Code § 1162(a) ( Full Title: Cal. Civ. Proc. Code § 1162. Notice; methods of service; service upon commercial tenants)</t>
  </si>
  <si>
    <t>fee - Cal. Civ. Proc. Code § 1161.2(d) ( Full Title: Cal. Civ. Proc. Code § 1161.2. Case court records; public access; defendant notice; filing fee; mobilehome park tenancy), fees - Cal. Gov't Code § 70613(a)-(c) ( Full Title: Cal. Gov't Code § 70613. Uniform fee for filing first papers in specified cases; application; waiver), san francisco - San Francisco... ( Full Title: San Francisco), supplemental fee - Cal. Gov't Code § 70602.5 ( Full Title: Cal. Gov't Code § 70602.5. Legislative intent to supplement certain first paper filing fees; decrease)</t>
  </si>
  <si>
    <t>notice - Cal. Civ. Proc. Code § 1162(a) ( Full Title: Cal. Civ. Proc. Code § 1162. Notice; methods of service; service upon commercial tenants)</t>
  </si>
  <si>
    <t>unlawful detainer - Cal. Civ. Proc. Code § 1161(2) ( Full Title: Cal. Civ. Proc. Code § 1161. Unlawful detainer defined)</t>
  </si>
  <si>
    <t>unlawful detainer - Cal. Civ. Proc. Code § 1161(2) ( Full Title: Cal. Civ. Proc. Code § 1161. Unlawful detainer defined), unlawful detainer cure - Cal. Civ. Proc. Code § 1161(3) ( Full Title: Cal. Civ. Proc. Code § 1161. Unlawful detainer defined), cure - Cal. Civ. Proc. Code § 1161.5 ( Full Title: Cal. Civ. Proc. Code § 1161.5. Notice stating lessor or landlord may elect to declare forfeiture of lease or rental agreement; nullification; performance by lessee or tenant), cure - Cal. Civ. Proc. Code § 1174(c) ( Full Title: Cal. Civ. Proc. Code § 1174. Judgment for possession of premises; forfeiture of lease or agreement; rental payments; damages; enforcement; personal property; notice; storage; release; disposal; liability), cure for past lease time - Cal. Civ. Code § 1945 ( Full Title: Cal. Civ. Code § 1945. Renewal by continued possession and acceptance of rent), cure occupant number - San Francisco Code § 37.9(a)(2)(D) ( Full Title: San Francisco Code § 37.9.  Evictions), illegal use - San Francisco Code § 37.9(a)(4) ( Full Title: San Francisco Code § 37.9.  Evictions)</t>
  </si>
  <si>
    <t>unlawful detainer - Cal. Civ. Proc. Code § 1161(2) ( Full Title: Cal. Civ. Proc. Code § 1161. Unlawful detainer defined), rent failures - San Francisco Code § 37.9(a)(1) ( Full Title: San Francisco Code § 37.9.  Evictions), number of tenants - San Francisco Code § 37.9(a)(2) ( Full Title: San Francisco Code § 37.9.  Evictions), nuisance - San Francisco Code § 37.9(a)(3) ( Full Title: San Francisco Code § 37.9.  Evictions), illegal use - San Francisco Code § 37.9(a)(4) ( Full Title: San Francisco Code § 37.9.  Evictions), reasons to evict - San Francisco Code § 37.9(a)(5)-(7) ( Full Title: San Francisco Code § 37.9.  Evictions), landlord's use - San Francisco Code § 37.9(a)(8) ( Full Title: San Francisco Code § 37.9.  Evictions), eviction causes - San Francisco Code § 37.9(a)(9)-(16) ( Full Title: San Francisco Code § 37.9.  Evictions), eviction alternative - San Francisco Code § 37.9(c) ( Full Title: San Francisco Code § 37.9E.  Tenant buyout agreements)</t>
  </si>
  <si>
    <t>liability terminate occupancy - Cal. Civ. Code § 789.3(c), (d) ( Full Title: Cal. Civ. Code § 789.3. Utility services; prevention of access to property; removal of doors, windows or personality; intent to terminate occupancy; liability of landlord; injunctive relief)</t>
  </si>
  <si>
    <t>required - Cal. Civ. Code § 789.3 ( Full Title: Cal. Civ. Code § 789.3. Utility services; prevention of access to property; removal of doors, windows or personality; intent to terminate occupancy; liability of landlord; injunctive relief)</t>
  </si>
  <si>
    <t>public access - Cal. Civ. Proc. Code § 1161.2(a) ( Full Title: Cal. Civ. Proc. Code § 1161.2. Case court records;  public access;  defendant notice;  filing fee;  mobilehome park tenancy)</t>
  </si>
  <si>
    <t>possession - Cal. Civ. Proc. Code § 1166a(a) ( Full Title: Cal. Civ. Proc. Code § 1166a. Writ of possession; issuance and directions; grounds; undertaking; findings; order for immediate possession), possession - Cal. Civ. Proc. Code § 1166a(d) ( Full Title: Cal. Civ. Proc. Code § 1166a. Writ of possession; issuance and directions; grounds; undertaking; findings; order for immediate possession), cure - Cal. Civ. Proc. Code § 1174(c) ( Full Title: Cal. Civ. Proc. Code § 1174. Judgment for possession of premises; forfeiture of lease or agreement; rental payments; damages; enforcement; personal property; notice; storage; release; disposal; liability), writ of possession - Cal. Civ. Proc. Code § 715.010 ( Full Title: Cal. Civ. Proc. Code § 715.010. Judgment for Possession of Real Property), judgment debtors household - Cal. Civ. Proc. Code § 715.020 ( Full Title: Cal. Civ. Proc. Code § 715.020. To execute the writ of possession of real property)</t>
  </si>
  <si>
    <t>stay of action - Cal. Civ. Proc. Code § 1176(a) ( Full Title: Cal. Civ. Proc. Code § 1176. Stay on appeal; petition for extraordinary writ; conditions of stay; reasonable rental value; new cause of action for rental of real property), stay enforcement - Cal. Civ. Proc. Code § 917.1(a)(1) ( Full Title: Cal. Civ. Proc. Code § 917.1. Appeal from money judgment; undertaking to stay enforcement; subrogation; costs awarded by trial court)</t>
  </si>
  <si>
    <t>set aside or vacate - Cal. Civ. Proc. Code § 663a(a)(2), (b) ( Full Title: Cal. Civ. Proc. Code § 663a. Notice of intention to move to set aside and vacate judgment; contents; power of court to rule; extension of time; filing deadlines; hearing; appeal of court order), appeal - Cal. R. Ct. 8.104(a) ( Full Title: Cal. R. Ct. 8.104. Time to appeal), appeal - Cal. R. Ct. 8.108(a) ( Full Title: Cal. R. Ct. 8.108. Extending the time to appeal), appeal - Cal. R. Ct. 8.822(a) ( Full Title: Cal. R. Ct. 8.822. Time to Appeal)</t>
  </si>
  <si>
    <t>default possession unlawful detainer - San Diego Sup. Ct. Rule 2.4.2(C) ( Full Title: San Diego Sup. Ct. Rule 2.4.2. Unlawful Detainer Proceedings)</t>
  </si>
  <si>
    <t>damages - Cal. Civ. Proc. Code § 735 ( Full Title: Cal. Civ. Proc. Code § 735. Forcible or unlawful entry; treble damages), request eviction expense - Cal. Civ. Proc. Code § 1034.5 ( Full Title: Cal. Civ. Proc. Code § 1034.5. Unlawful detainer; request for expenses required for eviction), relief - Cal. Civ. Proc. Code § 1169 ( Full Title: Cal. Civ. Proc. Code § 1169. Entry of default; application for relief), costs - Cal. Civ. Proc. Code § 1170.5(e)- (g) ( Full Title: Cal. Civ. Proc. Code § 1170.5. Time of trial; extension; trial not within time; order of payment; amount of damages), forfeiture of lease - Cal. Civ. Proc. Code § 1174(a) ( Full Title: Cal. Civ. Proc. Code § 1174. Judgment for possession of premises; forfeiture of lease or agreement; rental payments; damages; enforcement; personal property; notice; storage; release; disposal; liability), damages and rent - Cal. Civ. Proc. Code § 1174(b) ( Full Title: Cal. Civ. Proc. Code § 1174. Judgment for possession of premises; forfeiture of lease or agreement; rental payments; damages; enforcement; personal property; notice; storage; release; disposal; liability), liquidated damages - Cal. Civ. Code § 1671(c), (d) ( Full Title: Cal. Civ. Code § 1671. Validity; standards for determination; applicability of section), landlord recovery - Cal. Civ. Code § 1951.2(a) ( Full Title: Cal. Civ. Code § 1951.2. Termination of lease; remedy of lessor), liquidated damages - Cal. Civ. Code § 1951.5 ( Full Title: Cal. Civ. Code § 1951.5. Liquidated damages), relief - Cal. Civ. Code § 1951.8 ( Full Title: Cal. Civ. Code § 1951.8. Equitable relief), relief - Cal. Civ. Code § 1952.3(a) ( Full Title: Cal. Civ. Code § 1952.3. Unlawful detainer; possession not in issue; conversion to action for damages), costs - Cal. R. Ct. 3.2000(a) ( Full Title: Cal. R. Ct. 3.2000. Unlawful detainer--supplemental costs)</t>
  </si>
  <si>
    <t>settlement - San Diego Sup. Ct. Rule 2.2.1 ( Full Title: San Diego Sup. Ct. Rule 2.2.1. Voluntary Settlement Conferences)</t>
  </si>
  <si>
    <t>arbitration available - San Diego Sup. Ct. Rule 2.3.1(A) ( Full Title: San Diego Sup. Ct. Rule 2.3.1. Judicial Arbitration), mediation program - San Diego Sup. Ct. Rule 2.3.7 ( Full Title: San Diego Sup. Ct. Rule 2.3.7. Civil Mediation Program)</t>
  </si>
  <si>
    <t>tenant defenses - Cal. Civ. Proc. Code § 1161.3(a) ( Full Title: Cal. Civ. Proc. Code § 1161.3. Termination of lease prohibited based upon acts of domestic violence, sexual assault, stalking, human trafficking, or abuse of elder or dependent adult; exceptions; limitation of landlord liability to other tenants; definition; forms), tenant defense - Cal. Civ. Proc. Code § 1161.4(a), (b) ( Full Title: Cal. Civ. Proc. Code § 1161.4. Immigration or citizenship status; prohibited landlord actions; affirmative defense; rebuttable presumptions), habitability - Cal. Civ. Proc. Code § 1174.2(a) ( Full Title: Cal. Civ. Proc. Code § 1174.2. Affirmative defense of breach of landlord's obligations or warranty of habitability; determination of substantial breach; judgment for tenant; judgment for landlord, on failure to pay rent to date of trial), tenant repairs - Cal. Civ. Proc. Code § 1174.21 ( Full Title: Cal. Civ. Proc. Code § 1174.21. Landlords in violation of section 1942.4; attorneys' fees and costs), relief due to hardship - Cal. Civ. Proc. Code § 1179(a) ( Full Title: Cal. Civ. Proc. Code § 1179. Relief against a forfeiture of a lease or rental agreement), habitability - Cal. Civ. Code § 1941 ( Full Title: Cal. Civ. Code § 1941. Buildings for human occupancy; fitness; repairs), habitability - Cal. Civ. Code § 1941.7(a) ( Full Title: Cal. Civ. Code § 1941.7. Obligation of lessor to repair dilapidation relating to presence of mold; notice; authority to enter dwelling unit for repair), tenant repairs - Cal. Civ. Code § 1942(a) ( Full Title: Cal. Civ. Code § 1942. Repairs by tenant; rent deduction or vacation of premises; presumption; limit; nonavailability of remedy; additional remedy), habitability - Cal. Civ. Code § 1942.3(a) ( Full Title: Cal. Civ. Code § 1942.3. Unlawful detainer; burden of proof; rebuttable presumption landlord breached habitability requirements; conditions), habitability - Cal. Civ. Code § 1942.4(a) ( Full Title: Cal. Civ. Code § 1942.4. Demand, collection or increase of rent under certain enumerated conditions; landlord liability; attorney's fees; abatement and repair; additional remedies), retaliation - Cal. Civ. Code § 1942.5(a)-(e) ( Full Title: Cal. Civ. Code § 1942.5. Retaliation; prohibited acts; violations; remedies; penalties), eviction for landlord's relative - Cal. Civ. Code § 1947.10(a) ( Full Title: Cal. Civ. Code § 1947.10. Evictions based on fraudulent intent to occupy; treble damages), HIV/AIDS discrimination - San Diego Code §52.9503(a) ( Full Title: San Diego Code §52.9503. Housing Accommodations and Housing Services)</t>
  </si>
  <si>
    <t>summons return - Cal. Civ. Proc. Code... ( Full Title: Cal. Civ. Proc. Code § 1167. Summons; form; issuance; service and return)</t>
  </si>
  <si>
    <t>service - Cal. Civ. Proc. Code § 415.45 ( Full Title: Cal. Civ. Proc. Code § 415.45. Unlawful detainer; service by posting and mailing or other manner), service to additional occupants - Cal. Civ. Proc. Code § 415.46(c)(2), (3) ( Full Title: Cal. Civ. Proc. Code § 415.46. Prejudgment claim of right to possession), service - Cal. Civ. Proc. Code § 1011(b) ( Full Title: Cal. Civ. Proc. Code § 1011. Personal service; service upon attorney; service at party's residence; electronic service), service - Cal. Civ. Proc. Code § 1012 ( Full Title: Cal. Civ. Proc. Code § 1012. Service by mail; when authorized), service - Cal. Civ. Proc. Code § 1013(a) ( Full Title: Cal. Civ. Proc. Code § 1013. Service by mail, Express Mail or facsimile transmission; procedure; completion of service; extension of time; electronic service permitted), notice - Cal. Civ. Proc. Code  § 1162.(a), (b) ( Full Title: Cal. Civ. Proc. Code § 1162. Notice; methods of service; service upon commercial tenants)</t>
  </si>
  <si>
    <t>fee - Cal. Civ. Proc. Code § 1161.2(d) ( Full Title: Cal. Civ. Proc. Code § 1161.2. Case court records;  public access;  defendant notice;  filing fee;  mobilehome park tenancy), fee - Cal. Gov't Code § 70613(a)-(c) ( Full Title: Cal. Gov't Code § 70613. Uniform fee for filing first papers in specified cases; application; waiver), supplemental fee - Cal. Gov't Code § 70602.5 ( Full Title: Cal. Gov't Code § 70602.5. Legislative intent to supplement certain first paper filing fees; decrease), san diego county - San Diego County... ( Full Title: San Diego County)</t>
  </si>
  <si>
    <t>notice - Cal. Civ. Proc. Code  § 1162.(a), (b) ( Full Title: Cal. Civ. Proc. Code § 1162. Notice; methods of service; service upon commercial tenants)</t>
  </si>
  <si>
    <t>unlawful detainer - Cal. Civ. Proc. Code § 1161(2) ( Full Title: Cal. Civ. Proc. Code § 1161. Unlawful detainer defined), unlawful detainer cure - Cal. Civ. Proc. Code § 1161(3) ( Full Title: Cal. Civ. Proc. Code § 1161. Unlawful detainer defined), cure - Cal. Civ. Proc. Code § 1161.5 ( Full Title: Cal. Civ. Proc. Code § 1161.5. Notice stating lessor or landlord may elect to declare forfeiture of lease or rental agreement; nullification; performance by lessee or tenant), cure - Cal. Civ. Proc. Code § 1174(c) ( Full Title: Cal. Civ. Proc. Code § 1174. Judgment for possession of premises; forfeiture of lease or agreement; rental payments; damages; enforcement; personal property; notice; storage; release; disposal; liability), cure for past lease end - Cal. Civ. Code § 1945 ( Full Title: Cal. Civ. Code § 1945. Renewal by continued possession and acceptance of rent)</t>
  </si>
  <si>
    <t>liability for terminate occupancy - Cal. Civ. Code § 789.3(c), (d) ( Full Title: Cal. Civ. Code § 789.3. Utility services; prevention of access to property; removal of doors, windows or personalty; intent to terminate occupancy; liability of landlord; injunctive relief)</t>
  </si>
  <si>
    <t>Max notice (foreclosure) - Tex. Prop. Code 24.005(b) ( Full Title: Tex. Prop. Code 24.005. Notice to Vacate Prior to Filing Eviction Suit.)</t>
  </si>
  <si>
    <t>Ct. Records presumed open - Tex. R. Civ. P. 76a(1)-(2) ( Full Title: Tex. R. Civ. P. 76a. Sealing Court Records)</t>
  </si>
  <si>
    <t>weather postponement of eviction - Tex. Prop. Code 24.0061(d)(2)(D)-(d-1) ( Full Title: Tex. Prop. Code 24.0061. WRIT OF POSSESSION.), military - Tex. Prop. Code § 24.0051 ( Full Title: Tex. Prop. Code § 24.0051 Procedures Applicable in Suit to Evict and Recover Unpaid Rent.)</t>
  </si>
  <si>
    <t>Notice prior to execution - Tex. Prop. Code 24.0061(d)(1) ( Full Title: Tex. Prop. Code 24.0061. WRIT OF POSSESSION.)</t>
  </si>
  <si>
    <t>When writ can issue - Tex. R. Civ. P. 510.8(d)(1) ( Full Title: Tex. R. Civ. P. 510.8. Judgment; Writ; No New Trial. —Judgment for Plaintiff.)</t>
  </si>
  <si>
    <t>Discretionary Stay of Execution - Tex. R. Civ. P. 635 ( Full Title: Tex. R. Civ. P. 635. Stay of Execution in Justice Court), App. of other Rules - Tex. R. Civ. P. 500.3(d)-(e) ( Full Title: Tex. R. Civ. P. 500.3. APPLICATION OF RULES IN JUSTICE COURT CASES)</t>
  </si>
  <si>
    <t>Trial De Novo on appeal - Tex. R. Civ. P. 510.10(c) ( Full Title: Tex. R. Civ. P. 510.10 RECORD ON APPEAL; DOCKETING; TRIAL DE NOVO)</t>
  </si>
  <si>
    <t>Stay Req'd on Appeal - Tex. R. Civ. P. 510.10(a) ( Full Title: Tex. R. Civ. P. 510.10 RECORD ON APPEAL; DOCKETING; TRIAL DE NOVO)</t>
  </si>
  <si>
    <t>Appeal Timing - Tex. R. Civ. P. 510.9(a) ( Full Title: Tex. R. Civ. P. 510.9.  Appeal.)</t>
  </si>
  <si>
    <t>Security Deposit Withholding - Tex. Prop. Code § 92.104(a) ( Full Title: Tex. Prop. Code § 92.104.  RETENTION OF SECURITY DEPOSIT; ACCOUNTING.)</t>
  </si>
  <si>
    <t>default allows for relief demanded - Tex. R. Civ. P. 510.4(a)(11) ( Full Title: Tex. R. Civ. P. 510.4. ISSUANCE, SERVICE, AND RETURN OF CITATION), Default - Tex. R. Civ. P. 510.6(b) ( Full Title: Tex. R. Civ. P. 510.6.  Trial Date; Answer; Default Judgment.)</t>
  </si>
  <si>
    <t>Att'y Fees/Court Costs - Tex. Prop. Code § 24.006(a), (b), (d) ( Full Title: Tex. Prop. Code § 24.006), evict - Tex. Prop. Code § 24.0051 ( Full Title: Tex. Prop. Code § 24.0051 Procedures Applicable in Suit to Evict and Recover Unpaid Rent.)</t>
  </si>
  <si>
    <t>ADR - Tex. R. Civ. P. 503.5(b) ( Full Title: Tex. R. Civ. P. 503.5.  Alternative Dispute Resolution.)</t>
  </si>
  <si>
    <t>Right to Repair - Tex. Prop. Code § 92.056(e)-(f) ( Full Title: Tex. Prop. Code § 92.056. LANDLORD LIABILITY AND TENANT REMEDIES; NOTICE AND TIME FOR REPAIR.), Repair and Deduct Max - Tex. Prop. Code § 92.0561(a)-(c) ( Full Title: Tex. Prop. Code § 92.0561. TENANT’S REPAIR AND DEDUCT REMEDIES.), Retaliation/Rightful Deduction Defense - Tex. Prop. Code § 92.335 ( Full Title: Tex. Prop. Code § 92.335.  EVICTION SUITS.), Tenant's rights protected against Retaliation - Tex. Prop. Code § 92.331 ( Full Title: Tex. Prop. Code § 92.331.  RETALIATION BY LANDLORD.), Conditions where LL acts are not retaliative - Tex. Prop. Code § 92.332 ( Full Title: Tex. Prop. Code § 92.332.  NONRETALIATION.)</t>
  </si>
  <si>
    <t>Right to Jury - Tex. R. Civ. P. 510.7(b) ( Full Title: Tex. R. Civ. P. 510.7 Trial)</t>
  </si>
  <si>
    <t>Written Ans. not req'd - Tex. R. Civ. P. 510.6(a) ( Full Title: Tex. R. Civ. P. 510.6.  Trial Date; Answer; Default Judgment.)</t>
  </si>
  <si>
    <t>Postponement Limit - Tex. R. Civ. P. 510.7(c) ( Full Title: Tex. R. Civ. P. 510.7 Trial)</t>
  </si>
  <si>
    <t>Min/Max Days before trial - Tex. R. Civ. P. 510.4(a)(10) ( Full Title: Tex. R. Civ. P. 510.4. ISSUANCE, SERVICE, AND RETURN OF CITATION)</t>
  </si>
  <si>
    <t>Service Methods - Tex. R. Civ. P. 510.4(b)-(c) ( Full Title: Tex. R. Civ. P. 510.4. ISSUANCE, SERVICE, AND RETURN OF CITATION), Min days btw. service &amp; trial - Tex. R. Civ. P. 510.7(a) ( Full Title: Tex. R. Civ. P. 510.7 Trial)</t>
  </si>
  <si>
    <t>Service Methods - Tex. R. Civ. P. 510.4(b)-(c) ( Full Title: Tex. R. Civ. P. 510.4. ISSUANCE, SERVICE, AND RETURN OF CITATION)</t>
  </si>
  <si>
    <t>petition - Tex. R. Civ. P. 510.3 ( Full Title: Tex. R. Civ. P. 510.3. Petition)</t>
  </si>
  <si>
    <t>Justice Ct. Fee - Tex. Loc. Gov’t Code Sec. 118.121 ( Full Title: Tex. Loc. Gov’t Code Sec. 118.121. Fee Schedule), bexar county - Bexar County... ( Full Title: Bexar County)</t>
  </si>
  <si>
    <t>Notice Methods - Tex. Prop. Code 24.005(f)-(f-1) ( Full Title: Tex. Prop. Code 24.005. Notice to Vacate Prior to Filing Eviction Suit.)</t>
  </si>
  <si>
    <t>default/holdover grounds &amp; notice - Tex. Prop. Code 24.005(a) ( Full Title: Tex. Prop. Code 24.005. Notice to Vacate Prior to Filing Eviction Suit.)</t>
  </si>
  <si>
    <t>opportunity to respond - Tex. Prop. Code 24.005(e) ( Full Title: Tex. Prop. Code 24.005. Notice to Vacate Prior to Filing Eviction Suit.)</t>
  </si>
  <si>
    <t>default/holdover grounds &amp; notice - Tex. Prop. Code 24.005(a) ( Full Title: Tex. Prop. Code 24.005. Notice to Vacate Prior to Filing Eviction Suit.), closing rental unit - Sec. 92.055(a) ( Full Title: Sec. 92.055.  CLOSING THE RENTAL PREMISES.), public indecency grounds - Tex. Prop. Code § 91.003(a) ( Full Title: Tex. Prop. Code § 91.003. Termination of Lease Because of Public Indecency Conviction), Forcible Detainer Def. - Tex. Prop. Code Sec. 24.002 ( Full Title: Tex. Prop. Code Sec. 24.002. Forcible Detainer.), Max notice (foreclosure) - Tex. Prop. Code 24.005(b) ( Full Title: Tex. Prop. Code 24.005. Notice to Vacate Prior to Filing Eviction Suit.)</t>
  </si>
  <si>
    <t>Self-help Penalties - Tex. Prop. Code 92.0081(h)-(i) ( Full Title: Tex. Prop. Code 92.0081. Removal of Property and Exclusion of Residential Tenant.)</t>
  </si>
  <si>
    <t>Self-help prohibited - Tex. Prop. Code 92.0081(b)-(g) ( Full Title: Tex. Prop. Code 92.0081. Removal of Property and Exclusion of Residential Tenant.)</t>
  </si>
  <si>
    <t>rent control - Evictions Emergency Housing Rent Control Law 274/46 337/61. § 5 ( Full Title: Evictions Emergency Housing Rent Control Law 274/46 337/61. § 5)</t>
  </si>
  <si>
    <t>public records default - N.Y. Judiciary Law § 255-b ( Full Title: N.Y. Judiciary Law § 255-b. Dockets of clerks to be public), ground to overturn default public - 22 NYCRR § 216.1(a) ( Full Title: 22 NYCRR § 216.1. Sealing of Court Records)</t>
  </si>
  <si>
    <t>warrant notice - N.Y. Real Prop. Acts. Law § 749(2) ( Full Title: N.Y. Real Prop. Acts. Law § 749. Warrant.)</t>
  </si>
  <si>
    <t>warrant issue - N.Y. Real Prop. Acts. Law § 749(1) ( Full Title: N.Y. Real Prop. Acts. Law § 749. Warrant.), warrant notice - N.Y. Real Prop. Acts. Law § 749(2) ( Full Title: N.Y. Real Prop. Acts. Law § 749. Warrant.)</t>
  </si>
  <si>
    <t>4 month stay - N.Y. Real Prop. Acts... ( Full Title: N.Y. Real Prop. Acts. Law § 751. Stay upon paying rent or giving undertaking; discretionary stay outside city of New York)</t>
  </si>
  <si>
    <t>overturn default - N.Y. C.P.L.R. § 5015.(a) ( Full Title: N.Y. C.P.L.R. § 5015. Relief from judgment or order.)</t>
  </si>
  <si>
    <t>appeal stay - N.Y. C.P.L.R. § 5519(a)(6) ( Full Title: N.Y. C.P.L.R. § 5519. Stay of enforcement.)</t>
  </si>
  <si>
    <t>appeal timeframe - N.Y. C.P.L.R. § 5513(a) ( Full Title: N.Y. C.P.L.R. § 5513. Time to take appeal, cross-appeal or move for permission to appeal.)</t>
  </si>
  <si>
    <t>default judg - N.Y. C.P.L.R. 3215(a) ( Full Title: N.Y. C.P.L.R. 3215. Default Judgment.)</t>
  </si>
  <si>
    <t>complaint contents - N.Y. Real Prop. Acts. Law § 741 ( Full Title: N.Y. Real Prop. Acts. Law § 741. Contents of petition), courts jurisdiction - N.Y. Uniform City Ct. Act § 204 ( Full Title: N.Y. Uniform City Ct. Act § 204. Summary proceedings), recovery for back rent - N.Y. Real Prop. Acts. Law § 601 ( Full Title: N.Y. Real Prop. Acts. Law § 601. Damages for withholding real property obtainable in action to recover possession; set-off by defendant), fees in default - N.Y. City Civ. Ct. Act § 1906-A ( Full Title: N.Y. City Civ. Ct. Act § 1906-A Costs in a Summary Proceeding)</t>
  </si>
  <si>
    <t>stipulations - N.Y. Real Prop. Acts. Law § 746 ( Full Title: N.Y. Real Prop. Acts. Law § 746 Stipulations)</t>
  </si>
  <si>
    <t>retaliation building code - N.Y. Real Property Law § 223-b(1)(a) ( Full Title: N.Y. Real Property Law § 223-b. Retaliation by landlord against tenant), retaliation enforcing lease - N.Y. Real Property Law § 223-b(1)(b) ( Full Title: N.Y. Real Property Law § 223-b. Retaliation by landlord against tenant), retaliation tenants orginization - N.Y. Real Property Law § 223-b(1)(c) ( Full Title: N.Y. Real Property Law § 223-b. Retaliation by landlord against tenant), retaliation affirmative defense - N.Y. Real Property Law § 223-b(4) ( Full Title: N.Y. Real Property Law § 223-b. Retaliation by landlord against tenant), deduct for payments to utility - N.Y. Real Prop. Law § 235-a(1) ( Full Title: N.Y. Real Prop. Law § 235-a. Tenant right to offset payments and entitlement to damages in certain cases), warranty of habitability - N.Y. Real Property Law § 235-b(1) ( Full Title: N.Y. Real Property Law § 235-b. Warranty of habitability), unconscionable - N.Y. Real Prop. Law § 235-c(1) ( Full Title: N.Y. Real Prop. Law § 235-c. Unconscionable lease or clause), defense domestic violence - N.Y. Real Prop. Acts. Law § 744(1) ( Full Title: N.Y. Real Prop. Acts. Law § 744. Eviction based on domestic violence victim status prohibited), stay for repairs - N.Y. Real Prop. Acts. Law § 755. ( Full Title: N.Y. Real Prop. Acts. Law § 755. Stay of proceedings or action for rent upon failure to make repairs), rent abatement serious violations - N.Y. Mult. Resid. Law § 305-a(3)(c) ( Full Title: N.Y. Mult. Resid. Law § 305-a. Abatement of rent in the case of serious violations.), rent offset for heat - N.Y. Mult. Resid. Law § 305-c(1) ( Full Title: N.Y. Mult. Resid. Law § 305-c. Right of tenant to offset payments for heat failure; certain cases), retaliation lead - Rochester City Code,  § 90 - 63(A) ( Full Title: Rochester City Code,  § 90 - 63. Prohibition of retaliatory action), answer defense - N.Y. Real Prop. Acts. Law § 743 ( Full Title: N.Y. Real Prop. Acts. Law § 743. Answer), recovery for back rent - N.Y. Real Prop. Acts. Law § 601 ( Full Title: N.Y. Real Prop. Acts. Law § 601. Damages for withholding real property obtainable in action to recover possession; set-off by defendant)</t>
  </si>
  <si>
    <t>jury trial demand - N.Y. Uniform City Ct. Act § 1303. ( Full Title: N.Y. Uniform City Ct. Act § 1303. Jury trial; how obtained; jury fee), jury trial - N.Y. Real Prop. Acts. Law § 745(1) ( Full Title: N.Y. Real Prop. Acts. Law § 745. Trial)</t>
  </si>
  <si>
    <t>adjournment grounds - N.Y. Uniform City Ct. Act § 1302(b) ( Full Title: N.Y. Uniform City Ct. Act § 1302. Adjournment of Trial), adjournment - N.Y. Real Prop. Acts. Law § 745(1) ( Full Title: N.Y. Real Prop. Acts. Law § 745. Trial)</t>
  </si>
  <si>
    <t>trial timeframe after joinder - N.Y. Uniform City Ct. Act § 1301 ( Full Title: N.Y. Uniform City Ct. Act § 1301. How cause brought on for trial; notice of trial), nonpayment rules - N.Y. Real Prop. Acts... ( Full Title: N.Y. Real Prop. Acts. Law § 732. Special provisions applicable in non-payment proceeding if the rules so provide)</t>
  </si>
  <si>
    <t>service timeframe - N.Y. Real Prop. Acts. Law § 733(1) ( Full Title: N.Y. Real Prop. Acts. Law § 733 Time of service; order to show cause.), nonpayment rules - N.Y. Real Prop. Acts... ( Full Title: N.Y. Real Prop. Acts. Law § 732. Special provisions applicable in non-payment proceeding if the rules so provide)</t>
  </si>
  <si>
    <t>service method - N.Y. Real Prop. Acts. Law § 735(1) ( Full Title: N.Y. Real Prop. Acts. Law § 735. Manner of service; filling; when service complete.)</t>
  </si>
  <si>
    <t>complaint contents - N.Y. Real Prop. Acts. Law § 741 ( Full Title: N.Y. Real Prop. Acts. Law § 741. Contents of petition), complaint content service - 22 NYCRR § 210.42(d) ( Full Title: 22 NYCRR § 210.42. Proceedings under article 7 of the Real Property Actions and Proceedings Law.)</t>
  </si>
  <si>
    <t>Fees - N.Y. City Civ. Ct. Act § 1911(b) ( Full Title: N.Y. City Civ. Ct. Act § 1911. Fees payable to the clerk), th judicial district - 7th Judicial Distric... ( Full Title: 7th Judicial District)</t>
  </si>
  <si>
    <t>terminate tenancy at will - N.Y. Real Prop. Law § 228. ( Full Title: N.Y. Real Prop. Law § 228. Termination of tenancies at will or by sufferance, by notice), nonpayment - N.Y. Real Prop. Acts... ( Full Title: N.Y. Real Prop. Acts. Law § 711. Grounds where landlord-tenant relationship exists), service method - N.Y. Real Prop. Acts. Law § 735(1) ( Full Title: N.Y. Real Prop. Acts. Law § 735. Manner of service; filling; when service complete.)</t>
  </si>
  <si>
    <t>holdover - N.Y. Real Prop. Acts. Law § 711(1) ( Full Title: N.Y. Real Prop. Acts. Law § 711. Grounds where landlord-tenant relationship exists), illegal buisness - N.Y. Real Prop. Law § 231(1) ( Full Title: N.Y. Real Prop. Law § 231. Lease, when void; liability of landlord where premises are occupied for unlawful purpose.)</t>
  </si>
  <si>
    <t>nonpayment - N.Y. Real Prop. Acts... ( Full Title: N.Y. Real Prop. Acts. Law § 711. Grounds where landlord-tenant relationship exists)</t>
  </si>
  <si>
    <t>stay for non payment post judgment - N.Y. Real Prop. Acts. Law § 751(1) ( Full Title: N.Y. Real Prop. Acts. Law § 751. Stay upon paying rent or giving undertaking; discretionary stay outside city of New York), stay for bankruptcy - N.Y. Real Prop. Acts. Law § 751(2) ( Full Title: N.Y. Real Prop. Acts. Law § 751. Stay upon paying rent or giving undertaking; discretionary stay outside city of New York)</t>
  </si>
  <si>
    <t>illegal buisness - N.Y. Real Prop. Law § 231(1) ( Full Title: N.Y. Real Prop. Law § 231. Lease, when void; liability of landlord where premises are occupied for unlawful purpose.), holdover - N.Y. Real Prop. Acts. Law § 711(1) ( Full Title: N.Y. Real Prop. Acts. Law § 711. Grounds where landlord-tenant relationship exists), nonpayment - N.Y. Real Prop. Acts... ( Full Title: N.Y. Real Prop. Acts. Law § 711. Grounds where landlord-tenant relationship exists), not paying taxes - N.Y. Real Prop. Acts. Law § 711(3) ( Full Title: N.Y. Real Prop. Acts. Law § 711. Grounds where landlord-tenant relationship exists), bankruptcy - N.Y. Real Prop. Acts. Law § 711(4) ( Full Title: N.Y. Real Prop. Acts. Law § 711. Grounds where landlord-tenant relationship exists), prostitution - N.Y. Real Prop. Acts. Law § 711(5) ( Full Title: N.Y. Real Prop. Acts. Law § 711. Grounds where landlord-tenant relationship exists), squater - N.Y. Real Prop. Acts. Law § 713(3) ( Full Title: N.Y. Real Prop. Acts. Law § 713. Grounds where no landlord-tenant relationship exits.)</t>
  </si>
  <si>
    <t>self help damages - N.Y. Real Prop. Acts. Law § 853 ( Full Title: N.Y. Real Prop. Acts. Law § 853. Action for forcible or unlawful entry or detainer; treble damages.)</t>
  </si>
  <si>
    <t>court order required for tenants - N.Y. Real Prop. Acts. Law § 711. ( Full Title: N.Y. Real Prop. Acts. Law § 711. Grounds where landlord-tenant relationship exists)</t>
  </si>
  <si>
    <t>foreclosure - Or. Rev. Stat. § 86.771(10) ( Full Title: Or. Rev. Stat. § 86.771. Contents of notice of sale; additional notice; contents and requirements)</t>
  </si>
  <si>
    <t>records - Or. Rev. Stat. Ann. § 7.130 ( Full Title: Or. Rev. Stat. Ann. § 7.130. Search and examination of records and files; certified copies)</t>
  </si>
  <si>
    <t>service member - Or. Rev. Stat. § 105.111 ( Full Title: Or. Rev. Stat. § 105.111. Stay of eviction for service member)</t>
  </si>
  <si>
    <t>eviction post judgment - Or. Rev. Stat. § 105.151(1) ( Full Title: Or. Rev. Stat. § 105.151. Manner of enforcement of judgment for restitution; request for notice of restitution)</t>
  </si>
  <si>
    <t>eviction post judgment - Or. Rev. Stat. § 105.151(1) ( Full Title: Or. Rev. Stat. § 105.151. Manner of enforcement of judgment for restitution; request for notice of restitution), eviction post judgment - Or. Rev. Stat. § 105.159(1) ( Full Title: Or. Rev. Stat. § 105.159. Computation of time specified in ORS 105.151 (2); time to issue notice of restitution or writ of execution of judgment of restitution), eviction post judgment - Or. Rev. Stat. § 105.161(1) ( Full Title: Or. Rev. Stat. § 105.161. Manner of service and enforcement of writ of execution and eviction trespass notice)</t>
  </si>
  <si>
    <t>setting - ORCP 69. Default ord... ( Full Title: ORCP 69. Default orders and judgments)</t>
  </si>
  <si>
    <t>stay of ex - Or. Rev. Stat. § 19.335 ( Full Title: Or. Rev. Stat. § 19.335. Stays by supersedeas undertaking)</t>
  </si>
  <si>
    <t>appeal timing - Or. Rev. Stat. § 19.255 ( Full Title: Or. Rev. Stat. § 19.255. Service and filing of notice of appeal; time limitation)</t>
  </si>
  <si>
    <t>security deposit - Or. Rev. Stat. § 90.300(7)(a) ( Full Title: Or. Rev. Stat. § 90.300. Security deposits; prepaid rent)</t>
  </si>
  <si>
    <t>plaintiff default judgment - Or. Rev. Stat. § 105.137(1) ( Full Title: Or. Rev. Stat. § 105.137. Appearance; failure to appear; unrepresented defendant; form of answer)</t>
  </si>
  <si>
    <t>remedies - Or. Rev. Stat. § 90.401 ( Full Title: Or. Rev. Stat. § 90.401. Remedies available to landlord), recovery - Or. Rev. Stat. § 90.392(1) ( Full Title: Or. Rev. Stat. § 90.392. Termination of rental agreement by landlord for cause; tenant right to cure violation), nonpayment - Or. Rev. Stat. § 90.394 ( Full Title: Or. Rev. Stat. § 90.394. Termination of rental agreement by landlord for failure to pay rent), cause to terminate - Or. Rev. Stat. § 90.396(1) ( Full Title: Or. Rev. Stat. § 90.396. Acts or omissions justifying termination 24 hours after notice), terminate drug or alcohol violation - Or. Rev. Stat. § 90.398(1) ( Full Title: Or. Rev. Stat. § 90.398. Termination of rental agreement for drug or alcohol violations), pet violation - Or. Rev. Stat. § 90.405(1) ( Full Title: Or. Rev. Stat. § 90.405. Effect of tenant keeping unpermitted pet), possession past agreement - Or. Rev. Stat. § 90.427(7) ( Full Title: Or. Rev. Stat. § 90.427. Termination of week-to-week or month-to-month tenancies; remedies for tenant holdover), judgement for plaintiff - Or. Rev. Stat. § 105.145(1) ( Full Title: Or. Rev. Stat. § 105.145. Judgment; on trial by court; pursuant to stipulated agreement)</t>
  </si>
  <si>
    <t>mediators - Or. Rev. Stat. § 105.113 ( Full Title: Or. Rev. Stat. § 105.113. Form of summons)</t>
  </si>
  <si>
    <t>retaliation - Or. Rev. Stat. § 90.385(1) ( Full Title: Or. Rev. Stat. § 90.385. Retaliatory conduct by landlord; tenant remedies and defenses; action for possession in certain cases), discrimination - Or. Rev. Stat. § 90.390 ( Full Title: Or. Rev. Stat. § 90.390. Discrimination against tenant), domestic violence - Or. Rev. Stat. § 90.445(1) ( Full Title: Or. Rev. Stat. § 90.445. Termination of rental agreement of tenant who perpetrates domestic violence, sexual assault or stalking against household member), domestic violence - Or. Rev. Stat. § 90.449(1) ( Full Title: Or. Rev. Stat. § 90.449. Discrimination against victims of domestic violence, sexual assault or stalking prohibited), domestic violence exceptions - Or. Rev. Stat. § 90.449(2) ( Full Title: Or. Rev. Stat. § 90.449. Discrimination against victims of domestic violence, sexual assault or stalking prohibited), domestic violence landlord violates - Or. Rev. Stat. § 90.449(3) ( Full Title: Or. Rev. Stat. § 90.449. Discrimination against victims of domestic violence, sexual assault or stalking prohibited), service member - Or. Rev. Stat. § 105.111 ( Full Title: Or. Rev. Stat. § 105.111. Stay of eviction for service member), domestic violence - Or. Rev. Stat. § 105.128 ( Full Title: Or. Rev. Stat. § 105.128. Termination of perpetrator's tenancy; possession of dwelling unit), defenses - Or. Rev. Stat. § 105.137(7) ( Full Title: Or. Rev. Stat. § 105.137. Appearance; failure to appear; unrepresented defendant; form of answer), unconscionability - Or. Rev. Stat. Ann. § 90.135 ( Full Title: Or. Rev. Stat. Ann. § 90.135. Unconscionable agreements or settlements)</t>
  </si>
  <si>
    <t>jury trial - ORCP 50. Jury Trial... ( Full Title: ORCP 50. Jury Trial)</t>
  </si>
  <si>
    <t>give - Or. Rev. Stat. § 105.113 ( Full Title: Or. Rev. Stat. § 105.113. Form of summons)</t>
  </si>
  <si>
    <t>continuance - Or. Rev. Stat. § 105.140 ( Full Title: Or. Rev. Stat. § 105.140. Continuance)</t>
  </si>
  <si>
    <t>time before appearance - Or. Rev. Stat. § 105.135(2) ( Full Title: Or. Rev. Stat. § 105.135. Summons; issuance; service)</t>
  </si>
  <si>
    <t>notwithstanding orcp - Or. Rev. Stat. § 105.135 ( Full Title: Or. Rev. Stat. § 105.135. Summons; issuance; service)</t>
  </si>
  <si>
    <t>complaint - Or. Rev. Stat. § 105.123 ( Full Title: Or. Rev. Stat. § 105.123. Complaint), forcible entry - Or. Rev. Stat. § 105.105 ( Full Title: Or. Rev. Stat. § 105.105. Entry to be lawful and peaceable only)</t>
  </si>
  <si>
    <t>fee forcible entry - Or. Rev. Stat. § 105.130(2)(a), (b) ( Full Title: Or. Rev. Stat. § 105.130. Bringing action; procedure; fees; appearance), oregon judicial department - Oregon Judicial Depa... ( Full Title: Oregon Judicial Department)</t>
  </si>
  <si>
    <t>notice - Or. Rev. Stat. § 90.155(1)-(3) ( Full Title: Or. Rev. Stat. § 90.155. Written notice; service or delivery)</t>
  </si>
  <si>
    <t>cure - Or. Rev. Stat. § 90.396(2) ( Full Title: Or. Rev. Stat. § 90.396. Acts or omissions justifying termination 24 hours after notice), cause to terminate - Or. Rev. Stat. § 90.396(1) ( Full Title: Or. Rev. Stat. § 90.396. Acts or omissions justifying termination 24 hours after notice)</t>
  </si>
  <si>
    <t>cause for termination - Or. Rev. Stat. § 90.392(2) ( Full Title: Or. Rev. Stat. § 90.392. Termination of rental agreement by landlord for cause; tenant right to cure violation)</t>
  </si>
  <si>
    <t>payment - Or. Rev. Stat. § 91.090 ( Full Title: Or. Rev. Stat. § 91.090. Termination of tenancy by failure to pay rent; reinstatement), nonpayment - Or. Rev. Stat. § 90.394 ( Full Title: Or. Rev. Stat. § 90.394. Termination of rental agreement by landlord for failure to pay rent)</t>
  </si>
  <si>
    <t>partial payment waiver - Or. Rev. Stat. § 90.417(4) ( Full Title: Or. Rev. Stat. § 90.417. Duty to pay rent; effect of acceptance of partial rent)</t>
  </si>
  <si>
    <t>tenant cure - Or. Rev. Stat. § 90.392(4)(a) ( Full Title: Or. Rev. Stat. § 90.392. Termination of rental agreement by landlord for cause; tenant right to cure violation), cure - Or. Rev. Stat. § 90.396(2) ( Full Title: Or. Rev. Stat. § 90.396. Acts or omissions justifying termination 24 hours after notice), payment - Or. Rev. Stat. § 91.090 ( Full Title: Or. Rev. Stat. § 91.090. Termination of tenancy by failure to pay rent; reinstatement), cause for termination - Or. Rev. Stat. § 90.392(2) ( Full Title: Or. Rev. Stat. § 90.392. Termination of rental agreement by landlord for cause; tenant right to cure violation)</t>
  </si>
  <si>
    <t>cause for termination - Or. Rev. Stat. § 90.392(2) ( Full Title: Or. Rev. Stat. § 90.392. Termination of rental agreement by landlord for cause; tenant right to cure violation), nonpayment - Or. Rev. Stat. § 90.394 ( Full Title: Or. Rev. Stat. § 90.394. Termination of rental agreement by landlord for failure to pay rent), cause to terminate - Or. Rev. Stat. § 90.396(1) ( Full Title: Or. Rev. Stat. § 90.396. Acts or omissions justifying termination 24 hours after notice), pet violation - Or. Rev. Stat. § 90.405(1) ( Full Title: Or. Rev. Stat. § 90.405. Effect of tenant keeping unpermitted pet), possession past agreement - Or. Rev. Stat. § 90.427(7) ( Full Title: Or. Rev. Stat. § 90.427. Termination of week-to-week or month-to-month tenancies; remedies for tenant holdover), possession after termination - Or. Rev. Stat. § 90.430 ( Full Title: Or. Rev. Stat. § 90.430. Claims for possession, rent, damages after termination of rental agreement), domestic violence - Or. Rev. Stat. § 90.445(1) ( Full Title: Or. Rev. Stat. § 90.445. Termination of rental agreement of tenant who perpetrates domestic violence, sexual assault or stalking against household member), domestic violence exceptions - Or. Rev. Stat. § 90.449(2) ( Full Title: Or. Rev. Stat. § 90.449. Discrimination against victims of domestic violence, sexual assault or stalking prohibited), unlawful holding - Or. Rev. Stat. § 105.120(3) ( Full Title: Or. Rev. Stat. § 105.120. Notice requirement in action to recover possession of premises; waiver of notice; advance payments of rent), unlawful holding - Or. Rev. Stat. § 105.115 ( Full Title: Or. Rev. Stat. § 105.115. Unlawful holding by force), domestic violence - Or. Rev. Stat. § 105.128 ( Full Title: Or. Rev. Stat. § 105.128. Termination of perpetrator's tenancy; possession of dwelling unit)</t>
  </si>
  <si>
    <t>unlawful eviction - Or. Rev. Stat. § 90.375 ( Full Title: Or. Rev. Stat. § 90.375. Unlawful removal or exclusion of tenant; willful diminution of services)</t>
  </si>
  <si>
    <t>termination by action - Or. Rev. Stat. § 90.435 ( Full Title: Or. Rev. Stat. § 90.435. Limitation on recovery of possession of premises), unlawful eviction - Or. Rev. Stat. § 90.375 ( Full Title: Or. Rev. Stat. § 90.375. Unlawful removal or exclusion of tenant; willful diminution of services)</t>
  </si>
  <si>
    <t>case records - § 213.81 ( Full Title: § 213.81. Case Records Public Access Policy of the Unified Judicial System of Pennsylvania.)</t>
  </si>
  <si>
    <t>Additional Notice - Pa.R.C.P.M.D.J. 516(B)(1) ( Full Title: Pa.R.C.P.M.D.J. 516. Issuance and Reissuance of Order of Possession)</t>
  </si>
  <si>
    <t>Execution - Pa.R.C.P.M.D.J. 515(B)(1) ( Full Title: Pa.R.C.P.M.D.J. 515. Request for Order for Possession)</t>
  </si>
  <si>
    <t>default entered pursuant - Pa RCP Rule 237.3 ( Full Title: Pa RCP Rule 237.3. Relief from Judgment of Non Pros or by Default)</t>
  </si>
  <si>
    <t>Appeal - Pa.R.C.P.M.D.J. 1008(B) ( Full Title: Pa.R.C.P.M.D.J. 1008. Appeal as Supersedeas)</t>
  </si>
  <si>
    <t>Time to File Appeal - Pa.R.C.P.M.D.J. 1002(B) ( Full Title: Pa.R.C.P.M.D.J. 1002. Time and Method of Appeal)</t>
  </si>
  <si>
    <t>Costs - 68 PA. Cons. Stat. § 250.512(a) ( Full Title: 68 PA. Cons. Stat. § 250.512. Recovery of improperly held escrow funds)</t>
  </si>
  <si>
    <t>Default Judgment - Pa.R.C.P.M.D.J. 512 ( Full Title: Pa.R.C.P.M.D.J. 512. Hearings and Evidence)</t>
  </si>
  <si>
    <t>Landlord Recovery - Pa.R.C.P.M.D.J. 514(A)(1)-(A)(4) ( Full Title: Pa.R.C.P.M.D.J. 514. Judgment; Notice of Judgment or Dismissal and the Right to Appeal)</t>
  </si>
  <si>
    <t>Domestic Violence - Pittsburgh, PA. Ordinances § 659.03(m)(1) ( Full Title: Pittsburgh, PA. Ordinances § 659.03 - Unlawful housing practices), Counterclaim - Pa.R.C.P.M.D.J. 508(A) ( Full Title: Pa.R.C.P.M.D.J. 508. Claim by Defendant), Potential Defense - 68 PA. Cons. Stat. § 250.205 ( Full Title: 68 PA. CONS. STAT. § 250.205. Participation in tenants’ association), unlawful housing practice - Pittsburgh, PA. Ordinances § 659.03 - ( Full Title: Pittsburgh, PA. Ordinances § 659.03 - Unlawful housing practices)</t>
  </si>
  <si>
    <t>Continuances - Pa.R.C.P.M.D.J. 209(C)(2)(b) ( Full Title: Pa.R.C.P.M.D.J. 209. Continuances and Stays)</t>
  </si>
  <si>
    <t>Scheduled Trial - Pa.R.C.P.M.D.J. 504.... ( Full Title: Pa.R.C.P.M.D.J. 504. Setting the Date for Hearing; Delivery for Service)</t>
  </si>
  <si>
    <t>Service - 68 PA. Cons. Stat. § 250.502(a) ( Full Title: 68 PA. Cons. Stat. § 250.502. Summons and Service)</t>
  </si>
  <si>
    <t>Methods of Service - 68 PA. Cons. Stat. § 250.502(b) ( Full Title: 68 PA. Cons. Stat. § 250.502. Summons and Service)</t>
  </si>
  <si>
    <t>Complaint - Pa.R.C.P.M.D.J. 503(c) ( Full Title: Pa.R.C.P.M.D.J. 503. Form of Complaint)</t>
  </si>
  <si>
    <t>Fees - 42 PA. Cons. Stat. § 21102 ( Full Title: 42 PA. Cons. Stat. § 21102. Counties included), Fees - 42 PA. Cons. Stat. § 21108  ( Full Title: 42 PA. Cons. Stat. § 21108. Property claims), allegheny county - Allegheny County... ( Full Title: Allegheny County)</t>
  </si>
  <si>
    <t>Methods of Notice - 68 PA. Cons. Stat. § 250.501(f) ( Full Title: 68 PA. Cons. Stat. § 250.501: Notice to Quit)</t>
  </si>
  <si>
    <t>Notice - 68 PA. Cons. Stat. § 250.501(b) ( Full Title: 68 PA. Cons. Stat. § 250.501: Notice to Quit)</t>
  </si>
  <si>
    <t>Nonpayment of Rent - 68 PA. Cons. Stat. § 250.503(c) ( Full Title: 68 PA. Cons. Stat. § 250.503. Hearing; Judgment; Writ Of Possession; Payment Of Rent By Tenant)</t>
  </si>
  <si>
    <t>Termination of Term - 68 PA. Cons. Stat. § 250.501(a) ( Full Title: 68 PA. Cons. Stat. § 250.501: Notice to Quit), Material Breach - 68 PA. Cons. Stat. § 250.501(a) ( Full Title: 68 PA. Cons. Stat. § 250.501: Notice to Quit), Nonpayment of Rent - 68 PA. Cons. Stat. § 250.501(a) ( Full Title: 68 PA. Cons. Stat. § 250.501: Notice to Quit), Complaint - Pa.R.C.P.M.D.J. 503(c) ( Full Title: Pa.R.C.P.M.D.J. 503. Form of Complaint)</t>
  </si>
  <si>
    <t>foreclosure - Ariz. Rev. Stat. § 33-1331 ( Full Title: Ariz. Rev. Stat. § 33-1331. Notice of foreclosure; effect on lease; damages)</t>
  </si>
  <si>
    <t>Good Cause Delay - Ariz. R. P. E. A. 14(a) ( Full Title: Ariz. R. P. for Eviction Actions 14. Writs of Restitution)</t>
  </si>
  <si>
    <t>served writ - Ariz. Rev. Stat. § 12-1178 ( Full Title: Ariz. Rev. Stat. § 12-1178. Judgment; writ of restitution; limitation on issuance; criminal violation; notice)</t>
  </si>
  <si>
    <t>judge finds good - Ariz. Rev. Stat. § 12-1178 ( Full Title: Ariz. Rev. Stat. § 12-1178. Judgment; writ of restitution; limitation on issuance; criminal violation; notice)</t>
  </si>
  <si>
    <t>Good Cause Delay - Ariz. R. P. E. A. 14(a) ( Full Title: Ariz. R. P. for Eviction Actions 14. Writs of Restitution), Quash Writ - Ariz. R. P. E. A. 14(c) ( Full Title: Ariz. R. P. for Eviction Actions 14. Writs of Restitution)</t>
  </si>
  <si>
    <t>setting - AZ RCP Rule 55. Defa... ( Full Title: AZ RCP Rule 55. Default; Default Judgment)</t>
  </si>
  <si>
    <t>Stay for appeal - Ariz. Rev. Stat. § 12-1180 ( Full Title: Ariz. Rev. Stat. § 12-1180. Stay of proceedings on judgment; record on appeal), bond - Ariz. Rev. Stat. § 12-1179 ( Full Title: Ariz. Rev. Stat. § 12-1179. Appeal to superior court; notice; bond)</t>
  </si>
  <si>
    <t>5 day appeal - Ariz. Rev. Stat. § 12-1179 ( Full Title: Ariz. Rev. Stat. § 12-1179. Appeal to superior court; notice; bond)</t>
  </si>
  <si>
    <t>Security Deposit Withholding - Ariz. Rev. Stat. § 33-1321(D) ( Full Title: Ariz. Rev. Stat. § 33-1321. Security Deposits)</t>
  </si>
  <si>
    <t>Recov. in default - Ariz. R. P. E. A. 5(a)(3) ( Full Title: Ariz. R. P. for Eviction Actions 5. Summons and Complaint:  Issuance, Content and Service of Process)</t>
  </si>
  <si>
    <t>Landlord Recovery - Ariz. Rev. Stat. § 33-1368(C) ( Full Title: Ariz. Rev. Stat. § 33-1368. Noncompliance with rental agreement by tenant; failure to pay rent; utility discontinuation; liability for guests; definition), Landlord Recovery (2) - Ariz. Rev. Stat. § 33-1377(F) ( Full Title: Ariz. Rev. Stat. § 33-1377. Special detainer actions; service; trial postponement), charges stated - Ariz. Rev. Stat. § 12-1178 ( Full Title: Ariz. Rev. Stat. § 12-1178. Judgment; writ of restitution; limitation on issuance; criminal violation; notice)</t>
  </si>
  <si>
    <t>Settlements - Ariz. R. P. E. A. 19(c) ( Full Title: Ariz. R. P. for Eviction Actions 19. Miscellaneous)</t>
  </si>
  <si>
    <t>LL noncompliance defense - Ariz. Rev. Stat § 33-1365(A) ( Full Title: Ariz. Rev. Stat § 33-1365. Landlord’s noncompliance as defense to action for possession or rent; definition)</t>
  </si>
  <si>
    <t>Right to Jury - Ariz. Rev. Stat. § 12-1176(B) ( Full Title: Ariz. Rev. Stat. § 12-1176. Demand for jury; trial procedure)</t>
  </si>
  <si>
    <t>Oral Answer Allowed - Ariz. R.P.E.A. 11(b)(2) ( Full Title: Ariz. R. P. for Eviction Actions 11. Initial Appearance and Trial Procedures)</t>
  </si>
  <si>
    <t>Spec. D. Postponement Max - Ariz. Rev. Stat. § 33-1377(C) ( Full Title: Ariz. Rev. Stat. § 33-1377. Special detainer actions; service; trial postponement), RPEA Continuance - Ariz. R. P. for Evic... ( Full Title: Ariz. R. P. for Eviction Actions 11. Initial Appearance and Trial Procedures)</t>
  </si>
  <si>
    <t>Post/Mail Service Desc. - Ariz. Rev. Stat. § 33-1377(B) ( Full Title: Ariz. Rev. Stat. § 33-1377. Special detainer actions; service; trial postponement)</t>
  </si>
  <si>
    <t>Service Min. Days - Ariz. Rev. Stat. § 12-1175(C) ( Full Title: Ariz. Rev. Stat. § 12-1175. Complaint and answer; service and return; notice and pleading requirements)</t>
  </si>
  <si>
    <t>Post/Mail Service Desc. - Ariz. Rev. Stat. § 33-1377(B) ( Full Title: Ariz. Rev. Stat. § 33-1377. Special detainer actions; service; trial postponement), Service Overview - Ariz. R.P.E.A. 5(e) ( Full Title: Ariz. R. P. for Eviction Actions 5. Summons and Complaint:  Issuance, Content and Service of Process), Service in AZ - Ariz. Civ. R. P. 4.1 ( Full Title: Ariz. Civ. R. P. 4.1. Service of Process Within Arizona), Alt. Service in AZ - Ariz. Civ. R. P. 4.1 ( Full Title: Ariz. Civ. R. P. 4.1. Service of Process Within Arizona)</t>
  </si>
  <si>
    <t>Complaint Req's - Ariz. R. P. E. A. 5(b)-(d) ( Full Title: Ariz. R. P. for Eviction Actions 5. Summons and Complaint:  Issuance, Content and Service of Process)</t>
  </si>
  <si>
    <t>initial case filing fee forcible entry - Ariz. Rev. Stat. § 22-281 ( Full Title: Ariz. Rev. Stat. § 22-281. Fees and deposits), maricopa county - Maricopa County... ( Full Title: Maricopa County)</t>
  </si>
  <si>
    <t>Notice Methods - Ariz. Rev. Stat. § 33-1313(B) ( Full Title: Ariz. Rev. Stat. § 33-1313. Notice)</t>
  </si>
  <si>
    <t>Material and Irreparable - Ariz. Rev. Stat. § 33-1368 ( Full Title: Ariz. Rev. Stat. § 33-1368. Noncompliance with rental agreement by tenant; failure to pay rent; utility discontinuation; liability for guests; definition)</t>
  </si>
  <si>
    <t>Material Noncompliance Ground - Ariz. Rev. Stat. § 33-1368(A) ( Full Title: Ariz. Rev. Stat. § 33-1368. Noncompliance with rental agreement by tenant; failure to pay rent; utility discontinuation; liability for guests; definition)</t>
  </si>
  <si>
    <t>Nonpayment as Ground - Ariz. Rev. Stat. § 33-1368(B) ( Full Title: Ariz. Rev. Stat. § 33-1368. Noncompliance with rental agreement by tenant; failure to pay rent; utility discontinuation; liability for guests; definition)</t>
  </si>
  <si>
    <t>Partial Payment - Ariz. Rev. Stat. § 33-1371(B) ( Full Title: Ariz. Rev. Stat. § 33-1371. Acceptance of partial payments)</t>
  </si>
  <si>
    <t>Material Noncompliance Ground - Ariz. Rev. Stat. § 33-1368(A) ( Full Title: Ariz. Rev. Stat. § 33-1368. Noncompliance with rental agreement by tenant; failure to pay rent; utility discontinuation; liability for guests; definition), B. of Stat. Duty Affecting Health/Safety - Ariz. Rev. Stat. § 33-1368(A) ( Full Title: Ariz. Rev. Stat. § 33-1368. Noncompliance with rental agreement by tenant; failure to pay rent; utility discontinuation; liability for guests; definition), Nonpayment as Ground - Ariz. Rev. Stat. § 33-1368(B) ( Full Title: Ariz. Rev. Stat. § 33-1368. Noncompliance with rental agreement by tenant; failure to pay rent; utility discontinuation; liability for guests; definition)</t>
  </si>
  <si>
    <t>Material Noncompliance Ground - Ariz. Rev. Stat. § 33-1368(A) ( Full Title: Ariz. Rev. Stat. § 33-1368. Noncompliance with rental agreement by tenant; failure to pay rent; utility discontinuation; liability for guests; definition), B. of Stat. Duty Affecting Health/Safety - Ariz. Rev. Stat. § 33-1368(A) ( Full Title: Ariz. Rev. Stat. § 33-1368. Noncompliance with rental agreement by tenant; failure to pay rent; utility discontinuation; liability for guests; definition), Second Offense of Stat. Duty B. - Ariz. Rev. Stat. § 33-1368 ( Full Title: Ariz. Rev. Stat. § 33-1368. Noncompliance with rental agreement by tenant; failure to pay rent; utility discontinuation; liability for guests; definition), Material and Irreparable - Ariz. Rev. Stat. § 33-1368 ( Full Title: Ariz. Rev. Stat. § 33-1368. Noncompliance with rental agreement by tenant; failure to pay rent; utility discontinuation; liability for guests; definition), Nonpayment as Ground - Ariz. Rev. Stat. § 33-1368(B) ( Full Title: Ariz. Rev. Stat. § 33-1368. Noncompliance with rental agreement by tenant; failure to pay rent; utility discontinuation; liability for guests; definition)</t>
  </si>
  <si>
    <t>Self-help Penalties - Ariz. Rev. Stat. § 33-1367 ( Full Title: Ariz. Rev. Stat. § 33-1367. Tenant's remedies for landlord's unlawful ouster, exclusion or diminution of services)</t>
  </si>
  <si>
    <t>Self-help Prohibited - Ariz. Rev. Stat. § 33-1374 ( Full Title: Ariz. Rev. Stat. § 33-1374. Recovery of possession limited)</t>
  </si>
  <si>
    <t>Min Number of Days - Phila. M.C.R. Civ.P.No. 126(b) ( Full Title: Phila. M.C.R. Civ.P.No. 126. Execution and Revival of Judgments: Sheriff’s Interpleader)</t>
  </si>
  <si>
    <t>Default Judgment - Phila. M.C.R. Civ.P.No. 120(b)-(c) ( Full Title: Phila. M.C.R. Civ.P.No. 120. Dismissals—Failure to Appear), petitioner seeks leave - Pa RCP Rule 237.3 ( Full Title: Pa RCP Rule 237.3. Relief from Judgment of Non Pros or by Default)</t>
  </si>
  <si>
    <t>Appeal - Phila. M.C.R. Civ.P.No. 124 (c)(2) ( Full Title: Phila. M.C.R. Civ.P.No. 124. Time and Method of Appeal and Stay of Execution Pending Appeal)</t>
  </si>
  <si>
    <t>Appeal - Phila. M.C.R. Civ.P.No. 124(b) ( Full Title: Phila. M.C.R. Civ.P.No. 124. Time and Method of Appeal and Stay of Execution Pending Appeal)</t>
  </si>
  <si>
    <t>Recovery - 68 PA. Cons. Stat. § 250.505a(a) ( Full Title: 68 PA. Cons. Stat. § 250.505a: Disposition of abandoned personal property), Recovery - 68 PA. Cons. Stat. § 250.503(a)(1) ( Full Title: 68 PA. Cons. Stat. § 250.503. Hearing; Judgment; Writ Of Possession; Payment Of Rent By Tenant), Damages - 68 PA. Cons. Stat. § 250.503(a)(2) ( Full Title: 68 PA. Cons. Stat. § 250.503. Hearing; Judgment; Writ Of Possession; Payment Of Rent By Tenant), Unpaid Rent - 68 PA. Cons. Stat. § 250.503(a)(3) ( Full Title: 68 PA. Cons. Stat. § 250.503. Hearing; Judgment; Writ Of Possession; Payment Of Rent By Tenant)</t>
  </si>
  <si>
    <t>Settlements - Phila. M.C.R. Civ.P.No. 119(c) ( Full Title: Phila. M.C.R. Civ.P.No. 119. Voluntary Termination of Actions—Withdrawals and Settlements), voluntarily terminated - Phila. M.C.R. Civ.P.... ( Full Title: Phila. M.C.R. Civ.P.No. 119. Voluntary Termination of Actions—Withdrawals and Settlements)</t>
  </si>
  <si>
    <t>Retaliation - Philadelphia, Pa. Code § 6-403(5)(a)(.1) ( Full Title: Philadelphia, Pa. Code § 6-403. Residential and Occupancy Hygiene), Failed to Maintain Building Code - Philadelphia, Pa., Code § 9-804(1)(a) ( Full Title: Philadelphia, Pa., Code §9-804. Unfair Rental Practices), tenants organization - 68 PA. Const. Stat. § 250.205 ( Full Title: 68 PA. Const. Stat. § 250.205. Participation in tenants’ association), discrimination - Philadelphia, PA., Code § 9-1108 ( Full Title: Philadelphia, PA., Code § 9-1108. Unlawful Housing and Real Property Practices)</t>
  </si>
  <si>
    <t>Trial - Phila. M.C.R. Civ.P.... ( Full Title: Phila. M.C.R. Civ.P.No. 113. Trial Assignment)</t>
  </si>
  <si>
    <t>Written Answer - Phila. M.C.R. Civ.P.No. 114(a) ( Full Title: Phila. M.C.R. Civ.P.No. 114. Notice of Defense)</t>
  </si>
  <si>
    <t>Continuances - Phila. M.C.R. Civ.P.No. 116 ( Full Title: Phila. M.C.R. Civ.P.No. 116. Notification of Trial and Continuances)</t>
  </si>
  <si>
    <t>Service - 68 PA. Cons. Stat. § 250.502 ( Full Title: 68 PA. Cons. Stat. § 250.502. Summons and Service)</t>
  </si>
  <si>
    <t>Personal Service - 68 PA. Cons. Stat. § 250.502(b) ( Full Title: 68 PA. Cons. Stat. § 250.502. Summons and Service), Service - 68 PA. Cons. Stat. § 250.502(b) ( Full Title: 68 PA. Cons. Stat. § 250.502. Summons and Service), Service - 68 PA. Cons. Stat. § 250.502(b) ( Full Title: 68 PA. Cons. Stat. § 250.502. Summons and Service)</t>
  </si>
  <si>
    <t>Complaint - Phila. M.C.R. Civ.P.No. 109(c)(4)(b) ( Full Title: Phila. M.C.R. Civ.P.No. 109. Contents of Complaints), Complaint - Phila. M.C.R. Civ.P.No. 109 (c)(3)(j) ( Full Title: Phila. M.C.R. Civ.P.No. 109. Contents of Complaints), (c) A copy of the Certif... - Phila. M.C.R. Civ.P.No. 109(c)(4)(c) ( Full Title: Phila. M.C.R. Civ.P.No. 109. Contents of Complaints), Complaint - Phila. M.C.R. Civ.P.No. 109(c)(3)(f) ( Full Title: Phila. M.C.R. Civ.P.No. 109. Contents of Complaints), rent due - Phila. M.C.R. Civ.P.... ( Full Title: Phila. M.C.R. Civ.P.No. 109. Contents of Complaints)</t>
  </si>
  <si>
    <t>tenant civil actions - 42 PA. Cons. Stat. §... ( Full Title: 42 PA. Cons. Stat. § 1725. Establishment of fees and charges), pennsylvania - First Judicial Distr... ( Full Title: First Judicial District of Pennsylvania, Municipal Court)</t>
  </si>
  <si>
    <t>Methods of Notice - 68 PA. Cons. Stat. § 250.501(f) ( Full Title: 68 PA. Cons. Stat. § 250.501. Notice to Quit)</t>
  </si>
  <si>
    <t>Notice - 68 PA. Cons. Stat. § 250.501(b) ( Full Title: 68 PA. Cons. Stat. § 250.501. Notice to Quit)</t>
  </si>
  <si>
    <t>Cure - 68 PA. Cons. Stat. § 250.503(c) ( Full Title: 68 PA. Cons. Stat. § 250.503. Hearing; Judgment; Writ Of Possession; Payment Of Rent By Tenant)</t>
  </si>
  <si>
    <t>Material breach of lease - 68 PA. Cons. Stat. § 250.501(a)(2) ( Full Title: 68 PA. Cons. Stat. § 250.501. Notice to Quit), Criminal activity - 68 PA. Cons. Stat. § 250.505-A(a)(1)-(a)(3) ( Full Title: 68 PA. Cons. Stat. § 250.505-A. Use of illegal drugs), Nonpayment of Rent - 68 PA. Cons. Stat. § 250.501(a)(3) ( Full Title: 68 PA. Cons. Stat. § 250.501. Notice to Quit), termination - 68 PA. Cons. Stat. § 250.501 ( Full Title: 68 PA. Cons. Stat. § 250.501. Notice to Quit)</t>
  </si>
  <si>
    <t>Unlawful eviction - Philadelphia, PA., Code § 9-1605 ( Full Title: Philadelphia, PA., Code § 9-1605. Penalties.)</t>
  </si>
  <si>
    <t>Unlawful eviction - Philadelphia, PA., Code §9-1603 ( Full Title: Philadelphia, PA., CODE §9-1603. Unlawful Self-Help Eviction Actions Prohibited), Unlawful eviction - Philadelphia, PA., Code § 9-1602(1) ( Full Title: Philadelphia, PA., Code §9-1602. Definitions)</t>
  </si>
  <si>
    <t>eviction filings - Rule 4-16 (A) ( Full Title: Rule 4-16. Court Files)</t>
  </si>
  <si>
    <t>writ of restitution - Neb. Rev. Stat. § 76-1446 ( Full Title: Neb. Rev. Stat. § 76-1446. Trial;  judgment;  limitation;  writ of restitution;  issuance)</t>
  </si>
  <si>
    <t>10 day max - Neb. Rev. Stat. § 76-1446 ( Full Title: Neb. Rev. Stat. § 76-1446. Trial;  judgment;  limitation;  writ of restitution;  issuance)</t>
  </si>
  <si>
    <t>nine month stay - Neb. Rev. Stat. § 25-1505 ( Full Title: Neb. Rev. Stat. § 25-1505. Stay of execution; maximum period.)</t>
  </si>
  <si>
    <t>def - *Neb. Rev. Stat. § 25-2804 (7)(c) ( Full Title: *Neb. Rev. Stat. § 25-2804. Actions; how commenced; fee; hearing; notice; setoff or counterclaim; limitations; default judgment; actions authorized.)</t>
  </si>
  <si>
    <t>stay of execution - Neb. Rev. Stat. § 25-2730 (2) ( Full Title: Neb. Rev. Stat. § 25-2730. Appeal; operate as supersedeas; when; bond; criminal cases; appeal; effect.)</t>
  </si>
  <si>
    <t>thirty days - *Neb. Rev. Stat. § 25-1912 (1) ( Full Title: *Neb. Rev. Stat. § 25-1912. Appeal; civil and criminal actions; procedure; notice of appeal; docketing fee; filing of transcript.)</t>
  </si>
  <si>
    <t>rent payment - Neb. Rev. Stat. § 76-1416 ( Full Title: Neb. Rev. Stat. § 76-1416. Security deposits;  prepaid rent), damages - Neb. Rev. Stat. § 76-1416 ( Full Title: Neb. Rev. Stat. § 76-1416. Security deposits;  prepaid rent)</t>
  </si>
  <si>
    <t>default - Neb. Rev. Stat. § 76-1444 ( Full Title: Neb. Rev. Stat. § 76-1444. Default of defendant)</t>
  </si>
  <si>
    <t>injunctive relief - Neb. Rev. Stat. § 76-1431 (3) ( Full Title: Neb. Rev. Stat. § 76-1431. Noncompliance; failure to pay rent; effect; violent criminal activity upon premises; landlord; powers.), remedy - Neb. Rev. Stat. § 76-1435 ( Full Title: Neb. Rev. Stat. § 76-1435. Remedy for termination), actual damages - Neb. Rev. Stat. § 76-1435 ( Full Title: Neb. Rev. Stat. § 76-1435. Remedy for termination), unpaid rent - Neb. Rev. Stat. § 76-1435 ( Full Title: Neb. Rev. Stat. § 76-1435. Remedy for termination), reasonable attorneys fees - Neb. Rev. Stat. § 76-1435 ( Full Title: Neb. Rev. Stat. § 76-1435. Remedy for termination), three months rent or three times damages - Neb. Rev. Stat. § 76-1437 (3)  ( Full Title: Neb. Rev. Stat. § 76-1437. Periodic tenancy; holdover remedies), possession - Neb. Rev. Stat. § 76-1437 (3) ( Full Title: Neb. Rev. Stat. § 76-1437. Periodic tenancy; holdover remedies)</t>
  </si>
  <si>
    <t>settlement - Neb. Rev. Stat. § 76-1406 ( Full Title: Neb. Rev. Stat. § 76-1406. Settlement; authorized)</t>
  </si>
  <si>
    <t>mediation - Neb. Rev. Stat. § 25-2911 (1)(a) ( Full Title: Neb. Rev. Stat. § 25-2911. Dispute resolution; types of cases; referral of cases.)</t>
  </si>
  <si>
    <t>retaliation - Neb. Rev. Stat. § 76-1439 (2) ( Full Title: Neb. Rev. Stat. § 76-1439. Retaliatory conduct prohibited), legal and equitable defense - Neb. Rev. Stat. § 76-1445 ( Full Title: Neb. Rev. Stat. § 76-1445. Defendant may appear and answer)</t>
  </si>
  <si>
    <t>jury - Neb. Rev. Stat. § 76-1446 ( Full Title: Neb. Rev. Stat. § 76-1446. Trial;  judgment;  limitation;  writ of restitution;  issuance)</t>
  </si>
  <si>
    <t>answer in writing - Neb. Rev. Stat. § 76-1445 ( Full Title: Neb. Rev. Stat. § 76-1445. Defendant may appear and answer)</t>
  </si>
  <si>
    <t>continuance - Neb. Rev. Stat. § 76-1443 ( Full Title: Neb. Rev. Stat. § 76-1443. Continuance; when)</t>
  </si>
  <si>
    <t>trial after summons - Neb. Rev. Stat. § 76-1446 ( Full Title: Neb. Rev. Stat. § 76-1446. Trial;  judgment;  limitation;  writ of restitution;  issuance)</t>
  </si>
  <si>
    <t>personal service - Neb. Rev. Stat. § 25-505.01 (1)(a) ( Full Title: Neb. Rev. Stat. § 25-505.01. Service of summons; methods; State Court Administrator; maintain list), suitable age and discretion - Neb. Rev. Stat. § 25-505.01 (b) ( Full Title: Neb. Rev. Stat. § 25-505.01. Service of summons; methods; State Court Administrator; maintain list), designated delivery service - Neb. Rev. Stat. § 25-505.01 (1)(d) ( Full Title: Neb. Rev. Stat. § 25-505.01. Service of summons; methods; State Court Administrator; maintain list), post and mail - Neb. Rev. Stat. § 76-1442.01 ( Full Title: Neb. Rev. Stat. § 76-1442.01. Summons; alternative method of service; affidavit; contents.)</t>
  </si>
  <si>
    <t>complaint contents - Neb. Rev. Stat. § 76-1441 (1) ( Full Title: Neb. Rev. Stat. § 76-1441.  Complaint for restitution; filing; contents.)</t>
  </si>
  <si>
    <t>fee - Neb. Rev. Stat. § 33-106 (1) ( Full Title: Neb. Rev. Stat. § 33-106. - Clerk of the district court; fees; enumerated.), nebraska judicial branch - Nebraska Judicial Br... ( Full Title: Nebraska Judicial Branch), county court fee - Neb. Rev. Stat. § 33-123 ( Full Title: Neb. Rev. Stat. § 33-123. County court; civil matters; fees)</t>
  </si>
  <si>
    <t>mail - Neb. Rev. Stat. § 76-1413 (2)(b) ( Full Title: Neb. Rev. Stat. § 76-1413. Notice), hand-delivered - Neb. Rev. Stat. § 76-1413 (2)(c) ( Full Title: Neb. Rev. Stat. § 76-1413. Notice)</t>
  </si>
  <si>
    <t>crim - Neb. Rev. Stat. § 76-1431 ( Full Title: Neb. Rev. Stat. § 76-1431. Noncompliance; failure to pay rent; effect; violent criminal activity upon premises; landlord; powers.)</t>
  </si>
  <si>
    <t>material noncompliance - Neb. Rev. Stat. § 76-1431 ( Full Title: Neb. Rev. Stat. § 76-1431. Noncompliance; failure to pay rent; effect; violent criminal activity upon premises; landlord; powers.)</t>
  </si>
  <si>
    <t>failure to pay rent - Neb. Rev. Stat. § 76-1431 (2) ( Full Title: Neb. Rev. Stat. § 76-1431. Noncompliance; failure to pay rent; effect; violent criminal activity upon premises; landlord; powers.)</t>
  </si>
  <si>
    <t>waiver - Neb. Rev. Stat. § 76-1433 ( Full Title: Neb. Rev. Stat. § 76-1433. Waiver of landlord's right to terminate)</t>
  </si>
  <si>
    <t>remedy breach - Neb. Rev. Stat. § 76-1431 (1) ( Full Title: Neb. Rev. Stat. § 76-1431. Noncompliance; failure to pay rent; effect; violent criminal activity upon premises; landlord; powers.), breach - Neb. Rev. Stat. § 76-1431 (1) ( Full Title: Neb. Rev. Stat. § 76-1431. Noncompliance; failure to pay rent; effect; violent criminal activity upon premises; landlord; powers.)</t>
  </si>
  <si>
    <t>violate statutory obligations - Neb. Rev. Stat. § 76-1431 ( Full Title: Neb. Rev. Stat. § 76-1431. Noncompliance; failure to pay rent; effect; violent criminal activity upon premises; landlord; powers.), material noncompliance - Neb. Rev. Stat. § 76-1431 ( Full Title: Neb. Rev. Stat. § 76-1431. Noncompliance; failure to pay rent; effect; violent criminal activity upon premises; landlord; powers.), nonpayment of rent - Neb. Rev. Stat. § 76-1431 (2) ( Full Title: Neb. Rev. Stat. § 76-1431. Noncompliance; failure to pay rent; effect; violent criminal activity upon premises; landlord; powers.), criminal activity - Neb. Rev. Stat. § 76-1431 (4) ( Full Title: Neb. Rev. Stat. § 76-1431. Noncompliance; failure to pay rent; effect; violent criminal activity upon premises; landlord; powers.), irreparable breach of lease - Neb. Rev. Stat. § 76-1431 (2) ( Full Title: Neb. Rev. Stat. § 76-1431. Noncompliance; failure to pay rent; effect; violent criminal activity upon premises; landlord; powers.)</t>
  </si>
  <si>
    <t>unlawful eviction penalty - Neb. Rev. Stat. § 76-1430 ( Full Title: Neb. Rev. Stat. § 76-1430)</t>
  </si>
  <si>
    <t>unlawful eviction - Neb. Rev. Stat. § 76-1430 ( Full Title: Neb. Rev. Stat. § 76-1430)</t>
  </si>
  <si>
    <t>Converting to Condos,Eviction Causes - N.J. Stat. Ann. § 2A:18-61.1(k)-(l)(3) ( Full Title: N.J. Stat. Ann. § 2A:18-61.1. Grounds for removal of tenants), Demolition of Premises - N.J. Stat. Ann. § 2A:18-61.1 ( Full Title: N.J. Stat. Ann. § 2A:18-61.1. Grounds for removal of tenants)</t>
  </si>
  <si>
    <t>Terminally Ill - N.J. Stat. § 2A:18-59.1 ( Full Title: N.J. Stat. § 2A:18-59.1. Terminally ill tenant; stay of execution), Nighttime - N.J. Stat. Ann. § 2A:42-10.16(c) ( Full Title: N.J. Stat. Ann. § 2A:42-10.16. Warrant for possession; execution)</t>
  </si>
  <si>
    <t>Physical Eviction - R. 6:7-1(d) ( Full Title: R. 6:7-1. Requests for Issuance of Writs of Execution; Contents of Writs of Execution and Other Process for the Enforcement of Judgments; Notice to Debtor; Claim for Exemption; Warrant of Removal; Enforcement of Consent Judgments and Stipulations of Settlement in Tenancy Actions; Writs of Possession)</t>
  </si>
  <si>
    <t>Terminally Ill - N.J. Stat. § 2A:18-59.1 ( Full Title: N.J. Stat. § 2A:18-59.1. Terminally ill tenant; stay of execution), Stay of Eviction - N.J. Stat. § 2A:18-66 ( Full Title: N.J. Stat. § 2A:18-66. Judgment; orders as to payment; stay of execution), Stays of Eviction - N.J. Stat. Ann. § 2A:18-61.11(b)-(c) ( Full Title: N.J. Stat. Ann. § 2A:18-61.11. Comparable housing; offer of rental; stay of eviction; alternative compensation; senior citizens and disabled protected tenancy period), Stay of Execution - N.J. Stat. Ann. § 2A:42-10.1 ( Full Title: N.J. Stat. Ann. § 2A:42-10.1. Warrant or writ for removal; writ of possession; issuance; stays)</t>
  </si>
  <si>
    <t>Overturning Default Judgment - R. 6:6-2 ( Full Title: R. 6:6-2. Entry of Default and Automatic Vacation Thereof)</t>
  </si>
  <si>
    <t>Stay of Execution - N.J. Stat. Ann. § 2A:42-10.1 ( Full Title: N.J. Stat. Ann. § 2A:42-10.1. Warrant or writ for removal; writ of possession; issuance; stays)</t>
  </si>
  <si>
    <t>Time for Appeal - R. 2:4-1(b) ( Full Title: R. 2:4-1. Time: from judgments, orders, decisions, actions, and from rules)</t>
  </si>
  <si>
    <t>Security Deposit - N.J. Stat. § 46:8-19(c)(5) ( Full Title: N.J. Stat. § 46:8-19. Deposit to secure performance of lease; investment of deposit; interest rights; notice requirements; failure to provide notice)</t>
  </si>
  <si>
    <t>Default Judgment - R. 6:6-3(b) ( Full Title: R. 6:6-3. Judgment by Default)</t>
  </si>
  <si>
    <t>Landlord Recovery - N.J. Stat. Ann. § 2A:18-57 ( Full Title: N.J. Stat. Ann. § 2A:18-57. Judgment for possession; warrant for removal; issuance), Landlord Recovery - N.J. Stat. Ann. § 2A:18-61.66 ( Full Title: N.J. Stat. Ann. § 2A:18-61.66. Implied covenant in lease regarding payment by landlord of costs incurred by tenant for successful defense or action; discretion of court)</t>
  </si>
  <si>
    <t>Reviewing Settlements - R. 6:6-4(a) ( Full Title: R. 6:6-4. Consent judgments for possession and stipulations of settlement)</t>
  </si>
  <si>
    <t>Mediation - R. 1:40-7(b) ( Full Title: R. 1:40-7. Complementary Dispute Resolution Programs in the Special Civil Part)</t>
  </si>
  <si>
    <t>Nonpayment of Rent - N.J. Stat. Ann. § 2A:18-61.2 ( Full Title: N.J. Stat. Ann. § 2A:18-61.2. Removal of residential tenants; required notice; contents; service), Lack of Compliance with Building Code - N.J. Rev. Stat. § 46:8-33 ( Full Title: N.J. Rev. Stat. § 46:8-33. Action for possession by landlord; compliance with act), Retaliation - Neward, NJ. Code § 19:2-14 ( Full Title: Neward, NJ. Code § 19:2-14. Retaliatory Eviction), Potential Tenant Defense - N.J. Stat. Ann. § 2A:18-56(d) ( Full Title: N.J. Stat. Ann. § 2A:18-56. Proof of notice to quit prerequisite to judgment), Equitable Defense - N.J. Stat. § 2A:42-10.11 ( Full Title: N.J. Stat. § 2A:42-10.11. Grounds for judgment by tenant in unlawful action for possession by landlord)</t>
  </si>
  <si>
    <t>Jury Trial - N.J. Rev. Stat. § 2A:18-61 ( Full Title: N.J. Rev. Stat. § 2A:18-61. Trial by jury), Trial by Jury - R. 6:5-3(a)-(d) ( Full Title: R. 6:5-3. Trial by jury)</t>
  </si>
  <si>
    <t>Timing of Trial - R. 6:5-2(b) ( Full Title: R. 6:5-2. Notice of trial; assignment for trial), Service - R. 6:2-1 ( Full Title: R. 6:2-1: Form of Summons)</t>
  </si>
  <si>
    <t>Service - R. 6:2-1 ( Full Title: R. 6:2-1: Form of Summons)</t>
  </si>
  <si>
    <t>Methods of Service - R. 6:2-3(b) ( Full Title: R. 6:2-3. Service of Process)</t>
  </si>
  <si>
    <t>Complaint - R. 6:3-4(c) ( Full Title: R. 6:3-4: Summary Actions for Possession of Premises)</t>
  </si>
  <si>
    <t>Fees - N.J. Stat. Ann. § 22A:2-37.1 ( Full Title: N.J. Stat. Ann. § 22A:2-37.1. Special Civil Part of Superior Court, Law Division fees), njsa b - Rule 1:43. Filing and other fees established pursuant to NJSA 2B:1-7 ( Full Title: Rule 1:43. Filing and other fees established pursuant to NJSA 2B:1-7)</t>
  </si>
  <si>
    <t>Methods of Notice - N.J. Stat. Ann. § 2A:18-61.2 ( Full Title: N.J. Stat. Ann. § 2A:18-61.2. Removal of residential tenants; required notice; contents; service), Other Methods of Notice - N.J. Stat. Ann. § 2A:18-54 ( Full Title: N.J. Stat. Ann. § 2A:18-54. Notices and summons; substituted service; service by posting), Court Order Required - N.J. Stat. Ann. § 2A:18-53 ( Full Title: N.J. Stat. Ann. § 2A:18-53. Removal of tenant in certain cases; jurisdiction)</t>
  </si>
  <si>
    <t>Disturbing Peace - N.J. Stat. Ann. § 2A:18-61.2(a) ( Full Title: N.J. Stat. Ann. § 2A:18-61.2. Removal of residential tenants; required notice; contents; service), Material Breach - N.J. Stat. Ann. § 2A:18-61.2(b) ( Full Title: N.J. Stat. Ann. § 2A:18-61.2. Removal of residential tenants; required notice; contents; service), Demolition of Premises - N.J. Stat. Ann. § 2A:18-61.2(c) ( Full Title: N.J. Stat. Ann. § 2A:18-61.2. Removal of residential tenants; required notice; contents; service), Changing Purpose of Building - N.J. Stat. Ann. § 2A:18-61.2(d) ( Full Title: N.J. Stat. Ann. § 2A:18-61.2. Removal of residential tenants; required notice; contents; service), Change in Lease Terms - N.J. Stat. Ann. § 2A:18-61.2(e) ( Full Title: N.J. Stat. Ann. § 2A:18-61.2. Removal of residential tenants; required notice; contents; service), Converting to Condos - N.J. Stat. Ann. § 2A:18-61.2 ( Full Title: N.J. Stat. Ann. § 2A:18-61.2. Removal of residential tenants; required notice; contents; service), Converting to Condos - N.J. Stat. Ann. § 2A:18-61.2 ( Full Title: N.J. Stat. Ann. § 2A:18-61.2. Removal of residential tenants; required notice; contents; service)</t>
  </si>
  <si>
    <t>Disturbing Peace - N.J. Stat. Ann. § 2A:18-61.2(a) ( Full Title: N.J. Stat. Ann. § 2A:18-61.2. Removal of residential tenants; required notice; contents; service), Demolition of Premises - N.J. Stat. Ann. § 2A:18-61.2(c) ( Full Title: N.J. Stat. Ann. § 2A:18-61.2. Removal of residential tenants; required notice; contents; service), Material Breach - N.J. Stat. Ann. § 2A:18-61.2(b) ( Full Title: N.J. Stat. Ann. § 2A:18-61.2. Removal of residential tenants; required notice; contents; service), Change in Lease Terms - N.J. Stat. Ann. § 2A:18-61.2(e) ( Full Title: N.J. Stat. Ann. § 2A:18-61.2. Removal of residential tenants; required notice; contents; service), Changing Purpose of Building - N.J. Stat. Ann. § 2A:18-61.2(d) ( Full Title: N.J. Stat. Ann. § 2A:18-61.2. Removal of residential tenants; required notice; contents; service), Converting to Condos - N.J. Stat. Ann. § 2A:18-61.2 ( Full Title: N.J. Stat. Ann. § 2A:18-61.2. Removal of residential tenants; required notice; contents; service), Converting to Condos - N.J. Stat. Ann. § 2A:18-61.2 ( Full Title: N.J. Stat. Ann. § 2A:18-61.2. Removal of residential tenants; required notice; contents; service)</t>
  </si>
  <si>
    <t>Nonpayment of Rent - N.J. Stat. Ann. § 2A:18-61.2 ( Full Title: N.J. Stat. Ann. § 2A:18-61.2. Removal of residential tenants; required notice; contents; service), Habitual Failure to Pay Rent - N.J. Stat. Ann. § 2A:18-61.2(b) ( Full Title: N.J. Stat. Ann. § 2A:18-61.2. Removal of residential tenants; required notice; contents; service)</t>
  </si>
  <si>
    <t>Attempt to Cure - N.J. Stat. Ann. § 2A:18-55 ( Full Title: N.J. Stat. Ann. § 2A:18-55. Discontinuance upon payment into court of rent in arrears; receipt), Destroying Peace and Quiet - N.J. Stat. Ann. § 2A:18-61.1(b) ( Full Title: N.J. Stat. Ann. § 2A:18-61.1. Grounds for removal of tenants), Material Breach of Lease - N.J. Stat. Ann. § 2A:18-61.1(d)-(e)(1) ( Full Title: N.J. Stat. Ann. § 2A:18-61.1. Grounds for removal of tenants)</t>
  </si>
  <si>
    <t>Material Breach of Lease - N.J. Stat. Ann. § 2A:18-61.1(d)-(e)(1) ( Full Title: N.J. Stat. Ann. § 2A:18-61.1. Grounds for removal of tenants), Destroying Peace and Quiet - N.J. Stat. Ann. § 2A:18-61.1(b) ( Full Title: N.J. Stat. Ann. § 2A:18-61.1. Grounds for removal of tenants), Destruction to Property - N.J. Stat. Ann. § 2A:18-61.1(c) ( Full Title: N.J. Stat. Ann. § 2A:18-61.1. Grounds for removal of tenants), Nonpayment of Rent - N.J. Stat. Ann. § 2A:18-61.1(a) ( Full Title: N.J. Stat. Ann. § 2A:18-61.1. Grounds for removal of tenants), Criminal Activity - N.J. Stat. Ann. § 2A:18-61.1(n)-(r) ( Full Title: N.J. Stat. Ann. § 2A:18-61.1. Grounds for removal of tenants), Demolition of Premises - N.J. Stat. Ann. § 2A:18-61.1 ( Full Title: N.J. Stat. Ann. § 2A:18-61.1. Grounds for removal of tenants), Changing Purpose of Building - N.J. Stat. Ann. § 2A:18-61.1(h) ( Full Title: N.J. Stat. Ann. § 2A:18-61.1. Grounds for removal of tenants), Nonpayment of Rent - N.J. Stat. Ann. § 2A:18-61.1(f) ( Full Title: N.J. Stat. Ann. § 2A:18-61.1. Grounds for removal of tenants), Nonpayment of Rent - N.J. Stat. Ann. § 2A:18-61.1(j) ( Full Title: N.J. Stat. Ann. § 2A:18-61.1. Grounds for removal of tenants), Converting to Condos,Eviction Causes - N.J. Stat. Ann. § 2A:18-61.1(k)-(l)(3) ( Full Title: N.J. Stat. Ann. § 2A:18-61.1. Grounds for removal of tenants), Conditional on Job Status - N.J. Stat. Ann. § 2A:18-61.1(m) ( Full Title: N.J. Stat. Ann. § 2A:18-61.1. Grounds for removal of tenants), Change in Lease Terms - N.J. Stat. Ann. § 2A:18-61.1 ( Full Title: N.J. Stat. Ann. § 2A:18-61.1. Grounds for removal of tenants), Sex Work - N.J. Stat. Ann. § 46:8-8 ( Full Title: N.J. Stat. Ann. § 46:8-8. Forfeiture of lease of premises used for prostitution or assignation), Remaining on Property - N.J. Stat. Ann. § 2A:18-53(a) ( Full Title: N.J. Stat. Ann. § 2A:18-53. Removal of tenant in certain cases; jurisdiction), Disability/Illness - N.J. Stat. Ann. § 46:8-9.2 ( Full Title: N.J. Stat. Ann. § 46:8-9.2. Disabling illness or accident of lessee or spouse; termination of lease)</t>
  </si>
  <si>
    <t>disorderly person - N.J. Stat. § 2C:43-8 ( Full Title: N.J. Stat. § 2C:43-8. Sentence of imprisonment for disorderly persons offenses and petty disorderly persons offenses), tenant protection act - N.J. Stat. § 2A:39-1 ( Full Title: N.J. Stat. § 2A:39-1. Unlawful entry prohibited), Unlawful Eviction - N.J. Stat. Ann. § 2A:39-8 ( Full Title: N.J. Stat. Ann. § 2A:39-8. Recovery of damages and possession of property; treble damages in)</t>
  </si>
  <si>
    <t>Unlawful Evictions - N.J. Stat. Ann. § 2A:18-61.1 ( Full Title: N.J. Stat. Ann. § 2A:18-61.1. Grounds for removal of tenants), Unlawful Detainer - N.J. Stat. Ann. § 2A:39-4 ( Full Title: N.J. Stat. Ann. § 2A:39-4. Unlawful detainer defined), Court Order Required - N.J. Stat. Ann. § 2A:18-53 ( Full Title: N.J. Stat. Ann. § 2A:18-53. Removal of tenant in certain cases; jurisdiction), tenant protection act - N.J. Stat. § 2A:39-1 ( Full Title: N.J. Stat. § 2A:39-1. Unlawful entry prohibited)</t>
  </si>
  <si>
    <t>rent control - Evictions Emergency Housing Rent Control Law 274/46 337/61. § 5(1) ( Full Title: Evictions Emergency Housing Rent Control Law 274/46 337/61. § 5), prostitution - N.Y. Real Prop. Acts. Law § 715(1) ( Full Title: N.Y. Real Prop. Acts. Law § 715. Grounds and procedure where use or occupancy is illegal)</t>
  </si>
  <si>
    <t>public records - N.Y. Judiciary Law § 255-b ( Full Title: N.Y. Judiciary Law § 255-b. Dockets of clerks to be public), grounds for no public access - 22 NYCRR § 216.1 ( Full Title: 22 NYCRR § 216.1. Sealing of Court Records)</t>
  </si>
  <si>
    <t>warrant timeframe - N.Y. Real Prop. Acts. Law § 749(2) ( Full Title: N.Y. Real Prop. Acts. Law § 749. Warrant.), warrant notice - N.Y. Real Prop. Acts. Law § 749(2) ( Full Title: N.Y. Real Prop. Acts. Law § 749. Warrant.)</t>
  </si>
  <si>
    <t>warrant notice - N.Y. Real Prop. Acts. Law § 749(2) ( Full Title: N.Y. Real Prop. Acts. Law § 749. Warrant.), mandatory stay for breach or non payment - N.Y. Real Prop. Acts. Law § 753 ( Full Title: N.Y. Real Prop. Acts. Law § 753. Stay where tenant holds over in premises occupied for dwelling purposes in city of New York), issue of warrant - N.Y. Real Prop. Acts. Law § 749(1) ( Full Title: N.Y. Real Prop. Acts. Law § 749. Warrant.)</t>
  </si>
  <si>
    <t>stay for nonpayment - N.Y. Real Prop. Acts. Law § 751 ( Full Title: N.Y. Real Prop. Acts. Law § 751. Stay upon paying rent or giving undertaking; discretionary stay outside city of New York), default discretionary stay - N.Y. Real Prop. Acts. § 732(3) ( Full Title: N.Y. Real Prop. Acts. § 732. Special provisions applicable in non-payment proceeding if the rules so provide.), stay non payment - N.Y. Real Prop. Acts. Law §  747-A.  ( Full Title: N.Y. Real Prop. Acts. Law §  747-A. Judgments; stays), stay holdover - N.Y. Real Prop. Acts. Law § 753(1) ( Full Title: N.Y. Real Prop. Acts. Law § 753. Stay where tenant holds over in premises occupied for dwelling purposes in city of New York)</t>
  </si>
  <si>
    <t>overcome default - N.Y. C.P.L.R. § 5015. ( Full Title: N.Y. C.P.L.R. § 5015. Relief from judgment or order.), overturn default via admin. - N.Y. C.P.L.R. § 5015(c) ( Full Title: N.Y. C.P.L.R. § 5015. Relief from judgment or order.)</t>
  </si>
  <si>
    <t>stay on appeals - NY CPLR § 5519(6) ( Full Title: NY CPLR § 5519. Stay of enforcement.)</t>
  </si>
  <si>
    <t>appeal - N.Y. C.P.L.R. 5513(a) ( Full Title: N.Y. C.P.L.R. 5513. Time to take appeal, cross-appeal or move for permission to appeal.)</t>
  </si>
  <si>
    <t>security deposit - N.Y. Gen. Oblig. Law § 7-101(1) ( Full Title: N.Y. Gen. Oblig. Law § 7-101. Money deposited or advanced for use or rental of personal property; waiver void)</t>
  </si>
  <si>
    <t>fees in default - N.Y. City Civ. Ct. Act § 1906 ( Full Title: N.Y. City Civ. Ct. Act § 1906-A Costs in a Summary Proceeding), default - N.Y. C.P.L.R. 3215(a) ( Full Title: N.Y. C.P.L.R. 3215. Default Judgment.)</t>
  </si>
  <si>
    <t>landlords recovery - N.Y. City Civ. Ct. Act § 204 ( Full Title: N.Y. City Civ. Ct. Act § 204. Summary Proceedings), plaintiff recovery - N.Y. Real Prop. Acts. Law § 601 ( Full Title: N.Y. Real Prop. Acts. Law § 601. Damages for withholding real property obtainable in action to recover possession; set-off by defendant), petition contents - N.Y. Real Prop. Acts. Law § 741. ( Full Title: N.Y. Real Prop. Acts. Law § 741. Contents of petition), cancel - N.Y. Real Prop. Acts... ( Full Title: N.Y. Real Prop. Acts. Law § 749. Warrant.), fees in default - N.Y. City Civ. Ct. Act § 1906 ( Full Title: N.Y. City Civ. Ct. Act § 1906-A Costs in a Summary Proceeding)</t>
  </si>
  <si>
    <t>settlement - N.Y. Real Prop. Acts. Law § 746 ( Full Title: N.Y. Real Prop. Acts. Law § 746 Stipulations)</t>
  </si>
  <si>
    <t>retaliation - N.Y. Real Prop. Law § 223-B(1). ( Full Title: N.Y. Real Prop. Law § 223-B. Retaliation by landlord against tenant), defense for no certification - N.Y. Mult. Dwell. Law § 302(1)(b) ( Full Title: N.Y. Mult. Dwell. Law § 302. Unlawful Occupation), domestic violence defense - N.Y. Real Prop. Acts. Law § 744(1) ( Full Title: N.Y. Real Prop. Acts. Law § 744. Eviction based on domestic violence victim status prohibited), rent abatement - N.Y. Mult. Dwell. Law § 302-a(3)(c) ( Full Title: N.Y. Mult. Dwell. Law § 302-a. Abatement of rent in the case of serious violations), registration required - N.Y. Mult. Dwell. Law § 325(2) ( Full Title: N.Y. Mult. Dwell. Law § 325. Registry of owner, agent and lessee), unconscionable result - N.Y. Real Prop. Law § 235-c ( Full Title: N.Y. Real Prop. Law § 235-c. Unconscionable lease or clause), warranty of habitability - N.Y. Real Prop. Law § 235-b(1) ( Full Title: N.Y. Real Prop. Law § 235-b Warranty of habitability), stay for repairs - N.Y. Real Prop. Acts. Law § 755(1) ( Full Title: N.Y. Real Prop. Acts. Law § 755. Stay of proceedings or action for rent upon failure to make repairs), utilities defense - N.Y. Real Prop. Acts. Law § 756 ( Full Title: N.Y. Real Prop. Acts. Law § 756. Stay of summary proceedings or actions for rent under certain conditions), serious violations - N.Y. Mult. Resid. Law § 305-a ( Full Title: N.Y. Mult. Resid. Law § 305-a. Abatement of rent in the case of serious violations.), plaintiff recovery - N.Y. Real Prop. Acts. Law § 601 ( Full Title: N.Y. Real Prop. Acts. Law § 601. Damages for withholding real property obtainable in action to recover possession; set-off by defendant)</t>
  </si>
  <si>
    <t>jury trial - N.Y. Real Prop. Acts. Law § 745(1) ( Full Title: N.Y. Real Prop. Acts. Law § 745. Trial), jury fee - N.Y. City Civ. Ct. A... ( Full Title: N.Y. City Civ. Ct. Act § 1911. Fees payable to the clerk)</t>
  </si>
  <si>
    <t>answer - N.Y. Real Prop. Acts. Law § 743 ( Full Title: N.Y. Real Prop. Acts. Law § 743. Answer), 732 applicable in NYC - Uniform Rules for N.Y.S. Trial Courts § 208.42 ( Full Title: Uniform Rules for N.Y.S. Trial Courts § 208.42), default discretionary stay - N.Y. Real Prop. Acts. § 732(3) ( Full Title: N.Y. Real Prop. Acts. § 732. Special provisions applicable in non-payment proceeding if the rules so provide.)</t>
  </si>
  <si>
    <t>continuances - N.Y. Real Prop. Acts. Law § 745(2)(a) ( Full Title: N.Y. Real Prop. Acts. Law § 745. Trial), adjournment after joinder - N.Y. Real Prop. Acts. Law § 745(1) ( Full Title: N.Y. Real Prop. Acts. Law § 745. Trial)</t>
  </si>
  <si>
    <t>service time other than rent - N.Y. Real Prop. Acts... ( Full Title: N.Y. Real Prop. Acts. Law § 733 Time of service; order to show cause.), trial timing - N.Y. Real Prop. Acts... ( Full Title: N.Y. Real Prop. Acts. § 732. Special provisions applicable in non-payment proceeding if the rules so provide.)</t>
  </si>
  <si>
    <t>service time other than rent - N.Y. Real Prop. Acts... ( Full Title: N.Y. Real Prop. Acts. Law § 733 Time of service; order to show cause.), notice for nonpayment - N.Y. Real Prop. Acts. § 732(1). ( Full Title: N.Y. Real Prop. Acts. § 732. Special provisions applicable in non-payment proceeding if the rules so provide.)</t>
  </si>
  <si>
    <t>service methods - N.Y. Real Prop. Acts... ( Full Title: N.Y. Real Prop. Acts. Law § 735. Manner of service; filling; when service complete.)</t>
  </si>
  <si>
    <t>petition contents - N.Y. Real Prop. Acts. Law § 741. ( Full Title: N.Y. Real Prop. Acts. Law § 741. Contents of petition), complaint contents for NYC - Uniform Rules for N.Y.S. Trial Courts § 208.42 ( Full Title: Uniform Rules for N.Y.S. Trial Courts § 208.42), postcard - Uniform Rules for N.Y.S. Trial Courts § 208.42 ( Full Title: Uniform Rules for N.Y.S. Trial Courts § 208.42)</t>
  </si>
  <si>
    <t>fee - N.Y. City Civ. Ct. Act § 1911(b) ( Full Title: N.Y. City Civ. Ct. Act § 1911. Fees payable to the clerk), nyc housing court - New York City... ( Full Title: New York City)</t>
  </si>
  <si>
    <t>nonpayment of rent - N.Y. Real Prop. Acts. Law § 711(2) ( Full Title: N.Y. Real Prop. Acts. Law § 711. Grounds where landlord-tenant relationship exists), notice other than rent - N.Y. Real Prop. Acts. Law § 713(1) ( Full Title: N.Y. Real Prop. Acts. Law § 713. Grounds where no landlord-tenant relationship exits.), service methods - N.Y. Real Prop. Acts... ( Full Title: N.Y. Real Prop. Acts. Law § 735. Manner of service; filling; when service complete.)</t>
  </si>
  <si>
    <t>holdover tenant - N.Y. Real Prop. Acts. Law § 711(1) ( Full Title: N.Y. Real Prop. Acts. Law § 711. Grounds where landlord-tenant relationship exists)</t>
  </si>
  <si>
    <t>nonpayment consent - N.Y. Real Prop. Acts. Law § 711(2) ( Full Title: N.Y. Real Prop. Acts. Law § 711. Grounds where landlord-tenant relationship exists)</t>
  </si>
  <si>
    <t>nonpayment of rent - N.Y. Real Prop. Acts. Law § 711(2) ( Full Title: N.Y. Real Prop. Acts. Law § 711. Grounds where landlord-tenant relationship exists), stay for nonpayment - N.Y. Real Prop. Acts. Law § 751 ( Full Title: N.Y. Real Prop. Acts. Law § 751. Stay upon paying rent or giving undertaking; discretionary stay outside city of New York), mandatory stay for breach or non payment - N.Y. Real Prop. Acts. Law § 753 ( Full Title: N.Y. Real Prop. Acts. Law § 753. Stay where tenant holds over in premises occupied for dwelling purposes in city of New York), smoke detector - N.Y. Real Prop. Acts. Law § 711(6) ( Full Title: N.Y. Real Prop. Acts. Law § 711. Grounds where landlord-tenant relationship exists)</t>
  </si>
  <si>
    <t>holdover tenant - N.Y. Real Prop. Acts. Law § 711(1) ( Full Title: N.Y. Real Prop. Acts. Law § 711. Grounds where landlord-tenant relationship exists), nonpayment of rent - N.Y. Real Prop. Acts. Law § 711(2) ( Full Title: N.Y. Real Prop. Acts. Law § 711. Grounds where landlord-tenant relationship exists), illegal trade - N.Y. Real Prop. Acts... ( Full Title: N.Y. Real Prop. Acts. Law § 711. Grounds where landlord-tenant relationship exists), bankruptcy - N.Y. Real Prop. Acts. Law § 711(5) ( Full Title: N.Y. Real Prop. Acts. Law § 711. Grounds where landlord-tenant relationship exists), prostitution - N.Y. Mult. Dwell. Law § 352 ( Full Title: N.Y. Mult. Dwell. Law § 352. Recovery of premises.), smoke detector - N.Y. Real Prop. Acts. Law § 711(6) ( Full Title: N.Y. Real Prop. Acts. Law § 711. Grounds where landlord-tenant relationship exists), mandatory stay for breach or non payment - N.Y. Real Prop. Acts. Law § 753 ( Full Title: N.Y. Real Prop. Acts. Law § 753. Stay where tenant holds over in premises occupied for dwelling purposes in city of New York), grounds when occupancy is illegal - N.Y. Real Prop. Acts. Law § 715(1) ( Full Title: N.Y. Real Prop. Acts. Law § 715. Grounds and procedure where use or occupancy is illegal), illegal buisness - N.Y. Real Prop. Law § 231(1)  ( Full Title: N.Y. Real Prop. Law § 231. Lease, when void; liability of landlord where premises are occupied for unlawful purpose.)</t>
  </si>
  <si>
    <t>court order required - N.Y. Real Prop. Acts. Law § 711 ( Full Title: N.Y. Real Prop. Acts. Law § 711. Grounds where landlord-tenant relationship exists)</t>
  </si>
  <si>
    <t>foreclosure - MN ST § 325N.18(6) ( Full Title: MN ST § 325N.18. Enforcement), foreclosure - Minneapolis ordinance § 244.265(a) ( Full Title: Minneapolis ordinance § 244.265. - Tenant to be notified of mortgage foreclosure or cancellation of contract for deed), condem - Minn. Stat. § 504B.2... ( Full Title: Minn. Stat. § 504B.204. Action for rental of condemned residential premises)</t>
  </si>
  <si>
    <t>public record - Minn. Stat. § 484.014(2), (3) ( Full Title: Minn. Stat. § 484.014. Housing records; expungement of eviction information), records - Minn. Stat. § 504B.291(3) ( Full Title: Minn. Stat. § 504B.291. Eviction action for nonpayment; redemption; other rights), expunge - Minn. Stat. § 504B.345(1)(c)(1) ( Full Title: Minn. Stat. § 504B.345. Judgement; execution)</t>
  </si>
  <si>
    <t>notice - Minn. Stat.  § 504B.... ( Full Title: Minn. Stat.  § 504B.365. Execution of the writ of recovery of premises and order to vacate)</t>
  </si>
  <si>
    <t>order to vacate - Minn. Stat.  § 504B.356(1)(a) ( Full Title: Minn. Stat.  § 504B.365. Execution of the writ of recovery of premises and order to vacate)</t>
  </si>
  <si>
    <t>substantial hardship - Minn. Stat. § 504B.3... ( Full Title: Minn. Stat. § 504B.345. Judgement; execution)</t>
  </si>
  <si>
    <t>final judgment - Minn. R. Civ. P. 60.02 ( Full Title: Minn. R. Civ. P. 60.02. Mistakes; Inadvertence; Excusable Neglect; Newly Discovered Evidence; Fraud; etc.)</t>
  </si>
  <si>
    <t>stay - Minn. Stat.  § 504B.371(3), (4) ( Full Title: Minn. Stat.  § 504B.371. Appeals), stay exceptions - Minn. Stat.  § 504B.371(7) ( Full Title: Minn. Stat.  § 504B.371. Appeals)</t>
  </si>
  <si>
    <t>appeal - Minn. Stat.  § 504B.371(2) ( Full Title: Minn. Stat.  § 504B.371. Appeals)</t>
  </si>
  <si>
    <t>security deposit - Minn. Stat. § 504B.178(3)(b) ( Full Title: Minn. Stat. § 504B.178. Interest on security deposits; withholding security deposits; damages; limit on withholding last month's rent)</t>
  </si>
  <si>
    <t>landlord wins - Minn. Stat. § 504B.345(1)(a) ( Full Title: Minn. Stat. § 504B.345. Judgement; execution), landlord remedy - Minn. Stat. Ann. § 617.85 ( Full Title: Minn. Stat. Ann. § 617.85. Nuisance; motion to cancel lease)</t>
  </si>
  <si>
    <t>defense - Minn. Stat. § 504B.181(4) ( Full Title: Minn. Stat. § 504B.181. Landlord or agent disclosure), emergency calls - Minn. Stat. § 504B.205(20, (3) ( Full Title: Minn. Stat. § 504B.205  Residential tenant's right to seek police and emergency assistance), retaliation defense - Minn. Stat. § 504B.2(2) ( Full Title: Minn. Stat. § 504B.285. Eviction  actions; grounds; retaliation defense; combined allegations), retaliation - Minn. Stat. § 504B.285(3) ( Full Title: Minn. Stat. § 504B.285. Eviction  actions; grounds; retaliation defense; combined allegations), hold over for 3 years - Minn. Stat. § 504B.311 ( Full Title: Minn. Stat. § 504B.311. No eviction action if tenant holds over for three years), familial status - Minn. Stat. § 504B.315 ( Full Title: Minn. Stat. § 504B.315  Restrictions on eviction due to familial status), retaliation - Minn. Stat. § 504B.441 ( Full Title: Minn. Stat. § 504B.441. Residential Tenant May Not Be Penalized for Complaint), defense against eviction for contraband seizure - Minn. Stat. § 609.5317(3) ( Full Title: Minn. Stat. § 609.5317. Real Property; Seizures)</t>
  </si>
  <si>
    <t>jury - Minn. Stat. § 504B.335(b) ( Full Title: Minn. Stat. § 504B.335. Answer; trial), jury - Minn. Stat. § 504B.385(6) ( Full Title: Minn. Stat. § 504B.385. Rent escrow action to remedy violations), jury - Minn. Stat. General Rules of Practice for District Courts Rule 607 ( Full Title: Minn. Stat. General Rules of Practice for District Courts Rule 607. Calendar Call)</t>
  </si>
  <si>
    <t>answer - Minn. Stat. § 504B.335(a) ( Full Title: Minn. Stat. § 504B.335. Answer; trial)</t>
  </si>
  <si>
    <t>continuance - Minn. Stat. § 504B.341(a), (b) ( Full Title: Minn. Stat. § 504B.341. Continuance of trial)</t>
  </si>
  <si>
    <t>date of hearing - Minn. Stat. § 504B.385(2)(b) ( Full Title: Minn. Stat. § 504B.385. Rent escrow action to remedy violations), service - Minn. Stat. § 504B.321(c), (d) ( Full Title: Minn. Stat. § 504B.321.  Complaint and Summons)</t>
  </si>
  <si>
    <t>service - Minn. Stat. § 504B.321(c), (d) ( Full Title: Minn. Stat. § 504B.321.  Complaint and Summons), expedited procedure - Minn. Stat. § 504B.321(2)(a)-(c) ( Full Title: Minn. Stat. § 504B.321.  Complaint and Summons), service - Minn. Stat. § 504B.3331(a) ( Full Title: Minn. Stat. § 504B.331. Summons; how served)</t>
  </si>
  <si>
    <t>service - Minn. Stat. § 504B.331(b)-(d) ( Full Title: Minn. Stat. § 504B.331. Summons; how served), service - Minn. Stat. General Rules of Practice for District Courts Rule 606 ( Full Title: Minn. Stat. General Rules of Practice for District Courts Rule 606. Filing of Affidavit)</t>
  </si>
  <si>
    <t>complaint - Minn. Stat. § 504B.321(1)(a) ( Full Title: Minn. Stat. § 504B.321.  Complaint and Summons), complaint - Minn. Stat. General Rules of Practice for District Courts Rule 604 ( Full Title: Minn. Stat. General Rules of Practice for District Courts Rule 604. Complaint)</t>
  </si>
  <si>
    <t>fee - Minn. Stat. § 134A.09(3) ( Full Title: Minn. Stat. § 134A.09. Hennepin and Ramsey Counties; fees for law libraries), fee - Minn . Stat. § 357.021(2)(1) ( Full Title: Minn . Stat. § 357.021. Court administrator of district courts; fees), Hennepin County - Hennepin County... ( Full Title: Hennepin County)</t>
  </si>
  <si>
    <t>seizure of contraband by law enforcement - Minn. Stat. § 609.5317(1)(a), (b) ( Full Title: Minn. Stat. § 609.5317. Real Property; Seizures)</t>
  </si>
  <si>
    <t>unlawful detainer - Minn. Stat. § 504B.301 ( Full Title: Minn. Stat. § 504B.301. Eviction action for unlawful detention), hold over - Minn. Stat. § 504B.2(1)(a)(1) ( Full Title: Minn. Stat. § 504B.285. Eviction  actions; grounds; retaliation defense; combined allegations)</t>
  </si>
  <si>
    <t>nonpayment of rent - Minn. Stat. § 504B.291(a) ( Full Title: Minn. Stat. § 504B.291. Eviction action for nonpayment; redemption; other rights)</t>
  </si>
  <si>
    <t>breach unlawful activities covenant - Minn. Stat. § 504B.171(2) ( Full Title: Minn. Stat. § 504B.171  Covenant of landlord and tenant not to allow unlawful activities), unlawful activities - Minn. Stat. § 504B.171(1)(a)(1) ( Full Title: Minn. Stat. § 504B.171  Covenant of landlord and tenant not to allow unlawful activities), hold over - Minn. Stat. § 504B.2(1)(a)(1) ( Full Title: Minn. Stat. § 504B.285. Eviction  actions; grounds; retaliation defense; combined allegations), nonpayment of rent - Minn. Stat. § 504B.291(a) ( Full Title: Minn. Stat. § 504B.291. Eviction action for nonpayment; redemption; other rights), unlawful detainer - Minn. Stat. § 504B.301 ( Full Title: Minn. Stat. § 504B.301. Eviction action for unlawful detention), nonpayment - Minn. Stat. § 504B.385(2)(a) ( Full Title: Minn. Stat. § 504B.385. Rent escrow action to remedy violations), seizure of contraband by law enforcement - Minn. Stat. § 609.5317(1)(a), (b) ( Full Title: Minn. Stat. § 609.5317. Real Property; Seizures), nuisance - Minn. Stat. Ann. § 617.85 ( Full Title: Minn. Stat. Ann. § 617.85. Nuisance; motion to cancel lease)</t>
  </si>
  <si>
    <t>ouster damages - Minn. Stat. § 504B.231(a) ( Full Title: Minn. Stat. § 504B.231. Damages for ouster), unlawful exclusion - Minn. Stat.  § 504B.375(1)(a) ( Full Title: Minn. Stat.  § 504B.375.  Unlawful exclusion or removal; action for recovery of possession), triple damages - Minn. Stat. § 557.08 ( Full Title: Minn. Stat. § 557.08. Forcible eviction; treble damages)</t>
  </si>
  <si>
    <t>eviction - MN ST § 504B.001. De... ( Full Title: MN ST § 504B.001. Definitions)</t>
  </si>
  <si>
    <t>public record - Wis. Stat. § 19.35(1)(a) ( Full Title: Wis. Stat. § 19.35. Access to records; fees)</t>
  </si>
  <si>
    <t>writ of restitution - Wis. Stat. § 799.44(b) ( Full Title: Wis. Stat. § 799.44. Order for judgment; writ of restitution)</t>
  </si>
  <si>
    <t>10 days to evict - Wis. Stat. § 799.45 (5)(a) ( Full Title: Wis. Stat. § 799.45. Execution of writ; disposal of personal property)</t>
  </si>
  <si>
    <t>stay - Wis. Stat. § 799.44 (3) ( Full Title: Wis. Stat. § 799.44. Order for judgment; writ of restitution)</t>
  </si>
  <si>
    <t>no appeal of default - Wis. Stat. § 799.29 (1)(a) ( Full Title: Wis. Stat. § 799.29. Default judgement)</t>
  </si>
  <si>
    <t>stay of eviction - Wis. Stat. § 799.445 ( Full Title: Wis. Stat. § 799.445. Appeal)</t>
  </si>
  <si>
    <t>appeal - Wis. Stat. § 799.445 ( Full Title: Wis. Stat. § 799.445. Appeal)</t>
  </si>
  <si>
    <t>waste - Wis. Stat. § 704.28 (1)(a) ( Full Title: Wis. Stat. § 704.28. Withholding from and return of security deposit), utility services - Wis. Stat. § 704.28 (1)(c) ( Full Title: Wis. Stat. § 704.28. Withholding from and return of security deposit), unpaid rent - Wis. Stat. § 704.28 (1)(b) ( Full Title: Wis. Stat. § 704.28. Withholding from and return of security deposit), government utilities - Wis. Stat. § 704.28 (1)(d) ( Full Title: Wis. Stat. § 704.28. Withholding from and return of security deposit), unpaid monthly municipal permit fees - Wis. Stat. § 704.28 ( Full Title: Wis. Stat. § 704.28. Withholding from and return of security deposit)</t>
  </si>
  <si>
    <t>default - Wis. Stat. § 799.22 (2) ( Full Title: Wis. Stat. § 799.22. Judgment on failure to appear or answer.)</t>
  </si>
  <si>
    <t>landlord recovery - Wis. Stat. § 704.29(1) ( Full Title: Wis. Stat. § 704.29. Recovery of rent and damages by landlord; mitigation), notice - Wis. Stat. § 704.17 (2)(b) ( Full Title: Wis. Stat. § 704.17 – Notice terminating tenancies for failure to pay rent or other breach), paid rent in full - Wis. Stat. § 704.17(2)(a) ( Full Title: Wis. Stat. § 704.17 – Notice terminating tenancies for failure to pay rent or other breach), terminate tenancy - Wis. Stat. § 704.1(2)(c) ( Full Title: Wis. Stat. § 704.17 – Notice terminating tenancies for failure to pay rent or other breach)</t>
  </si>
  <si>
    <t>mediation - Wis. Stat. § 802.02(2)(a) ( Full Title: Wis. Stat. § 802.02. Alternative dispute resolution)</t>
  </si>
  <si>
    <t>domestic abuse protection - Wis. Stat. § 704.14 (1)(a)-(b)(2) ( Full Title: Wis. Stat. § 704.14. Notice of domestic abuse protections), paid rent in full - Wis. Stat. § 704.17(2)(a) ( Full Title: Wis. Stat. § 704.17 – Notice terminating tenancies for failure to pay rent or other breach), landlord violate statutory duties - Wis. Stat. § 704.07(4) ( Full Title: Wis. Stat. § 704.07. Repairs; untenability), landlord duties - Wis. Stat. § 704.07(2)(a) ( Full Title: Wis. Stat. § 704.07. Repairs; untenability), material violation - Wis. Stat. § 704.17 (2)(b) ( Full Title: Wis. Stat. § 704.17 – Notice terminating tenancies for failure to pay rent or other breach)</t>
  </si>
  <si>
    <t>jury trial - Wis. Stat. § 799.21 (3)(a) ( Full Title: Wis. Stat. § 799.21.  Trial)</t>
  </si>
  <si>
    <t>defendant answer - Wis. Stat. § 799.43 ( Full Title: Wis. Stat. § 799.43. Defendant’s pleading in eviction actions)</t>
  </si>
  <si>
    <t>continuance - Wis. Stat. § 799.27 (1) ( Full Title: Wis. Stat. § 799.27. Adjournment)</t>
  </si>
  <si>
    <t>service before trial - Wis. Stat. § 801.15(4) ( Full Title: Wis. Stat. § 801.15. Time), trial - Wis. Stat. § 799.21 ( Full Title: Wis. Stat. § 799.21.  Trial)</t>
  </si>
  <si>
    <t>service before trial - Wis. Stat. § 801.15(4) ( Full Title: Wis. Stat. § 801.15. Time)</t>
  </si>
  <si>
    <t>mail service - Wis. Stat. § 799.12 (2) ( Full Title: Wis. Stat. § 799.12.   Service of summons.), 14-year-old competent member of family - Wis. Stat. § 801.11 (1)(b) ( Full Title: Wis. Stat. § 801.11. Personal jurisdiction, manner of serving summons for.), personal service - Wis. Stat. § 801.11 (1)(a) ( Full Title: Wis. Stat. § 801.11. Personal jurisdiction, manner of serving summons for.), competent adult residing in home - Wis. Stat. § 801.11 (1)(b)(1) ( Full Title: Wis. Stat. § 801.11. Personal jurisdiction, manner of serving summons for.), publication and mailing - Wis. Stat. § 801.11 (2)(c) ( Full Title: Wis. Stat. § 801.11. Personal jurisdiction, manner of serving summons for.)</t>
  </si>
  <si>
    <t>complaint contents - Wis. Stat. § 799.41 (1) ( Full Title: Wis. Stat. § 799.41. Complaint in eviction action)</t>
  </si>
  <si>
    <t>small claims actions - Wis. Stat. § 814.62 ( Full Title: Wis. Stat. § 814.62. Fees in garnishment, wage earner and small claims actions), milwaukee county - Milwaukee County... ( Full Title: Milwaukee County)</t>
  </si>
  <si>
    <t>personal service - Wis. Stat. § 704.21 ( Full Title: Wis. Stat. § 704.21. Manner of giving notice), tenant usual place of abode - Wis. Stat. § 704.21 ( Full Title: Wis. Stat. § 704.21. Manner of giving notice), any competent person in charge of premises and mail - Wis. Stat. § 704.21 ( Full Title: Wis. Stat. § 704.21. Manner of giving notice), conspicuous place and mail - Wis. Stat. § 704.21 (1)(c) ( Full Title: Wis. Stat. § 704.21. Manner of giving notice), certified mail - Wis. Stat. § 704.21 (1)(d) ( Full Title: Wis. Stat. § 704.21. Manner of giving notice)</t>
  </si>
  <si>
    <t>5 day notice - Wis. Stat. § 704.17 (3m)(b)(1) ( Full Title: Wis. Stat. § 704.17 – Notice terminating tenancies for failure to pay rent or other breach)</t>
  </si>
  <si>
    <t>nonpayment of rent - Wis. Stat. § 704.17 (2)(a) ( Full Title: Wis. Stat. § 704.17 – Notice terminating tenancies for failure to pay rent or other breach)</t>
  </si>
  <si>
    <t>partial rent - Wis. Stat. § 799.40 (1m) ( Full Title: Wis. Stat. § 799.40 – Eviction actions)</t>
  </si>
  <si>
    <t>criminal activity - Wis. Stat. § 704.16 (b)(1)(a.)-(g.) ( Full Title: Wis. Stat. § 704.16 – Termination of tenancy for imminent threat of serious physical harm; changing locks), nonpayment of rent - Wis. Stat. § 704.17 (2)(a) ( Full Title: Wis. Stat. § 704.17 – Notice terminating tenancies for failure to pay rent or other breach), material violation - Wis. Stat. § 704.17 (2)(b) ( Full Title: Wis. Stat. § 704.17 – Notice terminating tenancies for failure to pay rent or other breach), nuisance - Wis. Stat. § 704.17 (2)(c) ( Full Title: Wis. Stat. § 704.17 – Notice terminating tenancies for failure to pay rent or other breach), criminal activity - Wis. Stat. § 704.17 (3m)(b)(1) ( Full Title: Wis. Stat. § 704.17 – Notice terminating tenancies for failure to pay rent or other breach)</t>
  </si>
  <si>
    <t>self-help eviction - Wis. Adm. Code ATCP § 134.09(7) ( Full Title: Wis. Adm. Code ATCP § 134.09(7). Prohibited practices), suffering pecuniary loss - Wis. Stat. §100.20 ( Full Title: Wis. Stat. §100.20. Methods of competition and trade practices)</t>
  </si>
  <si>
    <t>self-help eviction - Wis. Adm. Code ATCP § 134.09(7) ( Full Title: Wis. Adm. Code ATCP § 134.09(7). Prohibited practices)</t>
  </si>
  <si>
    <t>personal inspection - Tenn. Code Ann. § 10-7-503 ( Full Title: Tenn. Code Ann. § 10-7-503. Inspection by citizens; confidentiality; availability; law enforcement personnel records)</t>
  </si>
  <si>
    <t>eviction after judgment - Tenn. Code Ann. § 29-18-126 ( Full Title: Tenn. Code Ann. § 29-18-126. Execution; delay), possession - T. C. A. § 29-18-130(a) ( Full Title: T. C. A. § 29-18-130. Execution; appeal and review; bonds (officers and fiduciaries)), execution - Tenn. R. Civ. Proc. Rule 62.01 ( Full Title: Tenn. R. Civ. Proc. Rule 62.01. Initial Stay; Exceptions)</t>
  </si>
  <si>
    <t>final judgment - Tenn. R. Civ. Proc., Rule 62.02 ( Full Title: Tenn. R. Civ. Proc., Rule 62.02. Mistakes — Inadvertence — Excusable Neglect — Fraud, etc.)</t>
  </si>
  <si>
    <t>stay - Tenn. R. Civ. Proc, Rule 62.04 ( Full Title: Tenn. R. Civ. Proc, Rule 62.04. Stay on Appeal), certioriari and supersedeas - Tenn. Code Ann.  § 29-18-129 ( Full Title: Tenn. Code Ann.  § 29-18-129. Circuit court; certiorari and supersedeas; bonds (officers and fiduciaries))</t>
  </si>
  <si>
    <t>appeal - Tenn. Code Ann. § 29-18-128 ( Full Title: Tenn. Code Ann. § 29-18-128. Appeal and review), certioriari and supersedeas - Tenn. Code Ann.  § 29-18-129 ( Full Title: Tenn. Code Ann.  § 29-18-129. Circuit court; certiorari and supersedeas; bonds (officers and fiduciaries))</t>
  </si>
  <si>
    <t>security deposit - Tenn. Code Ann. § 66-28-301(e)-(g) ( Full Title: Tenn. Code Ann. § 66-28-301. Security deposit)</t>
  </si>
  <si>
    <t>remedies - Tenn. Code Ann. § 29-18-124 ( Full Title: Tenn. Code Ann. § 29-18-124. Judgments and decrees; plaintiffs; form), remedy - Tenn. Code Ann. § 29-18-125 ( Full Title: Tenn. Code Ann. § 29-18-125. Judgments and decrees; plaintiffs), material noncompliance - Tenn. Code Ann. § 66-7-109(g) ( Full Title: Tenn. Code Ann. § 66-7-109. Termination of tenancy; notice; domestic abuse; victim rights), landlord recovery - T. C. A. § 66-28-505(d), (e) ( Full Title: T. C. A. § 66-28-505. Tenant noncompliance), landlord claims - T. C. A. § 66-28-510 ( Full Title: T. C. A. § 66-28-510. Termination; landlord remedies), holdover - T. C. A. § 66-28-512(c) ( Full Title: T. C. A. § 66-28-512. Periodic tenancy; termination), no access - T. C. A. § 66-28-513(a) ( Full Title: T. C. A. § 66-28-513. Abuse of access; remedies)</t>
  </si>
  <si>
    <t>forcible entry defense - Tenn. Code Ann. § 29-18-102(b) ( Full Title: Tenn. Code Ann. § 29-18-102. Forcible entry and detainer defined -- Where action does not lie), domestic abuse - Tenn. Code Ann. § 66-7-109(e)(1) ( Full Title: Tenn. Code Ann. § 66-7-109. Termination of tenancy; notice; domestic abuse; victim rights), domestic abuse - Tenn. Code Ann. § 66-7-109(f) ( Full Title: Tenn. Code Ann. § 66-7-109. Termination of tenancy; notice; domestic abuse; victim rights), unlawful ouster - T. C. A. § 66-28-504 ( Full Title: T. C. A. § 66-28-504. Unlawful ouster), retaliation - T. C. A. § 66-28-514(a) ( Full Title: T. C. A. § 66-28-514. Retaliatory conduct), removal willful and not in good faith - T. C. A. § 66-28-517(e) ( Full Title: T. C. A. § 66-28-517. Violence or threats; landlord termination; domestic abuse; victim rights), domestic abuse - T. C. A. § 66-28-517(g)(1) ( Full Title: T. C. A. § 66-28-517. Violence or threats; landlord termination; domestic abuse; victim rights), discriminate - Memphis Code Sec. 10-36-5(A) ( Full Title: Memphis Code Sec. 10-36-5. - Unlawful housing practices), unconscionability - Tenn. Code Ann. § 66-28-204 ( Full Title: Tenn. Code Ann. § 66-28-204. Unconscionability)</t>
  </si>
  <si>
    <t>jury - Tenn. Code Ann. § 29-18-119(a) ( Full Title: Tenn. Code Ann. § 29-18-119. Trial; issues; general sessions courts)</t>
  </si>
  <si>
    <t>tenant answer - Tenn. R. Civ. Proc., Rule 12.01 ( Full Title: Tenn. R. Civ. Proc., Rule 12.01. When Presented)</t>
  </si>
  <si>
    <t>postponment - Tenn. Code Ann. § 29-18-118 ( Full Title: Tenn. Code Ann. § 29-18-118. Trial; postponement)</t>
  </si>
  <si>
    <t>service before trial - Tenn. Code Ann. § 29-18-117 ( Full Title: Tenn. Code Ann. § 29-18-117. Trial; notice)</t>
  </si>
  <si>
    <t>service - Tenn. Code Ann. § 29-18-115(a)(1) ( Full Title: Tenn. Code Ann. § 29-18-115. Summons; service), service - Tenn. Code Ann. § 29-18-115(a)(2)-(3), (b) ( Full Title: Tenn. Code Ann. § 29-18-115. Summons; service), service - Tenn. Code Ann. § 29-18-115(e) ( Full Title: Tenn. Code Ann. § 29-18-115. Summons; service), service - Tenn. R. Civ. Proc., Rule 4.04(1) ( Full Title: Tenn. R. Civ. Proc., Rule 4.04. Service Upon Defendants Within the State), service by mail - Tenn. R. Civ. Proc., Rule 4.04(10) ( Full Title: Tenn. R. Civ. Proc., Rule 4.04. Service Upon Defendants Within the State), service - Tenn. R. Civ. Proc., Rule 5.02(1), (2)(a) ( Full Title: Tenn. R. Civ. Proc., Rule 5.02. Service; How Made)</t>
  </si>
  <si>
    <t>fees - Tenn. Code Ann. § 8-21-401(b)(A)(1) ( Full Title: Tenn. Code Ann. § 8-21-401. Fees for particular services), fee - Tenn. Code Ann. § 8-21-401(f)(1) ( Full Title: Tenn. Code Ann. § 8-21-401. Fees for particular services), fees - Tenn. Code Ann. § 8-21-401(j)(2) ( Full Title: Tenn. Code Ann. § 8-21-401. Fees for particular services), fee - Tenn. Code Ann. § 8-21-409(a)(1)(D) ( Full Title: Tenn. Code Ann. § 8-21-409. Fees for particular courts), fee - Tenn. Code Ann. § 8-21-409(a)(2) ( Full Title: Tenn. Code Ann. § 8-21-409. Fees for particular courts), fees - Tenn. Code Ann. § 29-18-111 ( Full Title: Tenn. Code Ann. § 29-18-111. Plaintiffs; bonds (officers and fiduciaries)), shelby county - Shelby County... ( Full Title: Shelby County)</t>
  </si>
  <si>
    <t>material noncompliance - T. C. A. § 66-28-505(a)(1) ( Full Title: T. C. A. § 66-28-505. Tenant noncompliance), cause to terminate - T. C. A. § 66-28-517(a) ( Full Title: T. C. A. § 66-28-517. Violence or threats; landlord termination; domestic abuse; victim rights)</t>
  </si>
  <si>
    <t>eviction notice - Tenn. Code Ann. § 66-7-109(d) ( Full Title: Tenn. Code Ann. § 66-7-109. Termination of tenancy; notice; domestic abuse; victim rights)</t>
  </si>
  <si>
    <t>eviction - Tenn. Code Ann. § 66-7-109(a), (b) ( Full Title: Tenn. Code Ann. § 66-7-109. Termination of tenancy; notice; domestic abuse; victim rights)</t>
  </si>
  <si>
    <t>waive right - T. C. A. § 66-28-508 ( Full Title: T. C. A. § 66-28-508. Landlord right to terminate; waiver)</t>
  </si>
  <si>
    <t>eviction - Tenn. Code Ann. § 66-7-109(a), (b) ( Full Title: Tenn. Code Ann. § 66-7-109. Termination of tenancy; notice; domestic abuse; victim rights), prior written authorization - T. C. A. § 66-28-505 ( Full Title: T. C. A. § 66-28-505. Tenant noncompliance)</t>
  </si>
  <si>
    <t>unlawful holdover - Tenn. Code Ann. § 29-18-123(a), (b) ( Full Title: Tenn. Code Ann. § 29-18-123. Termination of lease; bonds (officers and fiduciaries)), eviction - Tenn. Code Ann. § 66-7-107(a)(1) ( Full Title: Tenn. Code Ann. § 66-7-107. Termination of occupant's tenancy for knowing use or occupation in violation of §§ 39-17-417, 39-13-513, or 39-13-515), eviction - Tenn. Code Ann. § 66-7-109(a), (b) ( Full Title: Tenn. Code Ann. § 66-7-109. Termination of tenancy; notice; domestic abuse; victim rights), material noncompliance - Tenn. Code Ann. § 66-7-109(g) ( Full Title: Tenn. Code Ann. § 66-7-109. Termination of tenancy; notice; domestic abuse; victim rights), fire or casualty - T. C. A. § 66-28-503(b) ( Full Title: T. C. A. § 66-28-503. Damage; fire or casualty), material noncompliance - Tenn. Code Ann. § 66-28-401 ( Full Title: Tenn. Code Ann. § 66-28-401. Maintenance and conduct), material noncompliance - T. C. A. § 66-28-505(a)(1) ( Full Title: T. C. A. § 66-28-505. Tenant noncompliance), landlord claims - T. C. A. § 66-28-510 ( Full Title: T. C. A. § 66-28-510. Termination; landlord remedies), holdover - T. C. A. § 66-28-512(c) ( Full Title: T. C. A. § 66-28-512. Periodic tenancy; termination), no access - T. C. A. § 66-28-513(a) ( Full Title: T. C. A. § 66-28-513. Abuse of access; remedies), cause for possession - T. C. A. § 66-28-514(b)(2) ( Full Title: T. C. A. § 66-28-514. Retaliatory conduct), cause to terminate - T. C. A. § 66-28-517(a) ( Full Title: T. C. A. § 66-28-517. Violence or threats; landlord termination; domestic abuse; victim rights)</t>
  </si>
  <si>
    <t>unlawful ouster - T. C. A. § 66-28-504 ( Full Title: T. C. A. § 66-28-504. Unlawful ouster)</t>
  </si>
  <si>
    <t>noncompliance with rental agreement - Ky. Rev. Stat.  § 383.660(1) ( Full Title: Ky. Rev. Stat.  § 383.660. Tenant’s noncompliance with rental agreement; failure to pay rent), appeal - Ky. Rev. Stat. § 383.245 ( Full Title: Ky. Rev. Stat. § 383.245. Proceedings upon failure to file appeal; form and issual of warrant of restitution)</t>
  </si>
  <si>
    <t>appeal - Ky. Rev. Stat. § 383.245 ( Full Title: Ky. Rev. Stat. § 383.245. Proceedings upon failure to file appeal; form and issual of warrant of restitution)</t>
  </si>
  <si>
    <t>appeal - Ky. Rev. Stat.  § 383.255(1) ( Full Title: Ky. Rev. Stat.  § 383.255. Time for filing appeal; deposit of money with clerk; return of papers or transcript to circuit court)</t>
  </si>
  <si>
    <t>appeal - Ky. Rev. Stat. § 383.245 ( Full Title: Ky. Rev. Stat. § 383.245. Proceedings upon failure to file appeal; form and issual of warrant of restitution), appeal - Ky. Rev. Stat.  § 383.255(1) ( Full Title: Ky. Rev. Stat.  § 383.255. Time for filing appeal; deposit of money with clerk; return of papers or transcript to circuit court)</t>
  </si>
  <si>
    <t>security deposit damages - Ky. Rev. Stat.  § 383.580(3) ( Full Title: Ky. Rev. Stat.  § 383.580. Security deposits), security deposit rent - Ky. Rev. Stat.  § 383.580(6) ( Full Title: Ky. Rev. Stat.  § 383.580. Security deposits)</t>
  </si>
  <si>
    <t>recovery - Ky. Rev. Stat.  § 383.645(1) ( Full Title: Ky. Rev. Stat.  § 383.645. Landlord's noncompliance as defense to action for possession or rent), recovery - Ky. Rev. Stat.  § 383.660(3) ( Full Title: Ky. Rev. Stat.  § 383.660. Tenant’s noncompliance with rental agreement; failure to pay rent), LL's claims - Ky. Rev. Stat. Ann. § 383.685 ( Full Title: Ky. Rev. Stat. Ann. § 383.685. Remedy after termination), recovery - Ky. Rev. Stat. Ann. § 383.695(4) ( Full Title: Ky. Rev. Stat. Ann. § 383.695 Periodic tenancy; holdover remedies)</t>
  </si>
  <si>
    <t>settled - Ky. Rev. Stat.  § 383.525 ( Full Title: Ky. Rev. Stat.  § 383.525. Settlement of disputed claim or right)</t>
  </si>
  <si>
    <t>protected tenant defense - Ky. Rev. Stat.  § 383.300(2)(b)(1)-(3)(b) ( Full Title: Ky. Rev. Stat.  § 383.300. Protections for person with rental or lease agreement who is protected by domestic violence order or interpersonal protective order), emergency services call defense - Ky. Rev. Stat. § 383.302(1) ( Full Title: Ky. Rev. Stat. § 383.302 Prohibited inclusion in rental or lease agreement of authority to terminate on the basis of tenant's request for assistance in emergencies), unconscionable agreement defense - Ky. Rev. Stat.  § 383.555(1)(a) ( Full Title: Ky. Rev. Stat.  § 383.555. Unconscionability), tenant repairs/withheld rent - Ky. Rev. Stat.  § 383.635(1) ( Full Title: Ky. Rev. Stat.  § 383.635. Remedies for noncompliance that affects health and safety), retaliation defense - Ky. Rev. Stat. Ann. § 383.705(2) ( Full Title: Ky. Rev. Stat. Ann. § 383.705. Retaliatory conduct), landlord unlawfully removes - Ky. Rev. Stat.  § 383.655 ( Full Title: Ky. Rev. Stat.  § 383.655. Tenant's remedies for unlawful ouster, exclusion or diminution of service)</t>
  </si>
  <si>
    <t>Retaliation, Tenant justifiably withheld rent, Tenant performed repairs, Landlord violated statutory duties, Tenant is domestic violence survivor, Tenant has repeatedly called 911 for emergency services, Any legal or equitable defense</t>
  </si>
  <si>
    <t>forcible entry trial may demand jury(2) - Ky. Rev. Stat.  § 383.210 ( Full Title: Ky. Rev. Stat.  § 383.210. Issual and form of warrant; jury not summoned unless demanded), jury trial - KY R JEFFERSON DIST CT Rule 306 Jury trial ( Full Title: KY R JEFFERSON DIST CT Rule 306 Jury trial)</t>
  </si>
  <si>
    <t>timing of cases - KY R Jefferson Dist. Ct. R. 316. Forcible detainers and evictions ( Full Title: KY R Jefferson Dist. Ct. R. 316. Forcible detainers and evictions)</t>
  </si>
  <si>
    <t>notice - Ky. Rev. Stat. § 383.215 ( Full Title: Ky. Rev. Stat. § 383.215. Execution of warrant)</t>
  </si>
  <si>
    <t>service for forcible entry - Ky. Rev. Stat.  § 383.210(1) ( Full Title: Ky. Rev. Stat.  § 383.210. Issual and form of warrant; jury not summoned unless demanded), service of process - Ky. Rev. Stat. § 383.540(2) ( Full Title: Ky. Rev. Stat. § 383.540 Jurisdiction; service of process), notice - Ky. Rev. Stat.  § 383.560(3)(c) ( Full Title: Ky. Rev. Stat.  § 383.560. Notice), forcible entry notice - Ky. Rev. Stat. Ann. § 454.030 ( Full Title: Ky. Rev. Stat. Ann. § 454.030. Forcible entry or detainer, how notice served), notice - Ky. Rev. Stat. § 383.215 ( Full Title: Ky. Rev. Stat. § 383.215. Execution of warrant)</t>
  </si>
  <si>
    <t>filing fee - Ky. Rev. Stat. § 27A.630(1) ( Full Title: Ky. Rev. Stat. § 27A.630. Access to Justice Fee -- Deposit in State Treasury -- Distribution of fees collected -- Funding of legal services for children), jefferson county - Jefferson County... ( Full Title: Jefferson County)</t>
  </si>
  <si>
    <t>notice - Ky. Rev. Stat.  § 383.560(3)(c) ( Full Title: Ky. Rev. Stat.  § 383.560. Notice), forcible entry notice - Ky. Rev. Stat. Ann. § 454.030 ( Full Title: Ky. Rev. Stat. Ann. § 454.030. Forcible entry or detainer, how notice served)</t>
  </si>
  <si>
    <t>noncompliance with rental agreement - Ky. Rev. Stat.  § 383.660(1) ( Full Title: Ky. Rev. Stat.  § 383.660. Tenant’s noncompliance with rental agreement; failure to pay rent), tenancy expired - Ky. Rev. Stat. § 383.160 ( Full Title: Ky. Rev. Stat. § 383.160. Holding over beyond term -- Tenancy created by -- Rights of parties)</t>
  </si>
  <si>
    <t>noncompliance with rental agreement - Ky. Rev. Stat.  § 383.660(1) ( Full Title: Ky. Rev. Stat.  § 383.660. Tenant’s noncompliance with rental agreement; failure to pay rent)</t>
  </si>
  <si>
    <t>non-payment - Ky. Rev. Stat.  § 383.660(2) ( Full Title: Ky. Rev. Stat.  § 383.660. Tenant’s noncompliance with rental agreement; failure to pay rent)</t>
  </si>
  <si>
    <t>noncompliance with rental agreement - Ky. Rev. Stat.  § 383.660(1) ( Full Title: Ky. Rev. Stat.  § 383.660. Tenant’s noncompliance with rental agreement; failure to pay rent), waiver of LL's right to terminate - Ky. Rev. Stat. Ann. § 383.675 ( Full Title: Ky. Rev. Stat. Ann. § 383.675. Waiver of landlord’s right to terminate)</t>
  </si>
  <si>
    <t>against person wrongfully in possession - Ky. Rev. Stat.  § 383.590 ( Full Title: Ky. Rev. Stat.  § 383.590. Possession of premises), noncompliance with rental agreement - Ky. Rev. Stat.  § 383.660(1) ( Full Title: Ky. Rev. Stat.  § 383.660. Tenant’s noncompliance with rental agreement; failure to pay rent), non-payment - Ky. Rev. Stat.  § 383.660(2) ( Full Title: Ky. Rev. Stat.  § 383.660. Tenant’s noncompliance with rental agreement; failure to pay rent), cause for eviction - Ky. Rev. Stat. Ann. § 383.705(3) ( Full Title: Ky. Rev. Stat. Ann. § 383.705. Retaliatory conduct), tenancy expired - Ky. Rev. Stat. § 383.160 ( Full Title: Ky. Rev. Stat. § 383.160. Holding over beyond term -- Tenancy created by -- Rights of parties)</t>
  </si>
  <si>
    <t>landlord unlawfully removes - Ky. Rev. Stat.  § 383.655 ( Full Title: Ky. Rev. Stat.  § 383.655. Tenant's remedies for unlawful ouster, exclusion or diminution of service)</t>
  </si>
  <si>
    <t>noncompliance with rental agreement - Ky. Rev. Stat.  § 383.660(1) ( Full Title: Ky. Rev. Stat.  § 383.660. Tenant’s noncompliance with rental agreement; failure to pay rent), non-payment - Ky. Rev. Stat.  § 383.660(2) ( Full Title: Ky. Rev. Stat.  § 383.660. Tenant’s noncompliance with rental agreement; failure to pay rent)</t>
  </si>
  <si>
    <t>foreclosure - Cal. Civ. Proc. Code § 1161b(b) ( Full Title: Cal. Civ. Proc. Code § 1161b. Tenants in possession of rental housing units during foreclosure sale; notice to vacate; rights of possession; repeal), room by single lodger - Cal. Civ. Code § 1946.5(a) ( Full Title: Cal. Civ. Code § 1946.5. Room by single lodger on periodic basis within dwelling unit occupied by owner; termination; written notice; removal from premises), conversion projects - Los Angeles City Code c. 1, art. 2.9, § 12.95.2 ( Full Title: Los Angeles City Code c. 1, art. 2.9, § 12.95.2. Conversion Projects: Residential; Residential to Commercial/Industrial)</t>
  </si>
  <si>
    <t>cure - Cal. Civ. Proc. Code  § 1174(c) ( Full Title: Cal. Civ. Proc. Code § 1174. Judgment for possession of premises; forfeiture of lease or agreement; rental payments; damages; enforcement; personal property; notice; storage; release; disposal; liability)</t>
  </si>
  <si>
    <t>possession - Cal. Civ. Proc. Code § 1166a(a) ( Full Title: Cal. Civ. Proc. Code § 1166a. Writ of possession; issuance and directions; grounds; undertaking; findings; order for immediate possession), possession - Cal. Civ. Proc. Code § 1166a(d) ( Full Title: Cal. Civ. Proc. Code § 1166a. Writ of possession; issuance and directions; grounds; undertaking; findings; order for immediate possession), cure - Cal. Civ. Proc. Code  § 1174(c) ( Full Title: Cal. Civ. Proc. Code § 1174. Judgment for possession of premises; forfeiture of lease or agreement; rental payments; damages; enforcement; personal property; notice; storage; release; disposal; liability), writ of possession - Cal. Civ. Proc. Code § 715.010 ( Full Title: Cal. Civ. Proc. Code § 715.010. Judgment for Possession of Real Property), judgment debtors household - Cal. Civ. Proc. Code § 715.020 ( Full Title: Cal. Civ. Proc. Code § 715.020. To execute the writ of possession of real property)</t>
  </si>
  <si>
    <t>stay of execution - 3.49(c) ( Full Title: 3.49 Stipulations)</t>
  </si>
  <si>
    <t>appeal - Cal. Civ. Proc. Code § 116.810(a)-(b) ( Full Title: Cal. Civ. Proc. Code § 116.810. Suspension of judgment during time for appeal), stay enforcement - Cal. Civ. Proc. Code § 917.1(a)(1) ( Full Title: Cal. Civ. Proc. Code § 917.1. Appeal from money judgment; undertaking to stay enforcement; subrogation; costs awarded by trial court), stay of action - Cal. Civ. Proc. Code § 1176(a) ( Full Title: Cal. Civ. Proc. Code § 1176. Stay on appeal; petition for extraordinary writ; conditions of stay; reasonable rental value; new cause of action for rental of real property), stay of execution - 3.49(c) ( Full Title: 3.49 Stipulations)</t>
  </si>
  <si>
    <t>set aside or vacate - Cal. Civ. Proc. Code § 663a(a)(2), (b) ( Full Title: Cal. Civ. Proc. Code § 663a. Notice of intention to move to set aside and vacate judgment; contents; power of court to rule; extension of time; filing deadlines; hearing; appeal of court order), appeal - Cal.Rules of Court, Rule 8.104(a) ( Full Title: Cal.Rules of Court, Rule 8.104. Time to appeal), appeal - Cal. R. Ct. 8.822(a) ( Full Title: Cal. R. Ct. 8.822. Time to Appeal)</t>
  </si>
  <si>
    <t>default - Cal. Civ. Proc. Code... ( Full Title: Cal. Civ. Proc. Code § 1169. Entry of default; application for relief)</t>
  </si>
  <si>
    <t>damages - Cal. Civ. Proc. Code § 735 ( Full Title: Cal. Civ. Proc. Code § 735. Forcible or unlawful entry; treble damages), request eviction expense - Cal. Civ. Proc. Code § 1034.5 ( Full Title: Cal. Civ. Proc. Code § 1034.5. Unlawful detainer; request for expenses required for eviction), relief - Cal. Civ. Proc. Code § 1169 ( Full Title: Cal. Civ. Proc. Code § 1169. Entry of default; application for relief), costs - Cal. Civ. Proc. Code § 1170.5(e)-(g) ( Full Title: Cal. Civ. Proc. Code § 1170.5. Time of trial; extension; trial not within time; order of payment; amount of damages), forfeiture of lease - Cal. Civ. Proc. Code § 1174(a) ( Full Title: Cal. Civ. Proc. Code § 1174. Judgment for possession of premises; forfeiture of lease or agreement; rental payments; damages; enforcement; personal property; notice; storage; release; disposal; liability), damages and rent - Cal. Civ. Proc. Code § 1174(b) ( Full Title: Cal. Civ. Proc. Code § 1174. Judgment for possession of premises; forfeiture of lease or agreement; rental payments; damages; enforcement; personal property; notice; storage; release; disposal; liability), liquidated damages - Cal. Civ. Code § 1671(c), (d) ( Full Title: Cal. Civ. Code § 1671. Validity; standards for determination; applicability of section), landlord recovery - Cal. Civ. Code § 1951.2(a) ( Full Title: Cal. Civ. Code § 1951.2. Termination of lease; remedy of lessor), liquidated damages - Cal. Civ. Code § 1951.5 ( Full Title: Cal. Civ. Code § 1951.5. Liquidated damages), relief - Cal. Civ. Code § 1951.8 ( Full Title: Cal. Civ. Code § 1951.8. Equitable relief), relief - Cal. Civ. Code § 1952.3(a) ( Full Title: Cal. Civ. Code § 1952.3. Unlawful detainer; possession not in issue; conversion to action for damages), costs - Cal.Rules of Court, Rule 3.2000(a) ( Full Title: Cal.Rules of Court, Rule 3.2000. Unlawful detainer--supplemental costs), possession - Los Angeles County Code §. 161.806 ( Full Title: Los Angeles County Code §. 161.806.  Evictions)</t>
  </si>
  <si>
    <t>exempt from arbitration - 3.294 ( Full Title: 3.294 Cases exempt from arbitration)</t>
  </si>
  <si>
    <t>tenant defenses - Cal. Civ. Proc. Code § 1161.3(a) ( Full Title: Cal. Civ. Proc. Code § 1161.3. Termination of lease prohibited based upon acts of domestic violence, sexual assault, stalking, human trafficking, or abuse of elder or dependent adult; exceptions; limitation of landlord liability to other tenants; definition; forms), tenant defense - Cal. Civ. Proc. Code § 1161.4(a)-(b) ( Full Title: Cal. Civ. Proc. Code § 1161.4. Immigration or citizenship status; prohibited landlord actions; affirmative defense; rebuttable presumptions), habitability - Cal. Civ. Code § 1941 ( Full Title: Cal. Civ. Code § 1941. Buildings for human occupancy; fitness; repairs), habitability - Cal. Civ. Proc. Code § 1174.2(a) ( Full Title: Cal. Civ. Proc. Code § 1174.2. Affirmative defense of breach of landlord's obligations or warranty of habitability; determination of substantial breach; judgment for tenant; judgment for landlord, on failure to pay rent to date of trial), tenant repair - Cal. Civ. Code § 1942(a) ( Full Title: Cal. Civ. Code § 1942. Repairs by tenant; rent deduction or vacation of premises; presumption; limit; nonavailability of remedy; additional remedy), tenant repairs - Cal. Civ. Proc. Code § 1174.21 ( Full Title: Cal. Civ. Proc. Code § 1174.21. Landlords in violation of section 1942.4; attorneys' fees and costs), relief due to hardship - Cal. Civ. Proc. Code § 1179 ( Full Title: Cal. Civ. Proc. Code § 1179. Relief against a forfeiture of a lease or rental agreement), habitability - Cal. Civ. Code § 1941.7(a) ( Full Title: Cal. Civ. Code § 1941.7. Obligation of lessor to repair dilapidation relating to presence of mold; notice; authority to enter dwelling unit for repair), habitability - Cal. Civ. Code § 1942.3(a) ( Full Title: Cal. Civ. Code § 1942.3. Unlawful detainer; burden of proof; rebuttable presumption landlord breached habitability requirements; conditions), habitability - Cal. Civ. Code § 1942.4(a) ( Full Title: Cal. Civ. Code § 1942.4. Demand, collection or increase of rent under certain enumerated conditions; landlord liability; attorney's fees; abatement and repair; additional remedies), retaliation - Cal. Civ. Code § 1942.5(a)-(e) ( Full Title: Cal. Civ. Code § 1942.5. Retaliation; prohibited acts; violations; remedies; penalties), evict for landlord's relative - Cal. Civ. Code § 1947.10(a) ( Full Title: Cal. Civ. Code § 1947.10. Evictions based on fraudulent intent to occupy; treble damages), retaliation - Los Angeles County Code § 151.09(B) ( Full Title: Los Angeles County Code § 151.09.  Evictions), pets - Los Angeles County Code § 151.09(D) ( Full Title: Los Angeles County Code § 151.09.  Evictions), affirmative defense - Los Angeles County Code § 151.09(E), (F) ( Full Title: Los Angeles County Code § 151.09.  Evictions), relocation fee to tenant - Los Angeles County Code § 151.09(G), (H) ( Full Title: Los Angeles County Code § 151.09.  Evictions), refusal to pay - Los Angeles County Code § 151.11 ( Full Title: Los Angeles County Code § 151.11. Refusal of tenant to pay), tenant defense - Los Angeles County Code § 151.05(A) ( Full Title: Los Angeles County Code § 151.05.  Registration, notification of tenants, posting of notice and payment of fees), retaliation - Los Angeles County Code § 161.1201 ( Full Title: Los Angeles County Code § 161.1201. Retaliation), defense - Los Angeles County Code § 152.07(B)-(F) ( Full Title: Los Angeles County Code § 152.07.  Remedies), tenant habitability plan - Los Angeles County Code § 152.03(A) ( Full Title: Los Angeles County Code § 152.03.  Procedure for undertaking primary renovation work), REAP defense - Los Angeles County Code § 162.09(A) ( Full Title: Los Angeles County Code § 162.09.  Tenant protections), REAP - Los Angeles County Code §. 162.03 ( Full Title: Los Angeles County Code §. 162.03.  Referral to REAP), student status - Los Angeles City Code c. 4, art. 5.6, § 45.62(A) ( Full Title: Los Angeles City Code c. 4, art. 5.6, § 45.62. Prohibited Activities), violation of mobile home closure - Los Angeles City Code c. 5 art. 6.5 § 47.09(J)(1) ( Full Title: Los Angeles City Code c. 5 art. 6.5 § 47.09 Mobile Home Park Closure Impact Report), mobile home park closure impact report - Los Angeles City Code c. 5 art. 6.5 § 47.09(A) ( Full Title: Los Angeles City Code c. 5 art. 6.5 § 47.09 Mobile Home Park Closure Impact Report)</t>
  </si>
  <si>
    <t>summons - Cal. Civ. Proc. Code... ( Full Title: Cal. Civ. Proc. Code § 1167. Summons; form; issuance; service and return)</t>
  </si>
  <si>
    <t>service - Cal. Civ. Proc. Code § 415.45 ( Full Title: Cal. Civ. Proc. Code § 415.45. Unlawful detainer; service by posting and mailing or other manner), service to additional occupants - Cal. Civ. Proc. Code § 415.46(c)(2)-(3) ( Full Title: Cal. Civ. Proc. Code § 415.46. Prejudgment claim of right to possession), service - Cal. Civ. Proc. Code § 1011(b) ( Full Title: Cal. Civ. Proc. Code § 1011. Personal service; service upon attorney; service at party's residence; electronic service), service - Cal. Civ. Proc. Code § 1012 ( Full Title: Cal. Civ. Proc. Code § 1012. Service by mail; when authorized), service - Cal. Civ. Proc. Code § 1013 ( Full Title: Cal. Civ. Proc. Code § 1013. Service by mail, Express Mail or facsimile transmission; procedure; completion of service; extension of time; electronic service permitted), notice - Cal. Civ. Proc. Code § 1162 ( Full Title: Cal. Civ. Proc. Code § 1162. Notice; methods of service; service upon commercial tenants)</t>
  </si>
  <si>
    <t>complaint - Cal. Civ. Proc. Code  § 1166 ( Full Title: Cal. Civ. Proc. Code § 1166. Complaint; verification; allegations; caption; attachments to complaint; summons), paper for exclusion - 3.222(a) ( Full Title: 3.222. Writs of execution, possession and sale)</t>
  </si>
  <si>
    <t>fee - Cal. Civ. Proc. Code § 1161.2(d) ( Full Title: Cal. Civ. Proc. Code § 1161.2. Case court records;  public access;  defendant notice;  filing fee;  mobilehome park tenancy), fee - Cal. Gov't Code § 70613(a)-(c) ( Full Title: Cal. Gov't Code § 70613. Uniform fee for filing first papers in specified cases; application; waiver), fee - Cal. Gov't Code § 70602.5 ( Full Title: Cal. Gov't Code § 70602.5. Legislative intent to supplement certain first paper filing fees; decrease)</t>
  </si>
  <si>
    <t>notice - Cal. Civ. Proc. Code § 1162 ( Full Title: Cal. Civ. Proc. Code § 1162. Notice; methods of service; service upon commercial tenants)</t>
  </si>
  <si>
    <t>notice - Los Angeles County Code § 151.09 ( Full Title: Los Angeles County Code § 151.09.  Evictions)</t>
  </si>
  <si>
    <t>unlawful detainer cure - Cal. Civ. Proc. Code § 1161(3) ( Full Title: Cal. Civ. Proc. Code § 1161. Unlawful detainer defined), unlawful detainer - Cal. Civ. Proc. Code § 1161.(2) ( Full Title: Cal. Civ. Proc. Code § 1161. Unlawful detainer defined), cure - Cal. Civ. Proc. Code § 1161.5 ( Full Title: Cal. Civ. Proc. Code § 1161.5. Notice stating lessor or landlord may elect to declare forfeiture of lease or rental agreement; nullification; performance by lessee or tenant), cure - Cal. Civ. Proc. Code  § 1174(c) ( Full Title: Cal. Civ. Proc. Code § 1174. Judgment for possession of premises; forfeiture of lease or agreement; rental payments; damages; enforcement; personal property; notice; storage; release; disposal; liability), cure for past lease time - Cal. Civ. Code § 1945 ( Full Title: Cal. Civ. Code § 1945. Renewal by continued possession and acceptance of rent), reason for eviction - Los Angeles County Code § 151.09(A) ( Full Title: Los Angeles County Code § 151.09.  Evictions)</t>
  </si>
  <si>
    <t>unlawful detainer cure - Cal. Civ. Proc. Code § 1161(3) ( Full Title: Cal. Civ. Proc. Code § 1161. Unlawful detainer defined), unlawful detainer - Cal. Civ. Proc. Code § 1161.(2) ( Full Title: Cal. Civ. Proc. Code § 1161. Unlawful detainer defined), reason for eviction - Los Angeles County Code § 151.09(A) ( Full Title: Los Angeles County Code § 151.09.  Evictions), eviction for family - Los Angeles County Code § 151.30(B) ( Full Title: Los Angeles County Code § 151.30.  Evictions for owner, family, or resident manager occupancy), eviction conversion projects - Los Angeles City Code c. 1, art. 2.9, § 12.95.2(G)(6) ( Full Title: Los Angeles City Code c. 1, art. 2.9, § 12.95.2. Conversion Projects: Residential; Residential to Commercial/Industrial)</t>
  </si>
  <si>
    <t>spec provisions for foreclosure - Nev. Rev. Stat. § 21.130(3) ( Full Title: Nev. Rev. Stat. § 21.130. Notice of sale under execution; separate notice for residential foreclosure), special provisions - Nev. Rev. Stat. § 40.255(1) ( Full Title: Nev. Rev. Stat. § 40.255. Removal of person holding over after 3-day notice to surrender; circumstances authorizing removal; exception and additional notice required for occupying tenants and subtenants of property sold as residential foreclosure)</t>
  </si>
  <si>
    <t>sealing case - Nev. Rev. Stat. § 40.2545(10)-(2) ( Full Title: Nev. Rev. Stat. § 40.2545. Sealing of eviction case court file under certain circumstances)</t>
  </si>
  <si>
    <t>5 days where there is found to be "an unlawful detainer after default in the payment of the rent, and the lease or agreement under which the rent is payable has not by its terms expired." Nev. Rev. Stat. § 40.360(3).</t>
  </si>
  <si>
    <t>removal after order - Nev. Rev. Stat. § 40.253(3)(b)(2) ( Full Title: Nev. Rev. Stat. § 40.253. Unlawful detainer: Supplemental remedy of summary eviction and exclusion of tenant for default in payment of rent), execution and enforcement - Nev. Rev. Stat. § 40.360(3) ( Full Title: Nev. Rev. Stat. § 40.360. Judgment; damages; execution and enforcement)</t>
  </si>
  <si>
    <t>stay execution - Nev. Rev. Stat. Ann. § 70.010(2) ( Full Title: Nev. Rev. Stat. Ann. § 70.010. Execution may issue at any time within 6 years; stay of execution of judgment)</t>
  </si>
  <si>
    <t>default judgment appeal - Justice Court Rules ... ( Full Title: Justice Court Rules of Civil Procedure Rule 60. Relief from judgment or order)</t>
  </si>
  <si>
    <t>appeal - Nev. Rev. Stat. § 40.380 ( Full Title: Nev. Rev. Stat. § 40.380. Provisions governing appeal), stay of execution - Nev. Rev. Stat. § 40.385(1) ( Full Title: Nev. Rev. Stat. § 40.385. Stay of execution upon appeal; duty of tenant who retains possession of premises to pay rent during stay)</t>
  </si>
  <si>
    <t>appeal - Nev. Rev. Stat. § 40.380 ( Full Title: Nev. Rev. Stat. § 40.380. Provisions governing appeal)</t>
  </si>
  <si>
    <t>security deposit - Nev. Rev. Stat. Ann. § 118A.242(4) ( Full Title: Nev. Rev. Stat. Ann. § 118A.242. Security: Limitation on amount or value; surety bond in lieu of security; duties and liability of landlord; damages; disputing itemized accounting of security; prohibited provisions)</t>
  </si>
  <si>
    <t>default - Nev.J.C.R.L.V. 33: D... ( Full Title: Nev.J.C.R.L.V. 33: Default judgment)</t>
  </si>
  <si>
    <t>recovery - Nev. Rev. Stat. § 40.360(1)-(2) ( Full Title: Nev. Rev. Stat. § 40.360. Judgment; damages; execution and enforcement)</t>
  </si>
  <si>
    <t>settelment - Nev.J.C.R.L.V. 24.5(a) ( Full Title: Nev.J.C.R.L.V. 24.5: Settlement conferences)</t>
  </si>
  <si>
    <t>unconscionable - Nev. Rev. Stat. Ann. § 118A.230 ( Full Title: Nev. Rev. Stat. Ann. § 118A.230 . Rental agreements: Unconscionability), retaliatory conduct - Nev. Rev. Stat. § 118A.510(1) ( Full Title: Nev. Rev. Stat. § 118A.510. Retaliatory conduct by landlord against tenant prohibited; remedies; exceptions), emergency assistance - Nev. Rev. Stat. § 118A.515(1) ( Full Title: Nev. Rev. Stat. § 118A.515. Adverse action by landlord based solely upon request for emergency assistance prohibited; request for emergency assistance may not be deemed nuisance; exceptions; remedies), entitled to withhold rent defense - Justice Court Rules of Las Vegas, Rule 44(a) ( Full Title: Justice Court Rules of Las Vegas, Rule 44. Rent deposits relating to claims of uninhabitability under NRS 118A.355), withheld rent - Justice Court Rules of Las Vegas, Rule 44(h) ( Full Title: Justice Court Rules of Las Vegas, Rule 44. Rent deposits relating to claims of uninhabitability under NRS 118A.355)</t>
  </si>
  <si>
    <t>Retaliation, Tenant justifiably withheld rent, Landlord violated statutory duties, Landlord failed to maintain building code, Tenant is domestic violence survivor, Tenant is being stalked, Tenant has repeatedly called 911 for emergency services, Any legal or equitable defense</t>
  </si>
  <si>
    <t>jury trial - Nev. Rev. Stat. § 40.310 ( Full Title: Nev. Rev. Stat. § 40.310. Issue of fact to be tried by jury if proper demand made)</t>
  </si>
  <si>
    <t>answering - Nev. Rev. Stat. § 21.130(3) ( Full Title: Nev. Rev. Stat. § 21.130. Notice of sale under execution; separate notice for residential foreclosure)</t>
  </si>
  <si>
    <t>no continuance - Nev. Rev. Stat. § 40.330 ( Full Title: Nev. Rev. Stat. § 40.330. Amendment of complaint to conform to proof; continuance), adjorurnment - Nev. Rev. Stat. Ann. § 40.340 ( Full Title: Nev. Rev. Stat. Ann. § 40.340. Adjournments)</t>
  </si>
  <si>
    <t>trial on merits - Justice Court Rules of Civil Procedure Rule 109. ( Full Title: Justice Court Rules of Civil Procedure Rule 109. Setting of trial in actions pursuant to NRS 40.290)</t>
  </si>
  <si>
    <t>eviction appearance - Justice Court Rules of Civil Procedure Rule 108 ( Full Title: Justice Court Rules of Civil Procedure Rule 108. Shortening time to answer pursuant to NRS 40.300(2))</t>
  </si>
  <si>
    <t>individual service - Nev.J.C.R.L.V. 4: Pr... ( Full Title: Nev.J.C.R.L.V. 4: Process)</t>
  </si>
  <si>
    <t>eviction complaint - Nev. Rev. Stat. § 40.253(5)(a) ( Full Title: Nev. Rev. Stat. § 40.253. Unlawful detainer: Supplemental remedy of summary eviction and exclusion of tenant for default in payment of rent), complaint - Nev. Rev. Stat. Ann. § 40.254(2) ( Full Title: Nev. Rev. Stat. Ann. § 40.254. Unlawful detainer: Supplemental remedy of summary eviction and exclusion of tenant from certain types of property), complaint - Nev. Rev. Stat. § 40.300(1) ( Full Title: Nev. Rev. Stat. § 40.300. Contents of complaint; issuance and service of summons; temporary writ of restitution; notice, hearing and bond), complaint - Nev. Rev. Stat. Ann. § 40.414(5) ( Full Title: Nev. Rev. Stat. Ann. § 40.414 . Forcible entry or forcible detainer: When owner or occupant may recover possession; notice required; response by unlawful or unauthorized occupant; complaint for eviction; actions by court; disposal of abandoned personal property), summary eviction - Nev.J.C.R.L.V. 34(f)(2) ( Full Title: Nev.J.C.R.L.V. 34: Summary evictions)</t>
  </si>
  <si>
    <t>fees - Nev. Rev. Stat. § 4.060 ( Full Title: Nev. Rev. Stat. § 4.060. Fees for justice of the peace; disposition; special account for justice court; report to board of county commissioners), las vegas justice court - Las Vegas Justice Co... ( Full Title: Las Vegas Justice Court)</t>
  </si>
  <si>
    <t>notice - Nev. Rev. Stat. § 40.280(1) ( Full Title: Nev. Rev. Stat. § 40.280. Service of notices to surrender; proof required before issuance of order to remove or writ of restitution), notice - Nev. Rev. Stat. § 21.130(3) ( Full Title: Nev. Rev. Stat. § 21.130. Notice of sale under execution; separate notice for residential foreclosure), notice - Nev. Rev. Stat. § 40.252 ( Full Title: Nev. Rev. Stat. § 40.252. Unlawful detainer: Contractual provisions void if contrary to specified periods of notice; notice to surrender by colessor is valid unless showing other colessors did not authorize notice), notice - Nev. Rev. Stat. § 40.253(2) ( Full Title: Nev. Rev. Stat. § 40.253. Unlawful detainer: Supplemental remedy of summary eviction and exclusion of tenant for default in payment of rent), notice - Nev. Rev. Stat. Ann. § 40.414(2) ( Full Title: Nev. Rev. Stat. Ann. § 40.414 . Forcible entry or forcible detainer: When owner or occupant may recover possession; notice required; response by unlawful or unauthorized occupant; complaint for eviction; actions by court; disposal of abandoned personal property)</t>
  </si>
  <si>
    <t>unlawful detainer - Nev. Rev. Stat. § 40.2514 ( Full Title: Nev. Rev. Stat. § 40.2514. Unlawful detainer: Assignment or subletting contrary to lease; waste; unlawful business; nuisance; violations of controlled substances laws)</t>
  </si>
  <si>
    <t>unlawful detainer - Nev. Rev. Stat. § 40.2516 ( Full Title: Nev. Rev. Stat. § 40.2516. Unlawful detainer: Possession after failure to perform conditions of lease; saving lease from forfeiture; recovery of possession following unlawful detainer)</t>
  </si>
  <si>
    <t>unlawful detainer service - Nev. Rev. Stat. § 40.253(1) ( Full Title: Nev. Rev. Stat. § 40.253. Unlawful detainer: Supplemental remedy of summary eviction and exclusion of tenant for default in payment of rent), eviction complaint - Nev. Rev. Stat. § 40.253(5)(a) ( Full Title: Nev. Rev. Stat. § 40.253. Unlawful detainer: Supplemental remedy of summary eviction and exclusion of tenant for default in payment of rent)</t>
  </si>
  <si>
    <t>nonpayment - Nev. Rev. Stat. § 40.2512 ( Full Title: Nev. Rev. Stat. § 40.2512. Unlawful detainer: Possession after default in payment of rent)</t>
  </si>
  <si>
    <t>forcible entry definition - Nev. Rev. Stat. Ann. § 40.230(1) ( Full Title: Nev. Rev. Stat. Ann. § 40.230. Forcible entry defined; recovery of possession following forcible entry; treble damages), forcible entry - Nev. Rev. Stat. Ann. § 40.230(2) ( Full Title: Nev. Rev. Stat. Ann. § 40.230. Forcible entry defined; recovery of possession following forcible entry; treble damages), forcible entry defintion - Nev. Rev. Stat. Ann. § 40.240(1) ( Full Title: Nev. Rev. Stat. Ann. § 40.240. Forcible detainer defined; recovery of possession following forcible detainer; treble damages), unlawful detainer - Nev. Rev. Stat. § 40.250 ( Full Title: Nev. Rev. Stat. § 40.250. Unlawful detainer: Possession after expiration of term), unlawful detainer - Nev. Rev. Stat. § 40.2516 ( Full Title: Nev. Rev. Stat. § 40.2516. Unlawful detainer: Possession after failure to perform conditions of lease; saving lease from forfeiture; recovery of possession following unlawful detainer), unlawful detainer - Nev. Rev. Stat. § 40.2514 ( Full Title: Nev. Rev. Stat. § 40.2514. Unlawful detainer: Assignment or subletting contrary to lease; waste; unlawful business; nuisance; violations of controlled substances laws)</t>
  </si>
  <si>
    <t>unlawful eviction - Nev. Rev. Stat. § 118A.390(1) ( Full Title: Nev. Rev. Stat. § 118A.390. Unlawful removal or exclusion of tenant of willful interruption of essential items or services; procedure for expedited relief), unlawful eviction - Nev. Rev. Stat.§ 118A.390(7) ( Full Title: Nev. Rev. Stat. § 118A.390. Unlawful removal or exclusion of tenant of willful interruption of essential items or services; procedure for expedited relief)</t>
  </si>
  <si>
    <t>terminate agreement - Nev. Rev. Stat. Ann. § 118A.430(1) ( Full Title: Nev. Rev. Stat. Ann. § 118A.430. Failure of tenant to comply with rental agreement or perform basic obligations: Termination of rental agreement), recovery of possession - Nev. Rev. Stat. § 118A.480 ( Full Title: Nev. Rev. Stat. § 118A.480. Landlord’s recovery of possession of dwelling unit), unlawful eviction - Nev. Rev. Stat. § 118A.390(1) ( Full Title: Nev. Rev. Stat. § 118A.390. Unlawful removal or exclusion of tenant of willful interruption of essential items or services; procedure for expedited relief)</t>
  </si>
  <si>
    <t>foreclosure - Mo. Rev. Stat. § 534.030(1) ( Full Title: Mo. Rev. Stat. § 534.030: Unlawful detainer defined – foreclosure, notice to tenants, procedure), foreclosure - Mo. Ann. Stat. § 534.050 ( Full Title: Mo. Ann. Stat. § 534.050. Demand for possession, how made and proved)</t>
  </si>
  <si>
    <t>records - MO R S.CT. OP. RULES Rule 2.02 ( Full Title: MO R S.CT. OP. RULES Rule 2.02 General Policy)</t>
  </si>
  <si>
    <t>set aside judgment - Mo. Rev. Stat. § 535.030(4) ( Full Title: Mo. Rev. Stat. § 535.030: Service of summons – court date included in summons), notice of judgement - Mo. Ann. Stat. § 534.345 ( Full Title: Mo. Ann. Stat. § 534.345. Notice, order to relinquish possession)</t>
  </si>
  <si>
    <t>If grounds have been established for an immediate eviction, tenant must vacate within 24 hours. Mo. Rev. Stat. §441.770(1).</t>
  </si>
  <si>
    <t>removal after immediate eviction - Mo. Rev. Stat. § 441.770(1) ( Full Title: Mo. Rev. Stat. § 441.770: Court-ordered eviction, when – court-ordered removal of third party from leased premises, when – expedited eviction order – stay of execution of eviction order, when), landlord possession - Mo. Rev. Stat. § 535.040(1) ( Full Title: Mo. Rev. Stat. § 535.040: Upon return of summons, cause to be heard – landlord not liable, when – landlord notification of property left by tenant)</t>
  </si>
  <si>
    <t>set aside judgment - Mo. Rev. Stat. § 535.030(4) ( Full Title: Mo. Rev. Stat. § 535.030: Service of summons – court date included in summons)</t>
  </si>
  <si>
    <t>stay of execution - Mo. Ann. Stat. § 534.350 ( Full Title: Mo. Ann. Stat. § 534.350. Execution--when issued and levied--restoring possession), stay of execution - Mo. Ann. Stat. § 534.380 ( Full Title: Mo. Ann. Stat. § 534.380. Judgment stay for appeals), stay of execution - Mo. Rev. Stat. § 535.110: ( Full Title: Mo. Rev. Stat. § 535.110: Appeals, defendant to furnish bond to stay execution), stay of execution - Mo. Rev. Stat. § 441.880(1) ( Full Title: Mo. Rev. Stat. § 441.880: Stay of execution of eviction order, when – notification of interested parties -probationary tenancy, failure to comply results in removal of stay of execution – prior conduct actionable – compliance with probationary tenancy can result in dismissal of cause of action)</t>
  </si>
  <si>
    <t>security deposit - Mo. Rev. Stat. § 535.300(4) ( Full Title: Mo. Rev. Stat. § 535.300: Security deposits, limitation – holding – return of deposit or notice of damages, when – withholding deposit, when - tenant’s right to damages – security deposit defined)</t>
  </si>
  <si>
    <t>recovery - Mo. Rev. Stat. § 441.850 ( Full Title: Mo. Rev. Stat. § 441.850: Certain parties entitled to attorney’s fees in certain eviction proceedings, when), recover costs - Mo. Rev. Stat. § 514.060 ( Full Title: Mo. Rev. Stat. § 514.060: Recovery of civil actions, by whom), recovery forcible entry - Mo. Ann. Stat. § 534.310 ( Full Title: Mo. Ann. Stat. § 534.310. Verdict for complainant--what it shall include), landlord possession - Mo. Rev. Stat. § 535.040(1) ( Full Title: Mo. Rev. Stat. § 535.040: Upon return of summons, cause to be heard – landlord not liable, when – landlord notification of property left by tenant), recovery - Mo. Rev. Stat. § 535.040(1) ( Full Title: Mo. Rev. Stat. § 535.040: Upon return of summons, cause to be heard – landlord not liable, when – landlord notification of property left by tenant), recovery - Mo. Rev. Stat. § 535.150 ( Full Title: Mo. Rev. Stat. § 535.150: Judgment for recovery of demised premises)</t>
  </si>
  <si>
    <t>retaliation - KANSAS CITY, MO., CODE § 34-408 ( Full Title: KANSAS CITY, MO., CODE § 34-408: Danger to inhabitants; tenants’ rights), reasons not to evict - KANSAS CITY, MO., CODE § 50-109(d) ( Full Title: KANSAS CITY, MO., CODE § 50-109: Unlawful acts by landlords and tenants of residential premises), retaliation - KANSAS CITY, MO., CODE § 56-374 ( Full Title: KANSAS CITY, MO., CODE § 56-374: Retaliatory action)</t>
  </si>
  <si>
    <t>jury trial - Mo. Ann. Stat. § 534.160 ( Full Title: Mo. Ann. Stat. § 534.160. Demand for trial by jury)</t>
  </si>
  <si>
    <t>date of hearing maximum duration - Mo. Ann. Stat. § 441.720(1) ( Full Title: Mo. Ann. Stat. § 441.720. Actions to evict, location of filing--continuances and stays), forcible entry court - Mo. Ann. Stat. § 534.070(2) ( Full Title: Mo. Ann. Stat. § 534.070. Complaint and summons--court date assigned, when)</t>
  </si>
  <si>
    <t>summons - Mo. Rev. Stat. § 535.030(1) ( Full Title: Mo. Rev. Stat. § 535.030: Service of summons – court date included in summons)</t>
  </si>
  <si>
    <t>forcible entry service - Mo. Ann. Stat. § 534.090 ( Full Title: Mo. Ann. Stat. § 534.090. Serving of summons--service by mail--publication of notice), service - Mo. Rev. Stat. § 535.030(2) ( Full Title: Mo. Rev. Stat. § 535.030: Service of summons – court date included in summons), service of summons - Mo. Rev. Stat. § 535.130 ( Full Title: Mo. Rev. Stat. § 535.130: Summons in such action, how served)</t>
  </si>
  <si>
    <t>complaint - Mo. Ann. Stat. § 534.070 ( Full Title: Mo. Ann. Stat. § 534.070. Complaint and summons--court date assigned, when)</t>
  </si>
  <si>
    <t>additional fees - Mo. Ann. Stat. § 488.012(21)-(23) ( Full Title: Mo. Ann. Stat. § 488.012. Collections, clerk of court--amount of court costs), fees - Mo. Ann. Stat. § 488.012(13) ( Full Title: Mo. Ann. Stat. § 488.012. Collections, clerk of court--amount of court costs), fees - Mo. Ann. Stat. § 488.012(5) ( Full Title: Mo. Ann. Stat. § 488.012. Collections, clerk of court--amount of court costs), fee from website - THE FOLLOWING AMOUNT... ( Full Title: THE FOLLOWING AMOUNTS (TO COVER FEES AND COSTS) SHALL BE DEPOSITED AT THE TIME PROCEEDINGS ARE INSTITUTED OR REQUIRED)</t>
  </si>
  <si>
    <t>foreclosure - Mo. Ann. Stat. § 534.050 ( Full Title: Mo. Ann. Stat. § 534.050. Demand for possession, how made and proved)</t>
  </si>
  <si>
    <t>Notice of immediate termination allowed in cases that qualify for immediate, emergency eviction. Mo. Rev. Stat. § 441.780.</t>
  </si>
  <si>
    <t>oust tenant - Mo. Rev. Stat. § 441.040 ( Full Title: Mo. Rev. Stat. § 441.040: Landlord may take possession when – landlord liable, when, burden of proof), illegal use - Mo. Rev. Stat. § 441.020 ( Full Title: Mo. Rev. Stat. § 441.020: Illegal use of premises renders lease void)</t>
  </si>
  <si>
    <t>recover possession of premise - Mo. Rev. Stat. § 535.020 ( Full Title: Mo. Rev. Stat. § 535.020: Procedure to recover possession – filing of statement – issuance of summons – procedure)</t>
  </si>
  <si>
    <t>rent payment - Mo. Rev. Stat. § 535.160: ( Full Title: Mo. Rev. Stat. § 535.160: Tender of rent and costs on judgment date, effect – not bar to landlord’s appeal – no stay of execution if no money judgment, exceptions)</t>
  </si>
  <si>
    <t>oust tenant - Mo. Rev. Stat. § 441.040 ( Full Title: Mo. Rev. Stat. § 441.040: Landlord may take possession when – landlord liable, when, burden of proof), tenant transfer interest - Mo. Rev. Stat. § 441.030: ( Full Title: Mo. Rev. Stat. § 441.030: Illegal use of premises renders lease void), illegal use - Mo. Rev. Stat. § 441.020 ( Full Title: Mo. Rev. Stat. § 441.020: Illegal use of premises renders lease void), nonpayment - Mo. Ann. Stat. § 535.010 ( Full Title: Mo. Ann. Stat. § 535.010. If rent be not paid as agreed, landlord may recover possession, how), nonpayment - Mo. Rev. Stat. § 535.120 ( Full Title: Mo. Rev. Stat. § 535.120: Action brought, when)</t>
  </si>
  <si>
    <t>judicial process - KANSAS CITY, MO., CODE § 50-109: ( Full Title: KANSAS CITY, MO., CODE § 50-109: Unlawful acts by landlords and tenants of residential premises), judicial process - Mo. Ann. Stat. § 441.233 ( Full Title: Mo. Ann. Stat. § 441.233. Forcible entry and detainer--removal or exclusion of tenant or tenant's personal property—diminishing), general penalty - KANSAS CITY, MO., CODE § 1-17: ( Full Title: KANSAS CITY, MO., CODE § 1-17: General penalty; continuing violations)</t>
  </si>
  <si>
    <t>oust tenant - Mo. Rev. Stat. § 441.040 ( Full Title: Mo. Rev. Stat. § 441.040: Landlord may take possession when – landlord liable, when, burden of proof), judicial process - KANSAS CITY, MO., CODE § 50-109: ( Full Title: KANSAS CITY, MO., CODE § 50-109: Unlawful acts by landlords and tenants of residential premises)</t>
  </si>
  <si>
    <t>Converting to Condo - N.J. Stat. Ann. § 2A:18-61.1 ( Full Title: N.J. Stat. Ann. § 2A:18-61.1. Grounds for removal of tenants), Demolishing Premises - N.J. Stat. Ann. § 2A:18-61.1(g) ( Full Title: N.J. Stat. Ann. § 2A:18-61.1. Grounds for removal of tenants)</t>
  </si>
  <si>
    <t>Terminal Illness - N.J. Stat. § 2A:18-59.1 ( Full Title: N.J. Stat. § 2A:18-59.1. Terminally ill tenant; stay of execution), Nighttime - N.J. Stat. § 2A:42-10.16(c) ( Full Title: N.J. Stat. § 2A:42-10.16. Warrant for possession; execution), Disability/Illness - N.J. Stat. § 46:8-9.2 ( Full Title: N.J. Stat. § 46:8-9.2. Disabling illness or accident of lessee or spouse; termination of lease)</t>
  </si>
  <si>
    <t>Writ of Execution - R. 6:7-1(d) ( Full Title: R. 6:7-1. Requests for Issuance of Writs of Execution; Contents of Writs of Execution and Other Process for the Enforcement of Judgments; Notice to Debtor; Claim for Exemption; Warrant of Removal; Enforcement of Consent Judgments and Stipulations of Settlement in Tenancy Actions; Writs of Possession)</t>
  </si>
  <si>
    <t>Terminal Illness - N.J. Stat. § 2A:18-59.1 ( Full Title: N.J. Stat. § 2A:18-59.1. Terminally ill tenant; stay of execution), Stay of Execution - N.J. Stat. § 2A:18-66 ( Full Title: N.J. Stat. § 2A:18-66. Judgment; orders as to payment; stay of execution), Discretionary Stay - N.J. Stat. § 2A:18-61.11(b)-(c) ( Full Title: N.J. Stat. § 2A:18-61.11. Comparable housing; offer of rental; stay of eviction; alternative compensation; senior citizens and disabled protected tenancy period), Discretionary Stay - N.J. Stat. § 2A:42-10.1 ( Full Title: N.J. Stat. § 2A:42-10.1. Warrant or writ for removal; writ of possession; issuance; stays)</t>
  </si>
  <si>
    <t>Default Judgment - R. 6:6-2 ( Full Title: R. 6:6-2. Entry of Default and Automatic Vacation Thereof)</t>
  </si>
  <si>
    <t>Stay of Execution - N.J. Stat. § 2A:42-10.1 ( Full Title: N.J. Stat. § 2A:42-10.1. Warrant or writ for removal; writ of possession; issuance; stays)</t>
  </si>
  <si>
    <t>Appeal Timing - R. 2:4-1(b) ( Full Title: R. 2:4-1.Time: from judgments, orders, decisions, actions and from rules)</t>
  </si>
  <si>
    <t>Default Judgment - R. 6:6-3(b) ( Full Title: R. 6:6-3. Judgment by Default), Service - R. 6:2-1 ( Full Title: R. 6:2-1. Form of Summons)</t>
  </si>
  <si>
    <t>Landlord Recovery - N.J. Stat. § 2A:18-57 ( Full Title: N.J. Stat. § 2A:18-57. Judgment for possession; warrant for removal; issuance), Landlord Recovery - N.J. Stat. § 2A:18-61.66 ( Full Title: N.J. Stat. § 2A:18-61.66. Implied covenant in lease regarding payment by landlord of costs incurred by tenant for successful defense or action; discretion of court)</t>
  </si>
  <si>
    <t>Reviewing Settlement - R. 6:6-4(a) ( Full Title: R. 6:6-4. Consent judgments for possession and stipulations of settlement)</t>
  </si>
  <si>
    <t>Retaliation - Jersey City, NJ., Code § 260-7(A) ( Full Title: Jersey City, NJ., Code § 260-7. - Anti-harassment and tenant complaints), Failure of Building Compliance - N.J. Stat. § 46:8-33 ( Full Title: N.J. Stat. § 46:8-33. Action for possession by landlord; compliance with act), Nonpayment of Rent - N.J. Stat. Ann. § 2A:18-61.2 ( Full Title: N.J. Stat. Ann. § 2A:18-61.2. Removal of residential tenants; required notice; contents; service), Tenant Defenses - N.J. Stat. § 2A:42-10.11 ( Full Title: N.J. Stat. § 2A:42-10.11. Grounds for judgment by tenant in unlawful action for possession by landlord), Retaliation - N.J. Stat. Ann. § 2A:42-10.10(a)-(d) ( Full Title: N.J. Stat. Ann. § 2A:42-10.10. Reprisal as unlawful grounds for civil action for re-entry; action for damages or other appropriate relief by tenant)</t>
  </si>
  <si>
    <t>Trial by Jury - N.J. Stat. Ann. § 2A:18-61 ( Full Title: N.J. Stat. Ann. § 2A:18-61. Trial by jury), Jury Trial - R. 6:5-3(a) ( Full Title: R. 6:5-3. Trial by jury)</t>
  </si>
  <si>
    <t>Timing of Trial - R. 6:5-2(b) ( Full Title: R. 6:5-2. Notice of trial; assignment for trial), Service - R. 6:2-1 ( Full Title: R. 6:2-1. Form of Summons)</t>
  </si>
  <si>
    <t>Service - R. 6:2-1 ( Full Title: R. 6:2-1. Form of Summons)</t>
  </si>
  <si>
    <t>Service of Process - R. 6:2-3(b) ( Full Title: R. 6:2-3. Service of Process)</t>
  </si>
  <si>
    <t>Complaint - R. 6:3-4(c) ( Full Title: R. 6:3-4. Summary Actions for Possession of Premises)</t>
  </si>
  <si>
    <t>Fees - N.J. Stat. Ann. § 22A:2-37.1(a) ( Full Title: N.J. Stat. Ann. § 22A:2-37.1. Special Civil Part of Superior Court, Law Division Fees), jersey courts - New Jersey Courts... ( Full Title: New Jersey Courts)</t>
  </si>
  <si>
    <t>Methods of Notice - N.J. Stat. Ann. § 2A:18-61.2 ( Full Title: N.J. Stat. Ann. § 2A:18-61.2. Removal of residential tenants; required notice; contents; service), Notice Methods - N.J. Stat. Ann. § 2A:18-54 ( Full Title: N.J. Stat. Ann. § 2A:18-54. Notices and summons; substituted service; service by posting)</t>
  </si>
  <si>
    <t>Disturbing Peace - N.J. Stat. Ann. § 2A:18-61.2(a) ( Full Title: N.J. Stat. Ann. § 2A:18-61.2. Removal of residential tenants; required notice; contents; service), Causing Damage - N.J. Stat. Ann. § 2A:18-61.2(a) ( Full Title: N.J. Stat. Ann. § 2A:18-61.2. Removal of residential tenants; required notice; contents; service), Criminal Grounds - N.J. Stat. Ann. § 2A:18-61.2(a) ( Full Title: N.J. Stat. Ann. § 2A:18-61.2. Removal of residential tenants; required notice; contents; service), Material Breach - N.J. Stat. Ann. § 2A:18-61.2(d)-(e)(1) ( Full Title: N.J. Stat. Ann. § 2A:18-61.2. Removal of residential tenants; required notice; contents; service), Demolition of Premises - N.J. Stat. Ann. § 2A:18-61.2(c) ( Full Title: N.J. Stat. Ann. § 2A:18-61.2. Removal of residential tenants; required notice; contents; service), Retiring Premises - N.J. Stat. Ann. § 2A:18-61.2(d) ( Full Title: N.J. Stat. Ann. § 2A:18-61.2. Removal of residential tenants; required notice; contents; service), Refusal of Reasonable Changes - N.J. Stat. Ann. § 2A:18-61.2(e) ( Full Title: N.J. Stat. Ann. § 2A:18-61.2. Removal of residential tenants; required notice; contents; service), Converting to Condo - N.J. Stat. Ann. § 2A:18-61.2(g) ( Full Title: N.J. Stat. Ann. § 2A:18-61.2. Removal of residential tenants; required notice; contents; service), Assorted Tenant Reasons - N.J. Stat. Ann. § 2A:18-61.2(f) ( Full Title: N.J. Stat. Ann. § 2A:18-61.2. Removal of residential tenants; required notice; contents; service)</t>
  </si>
  <si>
    <t>Nonpayment of Rent - N.J. Stat. Ann. § 2A:18-61.2 ( Full Title: N.J. Stat. Ann. § 2A:18-61.2. Removal of residential tenants; required notice; contents; service)</t>
  </si>
  <si>
    <t>Tenant Cure - N.J. Stat. Ann. § 2A:18-55 ( Full Title: N.J. Stat. Ann. § 2A:18-55. Discontinuance upon payment into court of rent in arrears; receipt), Material Breach - N.J. Stat. Ann. § 2A:18-61.1(d)-(e)(1) ( Full Title: N.J. Stat. Ann. § 2A:18-61.1. Grounds for removal of tenants), Disturbing Peace - N.J. Stat. Ann. § 2A:18-61.1(b) ( Full Title: N.J. Stat. Ann. § 2A:18-61.1. Grounds for removal of tenants)</t>
  </si>
  <si>
    <t>Material Breach - N.J. Stat. Ann. § 2A:18-61.1(d)-(e)(1) ( Full Title: N.J. Stat. Ann. § 2A:18-61.1. Grounds for removal of tenants), Nonpayment of Rent - N.J. Stat. Ann. § 2A:18-61.1(a) ( Full Title: N.J. Stat. Ann. § 2A:18-61.1. Grounds for removal of tenants), Disturbing Peace - N.J. Stat. Ann. § 2A:18-61.1(b) ( Full Title: N.J. Stat. Ann. § 2A:18-61.1. Grounds for removal of tenants), Causing Damage - N.J. Stat. Ann. § 2A:18-61.1(c) ( Full Title: N.J. Stat. Ann. § 2A:18-61.1. Grounds for removal of tenants), Nonpayment Rent - N.J. Stat. Ann. § 2A:18-61.1(f) ( Full Title: N.J. Stat. Ann. § 2A:18-61.1. Grounds for removal of tenants), Demolishing Premises - N.J. Stat. Ann. § 2A:18-61.1(g) ( Full Title: N.J. Stat. Ann. § 2A:18-61.1. Grounds for removal of tenants), Retiring Premises - N.J. Stat. Ann. § 2A:18-61.1(h) ( Full Title: N.J. Stat. Ann. § 2A:18-61.1. Grounds for removal of tenants), Refusal of Reasonable Changes - N.J. Stat. Ann. § 2A:18-61.1(i) ( Full Title: N.J. Stat. Ann. § 2A:18-61.1. Grounds for removal of tenants), Nonpayment of Rent - N.J. Stat. Ann. § 2A:18-61.1 ( Full Title: N.J. Stat. Ann. § 2A:18-61.1. Grounds for removal of tenants), Converting to Condo - N.J. Stat. Ann. § 2A:18-61.1 ( Full Title: N.J. Stat. Ann. § 2A:18-61.1. Grounds for removal of tenants), Assorted Good Cause Reasons - N.J. Stat. Ann. § 2A:18-61.1(l) ( Full Title: N.J. Stat. Ann. § 2A:18-61.1. Grounds for removal of tenants), Criminal Activity - N.J. Stat. Ann. § 2A:18-61.1(n)-(r) ( Full Title: N.J. Stat. Ann. § 2A:18-61.1. Grounds for removal of tenants), Employment - N.J. Stat. Ann. § 2A:18-61.1(m) ( Full Title: N.J. Stat. Ann. § 2A:18-61.1. Grounds for removal of tenants), Disability/Illness - N.J. Stat. § 46:8-9.2 ( Full Title: N.J. Stat. § 46:8-9.2. Disabling illness or accident of lessee or spouse; termination of lease)</t>
  </si>
  <si>
    <t>Penalties - Jersey City, NJ., Code § 1-25(A) ( Full Title: Jersey City, NJ., Code § 1-25. General penalty), Additional Penalties - Jersey City, NJ., Code § 1-25(D) ( Full Title: Jersey City, NJ., Code § 1-25. General penalty)</t>
  </si>
  <si>
    <t>Court Order Required - Jersey City, NJ. Code § 218-9(A) ( Full Title: Jersey City, NJ. Code § 218-9. - Unlawful eviction)</t>
  </si>
  <si>
    <t>foreclosure - Fla. Stat.  § 83.561 ( Full Title: Fla. Stat.  § 83.561. Termination of rental agreement upon foreclosure)</t>
  </si>
  <si>
    <t>public record - Fl. St. J. Admin. Rule 2.420 (a) ( Full Title: Fl. St. J. Admin. Rule 2.420. Public Access to and Protection of Judicial Branch Records)</t>
  </si>
  <si>
    <t>physical eviction - Fla. Stat. § 83.62 (1) ( Full Title: Fla. Stat. § 83.62. Restoration of possession to landlord)</t>
  </si>
  <si>
    <t>24 hours from the posting of the notice of the writ of possession, not from the time of final judgment. Fla. Stat. § 83.62(1).</t>
  </si>
  <si>
    <t>discretionary stay - Fla. Sm. Cl. R. 7.210 (a) ( Full Title: Fla. Sm. Cl. R. 7.210. Stay of judgment and execution)</t>
  </si>
  <si>
    <t>overturn default judgment - Fla. R. Civ. P. 1.500 (d) ( Full Title: Fla. R. Civ. P. 1.500. Defaults and final judgments thereon)</t>
  </si>
  <si>
    <t>appeal - Fla. R. App. P. 9.110 (b) ( Full Title: Fla. R. App. P. 9.110. Appeal Proceedings to Review Final Orders of Lower Tribunals and Orders Granting New Trial in Jury and Non-jury Cases)</t>
  </si>
  <si>
    <t>security deposit - Fla. Stat. § 83.43 (12) ( Full Title: Fla. Stat. § 83.43. Definitions), disburse advance rents - Fla. Stat. Ann. § 83.49 ( Full Title: Fla. Stat. Ann. § 83.49. Deposit money or advance rent; duty of landlord and tenant)</t>
  </si>
  <si>
    <t>default - Fla. Sm. Cl. R. 7.170 (a) ( Full Title: Fla. Sm. Cl. R. 7.170. Default; Judgment)</t>
  </si>
  <si>
    <t>terminate rental agreement - Fla. Stat. § 83.56 (2)(a) ( Full Title: Fla. Stat. § 83.56. Termination of rental agreement), injunction - Fla. Stat. § 83.681 (1) ( Full Title: Fla. Stat. § 83.681. Orders to enjoin violations of this part), attorneys fees - Fla. Stat. § 83.48 ( Full Title: Fla. Stat. § 83.48. Attorney's fees.), recover possession - Fla. Stat. Ann. § 83.59 (1) ( Full Title: Fla. Stat. Ann. § 83.59. Right of action for possession), damages - Fla. Stat. § 83.55 ( Full Title: Fla. Stat. § 83.55. Right of action for damages), possession - Fla. Stat. § 83.58 ( Full Title: Fla. Stat. § 83.58. Remedies; tenant holding over), unpaid rent - Fla. Stat. § 83.58 ( Full Title: Fla. Stat. § 83.58. Remedies; tenant holding over)</t>
  </si>
  <si>
    <t>settlement review - ***Fla. Sm. Cl. R. 7.130 (b) ( Full Title: ***Fla. Sm. Cl. R. 7.130. Continuances and settlements)</t>
  </si>
  <si>
    <t>mediation - Fla. R. Civ. P. 1.710 (b) ( Full Title: Fla. R. Civ. P. 1.710. Mediation Rules)</t>
  </si>
  <si>
    <t>statutory duties - Fla. Stat. § 83.60 (1)(a) ( Full Title: Fla. Stat. § 83.60. Defenses to action for rent or possession; procedure)</t>
  </si>
  <si>
    <t>jury trial - ***Fla. Sm. Cl. R. 7.150 ( Full Title: ***Fla. Sm. Cl. R. 7.150. Jury Trials)</t>
  </si>
  <si>
    <t>Unless required by order... - ***Fl. Small Claims Court Rules 7.090 (c) ( Full Title: ***Fl. Small Claims Court Rules 7.090. Appearance; Defensive Pleadings; Trial Date), answer - Fla. Stat. § 83.60 (2) ( Full Title: Fla. Stat. § 83.60. Defenses to action for rent or possession; procedure)</t>
  </si>
  <si>
    <t>as soon as practible - ***Fla. Sm. Cl. R. 7.130 ( Full Title: ***Fla. Sm. Cl. R. 7.130. Continuances and settlements)</t>
  </si>
  <si>
    <t>first appearannce - ***Fl. Small Claims Court Rules 7.090 (b) ( Full Title: ***Fl. Small Claims Court Rules 7.090. Appearance; Defensive Pleadings; Trial Date)</t>
  </si>
  <si>
    <t>service - Fla. Stat. § 48.183 ( Full Title: Fla. Stat. § 48.183. Service of process in action for possession of premises), answer - Fla. Stat. § 83.60 (2) ( Full Title: Fla. Stat. § 83.60. Defenses to action for rent or possession; procedure)</t>
  </si>
  <si>
    <t>delivery to person fifteen or older - Fla. Stat. § 48.031 (1)(a) ( Full Title: Fla. Stat. § 48.031. Service of process generally; service of witness subpoenas.), personal service - Fla. Stat. § 48.031 (1)(a) ( Full Title: Fla. Stat. § 48.031. Service of process generally; service of witness subpoenas.), service - Fla. Stat. § 48.183 (1) ( Full Title: Fla. Stat. § 48.183. Service of process in action for possession of premises), delivery and mail - Fla. Stat. § 48.183 (2) ( Full Title: Fla. Stat. § 48.183. Service of process in action for possession of premises)</t>
  </si>
  <si>
    <t>complaint contents - Fla. Stat. Ann. § 83.59 (2) ( Full Title: Fla. Stat. Ann. § 83.59. Right of action for possession)</t>
  </si>
  <si>
    <t>duval county - Duval County... ( Full Title: Duval County)</t>
  </si>
  <si>
    <t>mail or delivery - Fla. Stat. § 83.56 (4) ( Full Title: Fla. Stat. § 83.56. Termination of rental agreement), copy at residence - Fla. Stat. § 83.56 (4) ( Full Title: Fla. Stat. § 83.56. Termination of rental agreement)</t>
  </si>
  <si>
    <t>recover possession - Fla. Stat. Ann. § 83.59 (1) ( Full Title: Fla. Stat. Ann. § 83.59. Right of action for possession), repeated non-compliance - Fla. Stat. § 83.56 ( Full Title: Fla. Stat. § 83.56. Termination of rental agreement)</t>
  </si>
  <si>
    <t>7-day notice - Fla. Stat. § 83.56 (2)(a) ( Full Title: Fla. Stat. § 83.56. Termination of rental agreement)</t>
  </si>
  <si>
    <t>3 day notice - Fla. Stat. § 83.56 (3) ( Full Title: Fla. Stat. § 83.56. Termination of rental agreement)</t>
  </si>
  <si>
    <t>accepting partial rent - Fla. Stat. § 83.56 (5)(a) ( Full Title: Fla. Stat. § 83.56. Termination of rental agreement)</t>
  </si>
  <si>
    <t>noncompliance is of a na... - Fla. Stat. § 83.56 (b) ( Full Title: Fla. Stat. § 83.56. Termination of rental agreement), nonpayment of rent - Fla. Stat. § 83.56 (3) ( Full Title: Fla. Stat. § 83.56. Termination of rental agreement)</t>
  </si>
  <si>
    <t>statutory tenant obligations - Fla. Stat. § 83.56 (2) ( Full Title: Fla. Stat. § 83.56. Termination of rental agreement), nonpayment of rent - Fla. Stat. § 83.56 (3) ( Full Title: Fla. Stat. § 83.56. Termination of rental agreement), repeated non-compliance - Fla. Stat. § 83.56 ( Full Title: Fla. Stat. § 83.56. Termination of rental agreement), material breach of lease - Fla. Stat. § 83.56 (1)(b)(2) ( Full Title: Fla. Stat. § 83.56. Termination of rental agreement), possession - Fla. Stat. § 83.58 ( Full Title: Fla. Stat. § 83.58. Remedies; tenant holding over), criminal activity - Fla. Stat. § 83.56 (2)(a) ( Full Title: Fla. Stat. § 83.56. Termination of rental agreement)</t>
  </si>
  <si>
    <t>penalties - Fla. Stat. Ann. § 83.67 (6) ( Full Title: Fla. Stat. Ann. § 83.67.  Prohibited practices)</t>
  </si>
  <si>
    <t>unlawful eviction - Fla. Stat. Ann. § 83.67 (2) ( Full Title: Fla. Stat. Ann. § 83.67.  Prohibited practices)</t>
  </si>
  <si>
    <t>condimunium conversions - Indianapolis City Code Sec. 551-202(a) ( Full Title: Indianapolis City Code Sec. 551-202. - Tenants' rights.)</t>
  </si>
  <si>
    <t>public records - Ind. Ct. R. Admin. Rule 9(D) ( Full Title: Ind. Ct. R. Admin. Rule 9. Access to Court Records)</t>
  </si>
  <si>
    <t>warrant notice - Ind. Code § 32-30-3-9(b) ( Full Title: Ind. Code § 32-30-3-9. Order of possession; delivery; service)</t>
  </si>
  <si>
    <t>warrant notice - Ind. Code § 32-30-3-10 ( Full Title: Ind. Code § 32-30-3-10. Removal of occupants within 48 hours service), nuisance,drugs - Ind. Code § 32-30-8-11 ( Full Title: Ind. Code § 32-30-8-11 Order to vacate)</t>
  </si>
  <si>
    <t>overturn default - Ind. R. Trial P. 55(C) ( Full Title: Ind. R. Trial P. 55. Default), grounds for overturning default - Ind. R. Trial P. 60(B) ( Full Title: Ind. R. Trial P. 60. Relief from Judgment or Order)</t>
  </si>
  <si>
    <t>stay on appeal - Ind. R. Trial P. 62(D) ( Full Title: Ind. R. Trial P. 62. Stay of proceedings to enforce a judgment)</t>
  </si>
  <si>
    <t>small claims appeal - Marion County Loc. Ct. R. LR49 - TR79.1 - 226(1) ( Full Title: Marion County Loc. Ct. R. LR49 - TR79.1 - 226. Marion County Small Claims Court Cases), small claims appeal - Ind. Code § 33-34-3-15.1(b) ( Full Title: Ind. Code § 33-34-3-15.1Appeals)</t>
  </si>
  <si>
    <t>security deposit - Ind. Code § 32-31-3-13(2,3) ( Full Title: Ind. Code § 32-31-3-13. Use of deposits)</t>
  </si>
  <si>
    <t>damages awarded in degault - Ind. R. Trial P. 55(B) ( Full Title: Ind. R. Trial P. 55. Default)</t>
  </si>
  <si>
    <t>tenant obligation recovery - Ind. Code § 32-31-7-7(f) ( Full Title: Ind. Code § 32-31-7-7. Landlord's cause of action to enforce tenant obligations), immediate posession - Ind. Code § 32-30-3-3 ( Full Title: Ind. Code § 32-30-3-3. Preliminary order for possession; required findings), small claims jursidiction - Ind. Code § 32-30-3-3 ( Full Title: Ind. Code § 32-30-3-3)</t>
  </si>
  <si>
    <t>settlements - Marion County Loc. Ct. R. LR49-SC11-404 ( Full Title: Marion County Loc. Ct. R. LR49-SC11-404 Agreed Judgments and post judgment payment plans)</t>
  </si>
  <si>
    <t>def. of protected - Ind. Code § 32-31-9-7(2) ( Full Title: Ind. Code § 32-31-9-7. “Protected individual” defined), retaliation for protected - Ind. Code § 32-31-9-8 ( Full Title: Ind. Code § 32-31-9-8. Retaliation against tenant prohibited)</t>
  </si>
  <si>
    <t>small claims jury - Ind. Code § 32-31-9-7 ( Full Title: Ind. Code § 32-31-9-7. No trial by jury), jury request - Ind. Code § 33-34-3-11(b) ( Full Title: Ind. Code § 33-34-3-11Waiver of trial by jury; transfer of claim)</t>
  </si>
  <si>
    <t>answer to hearing to show cause - Ind. Code § 32-30-3-2(b)(2) ( Full Title: Ind. Code § 32-30-3-2. Order to appear; order to show cause; requirements), superior court answer - Ind. Code § 33-28-3-5(b) ( Full Title: Ind. Code § 33-28-3-5. Exceptions to formal practice and procedure; answer and appearance; continuance; informality)</t>
  </si>
  <si>
    <t>emergency continuance - Ind. Code § 32-31-6-8(c) ( Full Title: Ind. Code § 32-31-6-8. Summons; court procedure), superior continuance - Ind. R. Trial P. 53.5 ( Full Title: Ind. R. Trial P. 53.5 Continuances)</t>
  </si>
  <si>
    <t>If a landlord files under chapter 32-31 then an emergency hearing must be held within 3 business days after the petition is filed.  Ind. Code § 32-31-6-5(2).</t>
  </si>
  <si>
    <t>emergency timeline - Ind. Code § 32-31-6-5 ( Full Title: Ind. Code § 32-31-6-5. Court review; emergency hearing)</t>
  </si>
  <si>
    <t>5 days if the tenant threatens waste or the holder of the property threatens to destroy, harm, or sell the property to an innocent purchaser. Ind. Code § 32-30-3-2(a).</t>
  </si>
  <si>
    <t>service timeframe - Marion County Loc. Ct. R. LR49-SC03-203 ( Full Title: Marion County Loc. Ct. R. LR49-SC03-203. Timeliness of Service), indecent nuisance - Ind. Code § 32-30-7-25 ( Full Title: Ind. Code § 32-30-7-25 Indecent nuisances created by tenants; voidable title; reversion to owner; entry), quasi waste - Ind. Code § 32-30-3-3 ( Full Title: Ind. Code § 32-30-3-3. Preliminary order for possession; required findings), post service timeframe - Ind. Code § 32-30-3-2(a) ( Full Title: Ind. Code § 32-30-3-2. Order to appear; order to show cause; requirements)</t>
  </si>
  <si>
    <t>small claims service methods - Ind. Code § 33-34-3-8(a) ( Full Title: Ind. Code § 33-34-3-8. Service of process), general service - Ind. R. Trial Proc. R. 4.1 ( Full Title: Ind. R. Trial Proc. R. 4.1. Summons: Service on individuals)</t>
  </si>
  <si>
    <t>complaint contents - Ind. Code § 32-30-3-1(b) ( Full Title: Ind. Code § 32-30-3-1)</t>
  </si>
  <si>
    <t>fees - Ind. Code § 33-34-8-1 ( Full Title: Ind. Code § 33-34-8-1. Fees and costs), marion county - Marion County... ( Full Title: Marion County)</t>
  </si>
  <si>
    <t>actual notice - Ind. Code § 32-31-1-9(a) ( Full Title: Ind. Code § 32-31-1-9. Service of notices), notice left with someone - Ind. Code § 32-31-1-9(b) ( Full Title: Ind. Code § 32-31-1-9. Service of notices), notice posting - Ind. Code § 32-31-1-9(c) ( Full Title: Ind. Code § 32-31-1-9. Service of notices)</t>
  </si>
  <si>
    <t>no notice - Ind. Code § 32-31-1-8 ( Full Title: Ind. Code § 32-31-1-8. Notice to quit; when not necessary)</t>
  </si>
  <si>
    <t>nonpayment - Ind. Code § 32-31-1-6 ( Full Title: Ind. Code § 32-31-1-6. Rent; refusal or neglect to pay)</t>
  </si>
  <si>
    <t>tenant obligation remedies - Ind. Code § 32-31-7-7(a)(2) ( Full Title: Ind. Code § 32-31-7-7. Landlord's cause of action to enforce tenant obligations), nonpayment cures - Ind. Code § 32-31-1-6 ( Full Title: Ind. Code § 32-31-1-6. Rent; refusal or neglect to pay)</t>
  </si>
  <si>
    <t>tenant obligations - Ind. Code § 32-31-7-7(a) ( Full Title: Ind. Code § 32-31-7-7. Landlord's cause of action to enforce tenant obligations), smoke detector - Ind. Code § 32-31-7-5(6) ( Full Title: Ind. Code § 32-31-7-5. Tenant obligations), clean - Ind. Code § 32-31-7-5(2) ( Full Title: Ind. Code § 32-31-7-5. Tenant obligations), damage - Ind. Code § 32-31-7-5(4) ( Full Title: Ind. Code § 32-31-7-5. Tenant obligations), waste - Ind. Code § 32-31-6-3(2) ( Full Title: Ind. Code § 32-31-6-3. Eligability to File Petition), indecent nuisance - Ind. Code § 32-30-7-25 ( Full Title: Ind. Code § 32-30-7-25 Indecent nuisances created by tenants; voidable title; reversion to owner; entry), def. indecent nuisance - Ind. Code § 32-30-7-1 ( Full Title: Ind. Code § 32-30-7-1 “Indecent nuisance”), nuisance,drugs - Ind. Code § 32-30-8-11 ( Full Title: Ind. Code § 32-30-8-11 Order to vacate), def. nuisance - Ind. Code § 32-30-8-1 ( Full Title: Ind. Code § 32-30-8-1 “Nuisance”), nonpayment - Ind. Code § 32-31-1-6 ( Full Title: Ind. Code § 32-31-1-6. Rent; refusal or neglect to pay), no notice - Ind. Code § 32-31-1-8 ( Full Title: Ind. Code § 32-31-1-8. Notice to quit; when not necessary)</t>
  </si>
  <si>
    <t>self help damages - Ind. Code § 32-31-6-3(1) ( Full Title: Ind. Code § 32-31-6-3. Eligability to File Petition)</t>
  </si>
  <si>
    <t>When a tenant creates an "indecent nuisance," the landlord may make immediate entry without process of law.  Ind. Code § 32-30-7-25(b).</t>
  </si>
  <si>
    <t>self help - Ind. Code § 32-31-5-6(c) ( Full Title: Ind. Code § 32-31-5-6. Landlord prohibited from interfering with access, possession, or essential services; unit entry by landlord.), indecent nuisance - Ind. Code § 32-30-7-25 ( Full Title: Ind. Code § 32-30-7-25 Indecent nuisances created by tenants; voidable title; reversion to owner; entry), def. indecent nuisance - Ind. Code § 32-30-7-1 ( Full Title: Ind. Code § 32-30-7-1 “Indecent nuisance”)</t>
  </si>
  <si>
    <t>Max notice (foreclosure) - Tex. Prop. Code § 24.005(b) ( Full Title: Tex. Prop. Code § 24.005. Notice to Vacate Prior to Filing Eviction Suit.)</t>
  </si>
  <si>
    <t>Ct. Records presumed open - Tex. R. Civ. P. 76a(1)-(2) ( Full Title: Tex. R. Civ. P. 76a Sealing Court Records)</t>
  </si>
  <si>
    <t>notice prior to execution - Tex. Prop. Code 24.0061(d)(1) ( Full Title: Tex. Prop. Code 24.0061. WRIT OF POSSESSION.)</t>
  </si>
  <si>
    <t>Discretionary Stay of excution - Tex. R. Civ. P. 635 ( Full Title: Tex. R. Civ. P. 635. Stay of Execution in Justice Court)</t>
  </si>
  <si>
    <t>Trial de novo on appeal - Tex. R. Civ. P. 510.10(c) ( Full Title: Tex. R. Civ. P. 510.10 RECORD ON APPEAL; DOCKETING; TRIAL DE NOVO)</t>
  </si>
  <si>
    <t>Stay req'd on appeal - Tex. R. Civ. P. 510.10(a) ( Full Title: Tex. R. Civ. P. 510.10 RECORD ON APPEAL; DOCKETING; TRIAL DE NOVO), appeal rent - TX PROPERTY § 24.0053 ( Full Title: TX PROPERTY § 24.0053. Payment of Rent During Appeal of Eviction)</t>
  </si>
  <si>
    <t>Appeal timeline - Tex. R. Civ. P. 510.9(a) ( Full Title: Tex. R. Civ. P. 510.9.  Appeal.)</t>
  </si>
  <si>
    <t>Att'y Fees/Court Costs - Tex. Prop. Code § 24.006 ( Full Title: Tex. Prop. Code § 24.006. Attorney's Fees and Costs of Suit), suit filed - Tex. Prop. Code § 24.0051 ( Full Title: Tex. Prop. Code § 24.0051 Procedures Applicable in Suit to Evict and Recover Unpaid Rent.)</t>
  </si>
  <si>
    <t>Right to repair - Tex. Prop. Code § 92.056(e)-(f) ( Full Title: Tex. Prop. Code § 92.056. LANDLORD LIABILITY AND TENANT REMEDIES; NOTICE AND TIME FOR REPAIR.), Repair and deduct max - Tex. Prop. Code § 92.0561(a)-(c) ( Full Title: Tex. Prop. Code § 92.0561. TENANT’S REPAIR AND DEDUCT REMEDIES.), Retaliation/ Rightful deduction defense - Tex. Prop. Code § 92.335 ( Full Title: Tex. Prop. Code § 92.335.  EVICTION SUITS.), Tenant's rights protected against retaliation - Tex. Prop. Code § 92.331 ( Full Title: Tex. Prop. Code § 92.331.  RETALIATION BY LANDLORD.), Conditions where LL acts not retaliative - Tex. Prop. Code § 92.332 ( Full Title: Tex. Prop. Code § 92.332.  NONRETALIATION.)</t>
  </si>
  <si>
    <t>Right to jury - Tex. R. Civ. P. 510.7(b) ( Full Title: Tex. R. Civ. P. 510.7 Trial)</t>
  </si>
  <si>
    <t>written ans. not req'd - Tex. R. Civ. P. 510.6(a) ( Full Title: Tex. R. Civ. P. 510.6.  Trial Date; Answer; Default Judgment.)</t>
  </si>
  <si>
    <t>postponement limit - Tex. R. Civ. P. 510.7(c) ( Full Title: Tex. R. Civ. P. 510.7 Trial)</t>
  </si>
  <si>
    <t>Min/Max days before trial - Tex. R. Civ. P. 510.4(a)(10) ( Full Title: Tex. R. Civ. P. 510.4. ISSUANCE, SERVICE, AND RETURN OF CITATION)</t>
  </si>
  <si>
    <t>Justice Ct. Fee - Tex. Loc. Gov’t Code Sec. 118.121 ( Full Title: Tex. Loc. Gov’t Code Sec. 118.121. Fee Schedule), harris county - Harris County... ( Full Title: Harris County)</t>
  </si>
  <si>
    <t>Notice methods - Tex. Prop. Code § 24.005(f)-(f-1) ( Full Title: Tex. Prop. Code § 24.005. Notice to Vacate Prior to Filing Eviction Suit.)</t>
  </si>
  <si>
    <t>default/holdover - Tex. Prop. Code § 24.005(a) ( Full Title: Tex. Prop. Code § 24.005. Notice to Vacate Prior to Filing Eviction Suit.)</t>
  </si>
  <si>
    <t>opportunity to respond - Tex. Prop. Code § 24.005(e) ( Full Title: Tex. Prop. Code § 24.005. Notice to Vacate Prior to Filing Eviction Suit.)</t>
  </si>
  <si>
    <t>Forcible Detainer Def. - Tex. Prop. Code § 24.002 ( Full Title: Tex. Prop. Code § 24.002. Forcible Detainer.), default/holdover - Tex. Prop. Code § 24.005(a) ( Full Title: Tex. Prop. Code § 24.005. Notice to Vacate Prior to Filing Eviction Suit.), Max notice (foreclosure) - Tex. Prop. Code § 24.005(b) ( Full Title: Tex. Prop. Code § 24.005. Notice to Vacate Prior to Filing Eviction Suit.), Public indecency grounds - Tex. Prop. Code § 91.003(a) ( Full Title: Tex. Prop. Code § 91.003.  Termination of Lease Because of Public Indecency Conviction)</t>
  </si>
  <si>
    <t>self-help penalties - Tex. Prop. Code § 92.0081(h)-(i) ( Full Title: Tex. Prop. Code § 92.0081. Removal of Property and Exclusion of Residential Tenant.)</t>
  </si>
  <si>
    <t>Self-help prohibited - Tex. Prop. Code § 92.0081(b)-(g) ( Full Title: Tex. Prop. Code § 92.0081. Removal of Property and Exclusion of Residential Tenant.)</t>
  </si>
  <si>
    <t>foreclosure - Tex. Prop. Code § 24.005 ( Full Title: Tex. Prop. Code § 24.005. Notice to Vacate Prior to Filing Eviction Suit.)</t>
  </si>
  <si>
    <t>sealing court records - Tex. R. Civ. P. 76a ... ( Full Title: Tex. R. Civ. P. 76a Sealing Court Records)</t>
  </si>
  <si>
    <t>military - Tex. Prop. Code § 24.0051 ( Full Title: Tex. Prop. Code § 24.0051 Procedures Applicable in Suit to Evict and Recover Unpaid Rent.), posteviction procedure - Tex. Prop. Code § 24.0061 ( Full Title: Tex. Prop. Code § 24.0061. Writ of Possession.)</t>
  </si>
  <si>
    <t>default notice - Tex. Prop. Code § 24.0061 ( Full Title: Tex. Prop. Code § 24.0061. Writ of Possession.), posteviction procedure - Tex. Prop. Code § 24.0061 ( Full Title: Tex. Prop. Code § 24.0061. Writ of Possession.)</t>
  </si>
  <si>
    <t>writ timing - Tex. R. Civ. P. 510.8 ( Full Title: Tex. R. Civ. P. 510.8.  Judgment; Writ; No New Trial. —Judgment for Plaintiff.), writ of possession timing - Tex. Prop. Code § 24.0061 ( Full Title: Tex. Prop. Code § 24.0061. Writ of Possession.)</t>
  </si>
  <si>
    <t>stay of execution - Tex. R. Civ. P. 635.... ( Full Title: Tex. R. Civ. P. 635. Stay of execution in justice court)</t>
  </si>
  <si>
    <t>trial de novo - TX R RCP Rule 510.10 ( Full Title: TX R RCP Rule 510.10. Record on Appeal; Docketing; Trial De Novo)</t>
  </si>
  <si>
    <t>appeal rent - Tex. Prop. Code Ann. § 24.0053 ( Full Title: Tex. Prop. Code Ann. § 24.0053 . Payment of Rent During Appeal of Eviction), appeal - Tex. Prop. Code Ann. § 24.007 ( Full Title: Tex. Prop. Code Ann. § 24.007. Appeal)</t>
  </si>
  <si>
    <t>appeal - Tex. Prop. Code Ann. § 24.007 ( Full Title: Tex. Prop. Code Ann. § 24.007. Appeal)</t>
  </si>
  <si>
    <t>security deposit - Tex. Prop. Code Ann. § 92.104 ( Full Title: Tex. Prop. Code Ann. § 92.104 . Retention of Security Deposit; Accounting)</t>
  </si>
  <si>
    <t>default - Tex. Prop. Code § 24.0051 ( Full Title: Tex. Prop. Code § 24.0051 Procedures Applicable in Suit to Evict and Recover Unpaid Rent.)</t>
  </si>
  <si>
    <t>attorneys fees - Tex. Prop. Code Ann. § 24.006 ( Full Title: Tex. Prop. Code Ann. § 24.006. Attorney’s Fees and Costs of Suit), costs - Tex. Prop. Code Ann. § 24.006 ( Full Title: Tex. Prop. Code Ann. § 24.006. Attorney’s Fees and Costs of Suit), default - Tex. Prop. Code § 24.0051 ( Full Title: Tex. Prop. Code § 24.0051 Procedures Applicable in Suit to Evict and Recover Unpaid Rent.), plaintiff - Tex. R. Civ. P. 510.8 ( Full Title: Tex. R. Civ. P. 510.8.  Judgment; Writ; No New Trial. —Judgment for Plaintiff.)</t>
  </si>
  <si>
    <t>mediation - Tex. R. Civ. P. 503.5 ( Full Title: Tex. R. Civ. P. 503.5.  Alternative Dispute Resolution)</t>
  </si>
  <si>
    <t>defenses - Tex. Prop. Code § 92.335: ( Full Title: Tex. Prop. Code § 92.335: Eviction Suits), tenant repairs - Tex. Prop. Code Ann. § 92.0561 ( Full Title: Tex. Prop. Code Ann. § 92.0561 . Tenant’s Repair and Deduct Remedies), criminal acts - Fort Worth City Code § 7-410 ( Full Title: Fort Worth City Code § 7-410. Crime Prevention Standards)</t>
  </si>
  <si>
    <t>jruy - Tex. R. Civ. P. 510.7 ( Full Title: Tex. R. Civ. P. 510.7 Trial)</t>
  </si>
  <si>
    <t>answer - Tex. R. Civ. P. 510.6 ( Full Title: Tex. R. Civ. P. 510.6.  Trial Date; Answer; Default Judgment.)</t>
  </si>
  <si>
    <t>continuance - Tex. R. Civ. P. 510.7 ( Full Title: Tex. R. Civ. P. 510.7 Trial)</t>
  </si>
  <si>
    <t>citation - Tex. R. Civ. P. 510.4 ( Full Title: Tex. R. Civ. P. 510.4 Issuance, Service, and Return of Citation)</t>
  </si>
  <si>
    <t>service of citation - Tex. R. Civ. P. 510.4 ( Full Title: Tex. R. Civ. P. 510.4 Issuance, Service, and Return of Citation), trial timing - Tex. R. Civ. P. 510.7 ( Full Title: Tex. R. Civ. P. 510.7 Trial)</t>
  </si>
  <si>
    <t>service of citation - Tex. R. Civ. P. 510.4 ( Full Title: Tex. R. Civ. P. 510.4 Issuance, Service, and Return of Citation), alternative service - Tex. R. Civ. P. 510.4 ( Full Title: Tex. R. Civ. P. 510.4 Issuance, Service, and Return of Citation)</t>
  </si>
  <si>
    <t>petition content - Tex. R. Civ. P. 510.3 ( Full Title: Tex. R. Civ. P. 510.3. Petition)</t>
  </si>
  <si>
    <t>fees - Tex. Loc. Gov’t Code § 118.121 ( Full Title: Tex. Loc. Gov’t Code § 118.121.  Fee Schedule.), tarrant county - Tarrant County... ( Full Title: Tarrant County)</t>
  </si>
  <si>
    <t>notice to vacate - Tex. Prop. Code § 24.005 ( Full Title: Tex. Prop. Code § 24.005. Notice to Vacate Prior to Filing Eviction Suit.)</t>
  </si>
  <si>
    <t>evict - Tex. Prop. Code § 24.005 ( Full Title: Tex. Prop. Code § 24.005. Notice to Vacate Prior to Filing Eviction Suit.), criminal acts - Fort Worth City Code § 7-410 ( Full Title: Fort Worth City Code § 7-410. Crime Prevention Standards)</t>
  </si>
  <si>
    <t>forcible detainer - Tex. Prop. Code § 24.002 ( Full Title: Tex. Prop. Code § 24.002. Forcible Detainer.), evict - Tex. Prop. Code § 24.005 ( Full Title: Tex. Prop. Code § 24.005. Notice to Vacate Prior to Filing Eviction Suit.)</t>
  </si>
  <si>
    <t>evict - Tex. Prop. Code § 24.005 ( Full Title: Tex. Prop. Code § 24.005. Notice to Vacate Prior to Filing Eviction Suit.)</t>
  </si>
  <si>
    <t>opportunity to respond - Tex. Prop. Code § 24.005 ( Full Title: Tex. Prop. Code § 24.005. Notice to Vacate Prior to Filing Eviction Suit.)</t>
  </si>
  <si>
    <t>criminal acts - Fort Worth City Code § 7-410 ( Full Title: Fort Worth City Code § 7-410. Crime Prevention Standards), forcible detainer - Tex. Prop. Code § 24.002 ( Full Title: Tex. Prop. Code § 24.002. Forcible Detainer.), evict - Tex. Prop. Code § 24.005 ( Full Title: Tex. Prop. Code § 24.005. Notice to Vacate Prior to Filing Eviction Suit.)</t>
  </si>
  <si>
    <t>prohibit self-help - Tex. Prop. Code § 92.0081 ( Full Title: Tex. Prop. Code § 92.0081. Removal of Property and Exclusion of Residential Tenant.)</t>
  </si>
  <si>
    <t>30-day Notice (foreclosure) - Tex. Prop. Code 24.005(b) ( Full Title: Tex. Prop. Code 24.005. Notice to Vacate Prior to Filing Eviction Suit.)</t>
  </si>
  <si>
    <t>Ct. Records presumed open - Tex. R. Civ. P. 76a. (1)-(2) ( Full Title: Tex. R. Civ. P. 76a Sealing Court Records)</t>
  </si>
  <si>
    <t>Weather postponement of eviction - Tex. Prop. Code 24.0061(d)(1)(D)-(d-1) ( Full Title: Tex. Prop. Code 24.0061. WRIT OF POSSESSION.), military - Tex. Prop. Code § 24.0051 ( Full Title: Tex. Prop. Code § 24.0051 Procedures Applicable in Suit to Evict and Recover Unpaid Rent.)</t>
  </si>
  <si>
    <t>App. of other rules - Tex. R. Civ. P. 500.3(d)-(e) ( Full Title: Tex. R. Civ. P. 500.3. Application of rules in justice court cases), Discretionary stay of execution - Tex. R. Civ. P. 635. ( Full Title: Tex. R. Civ. P. 635. Stay of execution in justice court)</t>
  </si>
  <si>
    <t>Trial de novo on appeal - Tex. R. Civ. P. 510.10(c) ( Full Title: Tex. R. Civ. P. 510.10. Record on appeal; Docketing; Trial de novo)</t>
  </si>
  <si>
    <t>Stay req'd on appeal - Tex. R. Civ. P. 510.10(a) ( Full Title: Tex. R. Civ. P. 510.10. Record on appeal; Docketing; Trial de novo), appeal rent - Tex. Prop. Code Ann. § 24.0053 ( Full Title: Tex. Prop. Code Ann. § 24.0053 . Payment of Rent During Appeal of Eviction)</t>
  </si>
  <si>
    <t>Appeal timing - Tex. R. Civ. P. 510.9(a) ( Full Title: Tex. R. Civ. P. 510.9.  Appeal.)</t>
  </si>
  <si>
    <t>Security deposit withholding - Tex. Prop. Code § 92.104(a) ( Full Title: Tex. Prop. Code § 92.104.  Retention of security deposit; accounting.)</t>
  </si>
  <si>
    <t>Default allows for relief demanded - Tex. R. Civ. P. 510.4(a)(11) ( Full Title: Tex. R. Civ. P. 510.4. Issuance, service, and return of citation)</t>
  </si>
  <si>
    <t>Att'y's Fees/Costs of Suit - Tex. Prop. Code § 24.006 ( Full Title: Tex. Prop. Code § 24.006. Attorney's Fees and Costs of Suit), evict - Tex. Prop. Code § 24.0051 ( Full Title: Tex. Prop. Code § 24.0051 Procedures Applicable in Suit to Evict and Recover Unpaid Rent.)</t>
  </si>
  <si>
    <t>ADR/Mediation - Tex. R. Civ. P. 503.5(b) ( Full Title: Tex. R. Civ. P. 503.5.  Alternative Dispute Resolution.)</t>
  </si>
  <si>
    <t>Right to repair - Tex. Prop. Code § 92.056(e)-(f) ( Full Title: Tex. Prop. Code § 92.056. Landlord liability and tenant remedies; notice and time for repair.), Tenant's rights protected against retaliation - Tex. Prop. Code § 92.331 ( Full Title: Tex. Prop. Code § 92.331.  Retaliation by landlord.), Retaliation/rightful deduction defense - Tex. Prop. Code § 92.335 ( Full Title: Tex. Prop. Code § 92.335.  Eviction suits.)</t>
  </si>
  <si>
    <t>Postponement max - Tex. R. Civ. P. 510.7(c) ( Full Title: Tex. R. Civ. P. 510.7 Trial)</t>
  </si>
  <si>
    <t>Min/Max days before trial - Tex. R. Civ. P. 510.4(a)(10) ( Full Title: Tex. R. Civ. P. 510.4. Issuance, service, and return of citation)</t>
  </si>
  <si>
    <t>Min days btw. service and trial - Tex. R. Civ. P. 510.7(a) ( Full Title: Tex. R. Civ. P. 510.7 Trial)</t>
  </si>
  <si>
    <t>Service methods - Tex. R. Civ. P. 510.4(b)-(c) ( Full Title: Tex. R. Civ. P. 510.4. Issuance, service, and return of citation)</t>
  </si>
  <si>
    <t>Justice Ct. Fee - Tex. Loc. Gov’t Code Sec. 118.121(A)(1) ( Full Title: Tex. Loc. Gov’t Code Sec. 118.121. Fee Schedule), el paso county - El Paso County... ( Full Title: El Paso County)</t>
  </si>
  <si>
    <t>Notice methods - Tex. Prop. Code 24.005(f)-(f-1) ( Full Title: Tex. Prop. Code 24.005. Notice to Vacate Prior to Filing Eviction Suit.)</t>
  </si>
  <si>
    <t>Forcible detainer def. - Tex. Prop. Code Sec. 24.002 ( Full Title: Tex. Prop. Code Sec. 24.002. Forcible Detainer.), default/holdover grounds &amp; notice - Tex. Prop. Code 24.005(a) ( Full Title: Tex. Prop. Code 24.005. Notice to Vacate Prior to Filing Eviction Suit.), 30-day Notice (foreclosure) - Tex. Prop. Code 24.005(b) ( Full Title: Tex. Prop. Code 24.005. Notice to Vacate Prior to Filing Eviction Suit.), public indecency grounds - Tex. Prop. Code § 91.003(a) ( Full Title: Tex. Prop. Code § 91.003. Termination of Lease Because of Public Indecency Conviction)</t>
  </si>
  <si>
    <t>notice - Mich. Comp. Laws § 600.5714 ( Full Title: Mich. Comp. Laws § 600.5714. Summary proceedings to recover possession of premises; holding over by tenant or occupant of public housing or by tenant of mobile home park.), special provision - Mich. Comp. Laws § 554.601b: ( Full Title: Mich. Comp. Laws § 554.601b: Tenant under apprehension of danger from domestic violence, sexual assault, or stalking; release from rental payment obligation; written notice; content; documentation; forwarding information; liability of multiple tenants; applicability; remedies against other parties; definition)</t>
  </si>
  <si>
    <t>public record - Mich. Comp. Laws § 15.233 ( Full Title: Mich. Comp. Laws § 15.233 Public records; right to inspect, copy, or receive; subscriptions; forwarding requests; file; inspection and examination; memoranda or abstracts; rules; compilation, summary, or report of information; creation of new public record; certified copies.)</t>
  </si>
  <si>
    <t>Order - Mich. Court Rules 4.201 ( ( Full Title: Mich. Court Rules 4.201 (L))</t>
  </si>
  <si>
    <t>possession - Mich. Comp. Laws 600.5744 ( Full Title: Mich. Comp. Laws 600.5744)</t>
  </si>
  <si>
    <t>stay of execution - Mich. Court Rules 4.201 ( ( Full Title: Mich. Court Rules 4.201 (M))</t>
  </si>
  <si>
    <t>default judgments - Mich. Comp. Laws 600.5732 ( Full Title: Mich. Comp. Laws 600.5732)</t>
  </si>
  <si>
    <t>appeal - Mich. Court Rules 4.201( ( Full Title: Mich. Court Rules 4.201(N))</t>
  </si>
  <si>
    <t>security deposit - Mich. Comp. Laws § 554.607: ( Full Title: Mich. Comp. Laws § 554.607: Security deposit; permissible uses)</t>
  </si>
  <si>
    <t>recovery - Mich. Court Rules 4.201 ( ( Full Title: Mich. Court Rules 4.201 (F))</t>
  </si>
  <si>
    <t>recovery - Mich. Comp. Laws § 600.5716 ( Full Title: Mich. Comp. Laws § 600.5716. Demand for possession or payment; form, contents), Recovery - Mich. Comp. Laws 600.5741 ( Full Title: Mich. Comp. Laws 600.5741), security deposit - Mich. Comp. Laws § 554.607: ( Full Title: Mich. Comp. Laws § 554.607: Security deposit; permissible uses)</t>
  </si>
  <si>
    <t>settlement - MCR 2.410 ( Full Title: MCR 2.410. Alternative dispute resolution), legal dispute - MCR 2.410 ( Full Title: MCR 2.410. Alternative dispute resolution)</t>
  </si>
  <si>
    <t>legal dispute - MCR 2.410 ( Full Title: MCR 2.410. Alternative dispute resolution)</t>
  </si>
  <si>
    <t>landlord - Mich. Comp. Laws § 600.5720 ( Full Title: Mich. Comp. Laws § 600.5720. Judgment for possession of premises for alleged termination of tenancy; grounds for not entering; retaliatory termination of tenancy; presumptions; burden), domestic violence - Mich. Comp. Laws § 554.601b: ( Full Title: Mich. Comp. Laws § 554.601b: Tenant under apprehension of danger from domestic violence, sexual assault, or stalking; release from rental payment obligation; written notice; content; documentation; forwarding information; liability of multiple tenants; applicability; remedies against other parties; definition)</t>
  </si>
  <si>
    <t>jury trial - Mich, Comp. Laws 600.5738 ( Full Title: Mich, Comp. Laws 600.5738), jury trial - Mich. Court Rules 4.201 ( ( Full Title: Mich. Court Rules 4.201 (C))</t>
  </si>
  <si>
    <t>answer - Mich. Court Rules 4.201 ( ( Full Title: Mich. Court Rules 4.201 (F))</t>
  </si>
  <si>
    <t>trial - Mich. Comp. Laws § 600.5735 ( Full Title: Mich. Comp. Laws § 600.5735. Summons; hearing), recovery - Mich. Court Rules 4.201 ( ( Full Title: Mich. Court Rules 4.201 (F))</t>
  </si>
  <si>
    <t>trial - Mich. Comp. Laws § 600.5735 ( Full Title: Mich. Comp. Laws § 600.5735. Summons; hearing)</t>
  </si>
  <si>
    <t>notice - Mich. Comp. Laws 600.5730 ( Full Title: Mich. Comp. Laws 600.5730), notice - Mich. Court Rules 4.201 ( ( Full Title: Mich. Court Rules 4.201 (D)), process service - MCR 2.105 ( Full Title: MCR 2.105. Process; manner of service)</t>
  </si>
  <si>
    <t>specific requirements - Mich. Court Rules 4.201( ( Full Title: Mich. Court Rules 4.201(B))</t>
  </si>
  <si>
    <t>fee - Mich Comp. Laws. § 600.5756: ( Full Title: Mich Comp. Laws. § 600.5756: Filing fees; disposition), th district court - 36th District Court... ( Full Title: 36th District Court)</t>
  </si>
  <si>
    <t>notice - Mich. Comp. Laws § 600.5718 ( Full Title: Mich. Comp. Laws § 600.5718. Demand for possession or payment; service; definitions.), notice - Mich. Court Rules 4.201 ( ( Full Title: Mich. Court Rules 4.201 (D))</t>
  </si>
  <si>
    <t>controlled substance - Mich. Comp. Laws § 554.134 ( Full Title: Mich. Comp. Laws § 554.134 Termination of estate at will or by sufferance or tenancy from year to year.)</t>
  </si>
  <si>
    <t>notice - Mich. Comp. Laws § 600.5714 ( Full Title: Mich. Comp. Laws § 600.5714. Summary proceedings to recover possession of premises; holding over by tenant or occupant of public housing or by tenant of mobile home park.), year to year - Mich. Comp. Laws § 554.134 ( Full Title: Mich. Comp. Laws § 554.134 Termination of estate at will or by sufferance or tenancy from year to year.)</t>
  </si>
  <si>
    <t>notice - Mich. Comp. Laws § 600.5714 ( Full Title: Mich. Comp. Laws § 600.5714. Summary proceedings to recover possession of premises; holding over by tenant or occupant of public housing or by tenant of mobile home park.)</t>
  </si>
  <si>
    <t>partial payment - Mich. Court Rules 4.201 ( ( Full Title: Mich. Court Rules 4.201 (K)), Order - Mich. Court Rules 4.201 ( ( Full Title: Mich. Court Rules 4.201 (L))</t>
  </si>
  <si>
    <t>attempt to cure - Mich. Comp. Laws 600.5744 ( Full Title: Mich. Comp. Laws 600.5744)</t>
  </si>
  <si>
    <t>landlord - Mich. Comp. Laws § 600.5720 ( Full Title: Mich. Comp. Laws § 600.5720. Judgment for possession of premises for alleged termination of tenancy; grounds for not entering; retaliatory termination of tenancy; presumptions; burden), unlawful eviction - Mich. Comp. Laws §600.2918: ( Full Title: Mich. Comp. Laws §600.2918: Damages for forcible entry and detainer; damages for unlawful interference with possessory interest; exceptions; opening of probate estate; forcible entry or possession by occupant; action for possession; claim for injunctive relief; joinder; waiver; commencement of action; limitations; “owner” defined)</t>
  </si>
  <si>
    <t>foreclosure - Colo. Rev. Stat. § 38-38-103 ( Full Title: Colo. Rev. Stat. § 38-38-103. Combined notice – publication – providing information), local preservation project - Denver City Code § 27-49. - ( Full Title: Denver City Code § 27-49. - Local preservation projects—Tenant and city notice provisions.)</t>
  </si>
  <si>
    <t>public access - CO ST PUB ACC REC Ru... ( Full Title: CO ST PUB ACC REC Rule 1: PUBLIC ACCESS TO INFORMATION AND RECORDS)</t>
  </si>
  <si>
    <t>writ after judgement - Colo. Rev. Stat. § 13-40-122 ( Full Title: Colo. Rev. Stat. § 13-40-122. Writ of restitution after judgment), military eviction exception - Colo. Rev. Stat. Ann. § 28-3-1404 ( Full Title: Colo. Rev. Stat. Ann. § 28-3-1404. Actions for rent or possession by landlord)</t>
  </si>
  <si>
    <t>writ after judgement - Colo. Rev. Stat. § 13-40-122 ( Full Title: Colo. Rev. Stat. § 13-40-122. Writ of restitution after judgment)</t>
  </si>
  <si>
    <t>set aside - C.R.C.P. 60. Relief ... ( Full Title: C.R.C.P. 60. Relief from Judgment or Order), default - C.R.C.P. Default... ( Full Title: C.R.C.P. Default)</t>
  </si>
  <si>
    <t>stay - Colo. Rev. Stat. § 13-40-117 ( Full Title: Colo. Rev. Stat. § 13-40-117. Appeals), appeal rent - Colo. Rev. Stat. § 13-40-118 ( Full Title: Colo. Rev. Stat. § 13-40-118. Deposit to rent)</t>
  </si>
  <si>
    <t>appeal timing - C.R.C.P. 411. Appeal... ( Full Title: C.R.C.P. 411. Appeals), appeal - Colo. Rev. Stat. § 13-40-117 ( Full Title: Colo. Rev. Stat. § 13-40-117. Appeals)</t>
  </si>
  <si>
    <t>security deposit - Colo. Rev. Stat. Ann. § 38-12-103 ( Full Title: Colo. Rev. Stat. Ann. § 38-12-103. Return of Security Deposit)</t>
  </si>
  <si>
    <t>summons - Colo. Rev. Stat. § 13-40-111 ( Full Title: Colo. Rev. Stat. § 13-40-111. Issuance and return of summons), default - Colo. Rev. Stat. § 13-40-111 ( Full Title: Colo. Rev. Stat. § 13-40-111. Issuance and return of summons)</t>
  </si>
  <si>
    <t>unlawful detention - Colo. Rev. Stat. § 13-40-104 ( Full Title: Colo. Rev. Stat. § 13-40-104. Unlawful detention defined), file complaint - Colo. Rev. Stat. § 13-40-110 ( Full Title: Colo. Rev. Stat. § 13-40-110. Action – how commenced), judgement - Colo. Rev. Stat. § 13-40-115 ( Full Title: Colo. Rev. Stat. § 13-40-115. Judgment – writ of restitution)</t>
  </si>
  <si>
    <t>settlement - C.R.C.P. Rule 16. Ca... ( Full Title: C.R.C.P. Rule 16. Case management and trial management)</t>
  </si>
  <si>
    <t>domestic violence - Colo. Rev. Stat. § 13-40-107.5 ( Full Title: Colo. Rev. Stat. § 13-40-107.5. Termination of tenancy for substantial violation – definition – legislative declaration), summons - Colo. Rev. Stat. § 13-40-111 ( Full Title: Colo. Rev. Stat. § 13-40-111. Issuance and return of summons), calls to police - Colo. Rev. Stat. § 38-12-402: ( Full Title: Colo. Rev. Stat. § 38-12-402: Protection for victims of unlawful sexual behavior, stalking, or domestic violence), breach of warranty of habitability - Colo. Rev. Stat. § 38-12-507 ( Full Title: Colo. Rev. Stat. § 38-12-507. Breach of warranty of habitability – tenant’s remedies)</t>
  </si>
  <si>
    <t>Retaliation, Tenant justifiably withheld rent, Landlord violated statutory duties, Landlord failed to maintain building code, Tenant is domestic violence survivor, Tenant is being stalked, Tenant has repeatedly called 911 for emergency services</t>
  </si>
  <si>
    <t>jury - C.R.C.P. Rule 38. Ri... ( Full Title: C.R.C.P. Rule 38. Right to trial by jury)</t>
  </si>
  <si>
    <t>answer - Colo. Rev. Stat. § 13-40-113 ( Full Title: Colo. Rev. Stat. § 13-40-113. Answer of defendant – additional and amended pleadings)</t>
  </si>
  <si>
    <t>continuance - Colo. Rev. Stat. § 13-40-114 ( Full Title: Colo. Rev. Stat. § 13-40-114. Delay in trial – undertaking)</t>
  </si>
  <si>
    <t>summons - Colo. Rev. Stat. § 13-40-111 ( Full Title: Colo. Rev. Stat. § 13-40-111. Issuance and return of summons)</t>
  </si>
  <si>
    <t>service timing - Colo. Rev. Stat. § 13-40-112 ( Full Title: Colo. Rev. Stat. § 13-40-112. Service)</t>
  </si>
  <si>
    <t>summons service - Colo. Rev. Stat. § 13-40-112 ( Full Title: Colo. Rev. Stat. § 13-40-112. Service), post and mail - Colo. Rev. Stat. § 13-40-112 ( Full Title: Colo. Rev. Stat. § 13-40-112. Service), service - C.R.C.P. Rule 5. Ser... ( Full Title: C.R.C.P. Rule 5. Service and filing of pleadings and other papers)</t>
  </si>
  <si>
    <t>file complaint - Colo. Rev. Stat. § 13-40-110 ( Full Title: Colo. Rev. Stat. § 13-40-110. Action – how commenced)</t>
  </si>
  <si>
    <t>denver county - Denver County... ( Full Title: Denver County)</t>
  </si>
  <si>
    <t>service method - Colo. Rev. Stat. § 13-40-108 ( Full Title: Colo. Rev. Stat. § 13-40-108. Service of notice to quit)</t>
  </si>
  <si>
    <t>substantial violation definition - Colo. Rev. Stat. § 13-40-107.5 ( Full Title: Colo. Rev. Stat. § 13-40-107.5. Termination of tenancy for substantial violation – definition – legislative declaration), unlawful detention - Colo. Rev. Stat. § 13-40-104 ( Full Title: Colo. Rev. Stat. § 13-40-104. Unlawful detention defined)</t>
  </si>
  <si>
    <t>unlawful detention - Colo. Rev. Stat. § 13-40-104 ( Full Title: Colo. Rev. Stat. § 13-40-104. Unlawful detention defined)</t>
  </si>
  <si>
    <t>substantial violation definition - Colo. Rev. Stat. § 13-40-107.5 ( Full Title: Colo. Rev. Stat. § 13-40-107.5. Termination of tenancy for substantial violation – definition – legislative declaration), substantial violation - Colo. Rev. Stat. § 13-40-107.5 ( Full Title: Colo. Rev. Stat. § 13-40-107.5. Termination of tenancy for substantial violation – definition – legislative declaration), unlawful detention - Colo. Rev. Stat. § 13-40-104 ( Full Title: Colo. Rev. Stat. § 13-40-104. Unlawful detention defined)</t>
  </si>
  <si>
    <t>unlawful removal - Colo. Rev. Stat. § 38-12-510: ( Full Title: Colo. Rev. Stat. § 38-12-510: Unlawful removal or exclusion), breach of warranty of habitability - Colo. Rev. Stat. § 38-12-507 ( Full Title: Colo. Rev. Stat. § 38-12-507. Breach of warranty of habitability – tenant’s remedies)</t>
  </si>
  <si>
    <t>unlawful removal - Colo. Rev. Stat. § 38-12-510: ( Full Title: Colo. Rev. Stat. § 38-12-510: Unlawful removal or exclusion)</t>
  </si>
  <si>
    <t>foreclosure - Tex. Prop. Code § 24.005 ( Full Title: Tex. Prop. Code § 24.005. Notice to Vacate Prior to Filing Eviction Suit)</t>
  </si>
  <si>
    <t>Ct records presumed open - Tex. R. Civ. P. 76a  ( Full Title: Tex. R. Civ. P. 76a Sealing Court Records)</t>
  </si>
  <si>
    <t>Additional Notice - Tex. Prop. Code. § 24.0061(d)(1) ( Full Title: Tex. Prop. Code. § 24.0061. Writ of Possession), military - Tex. Prop. Code § 24.0051 ( Full Title: Tex. Prop. Code § 24.0051 Procedures Applicable in Suit to Evict and Recover Unpaid Rent.)</t>
  </si>
  <si>
    <t>Additional Notice - Tex. Prop. Code. § 24.0061(d)(1) ( Full Title: Tex. Prop. Code. § 24.0061. Writ of Possession)</t>
  </si>
  <si>
    <t>writ timing - Tex. R. Civ. P. 510.8 ( Full Title: Tex. R. Civ. P. 510.8. Judgment; Writ; No New Trial. — Judgment for Plaintiff)</t>
  </si>
  <si>
    <t>stay - Tex. R. Civ. P. 635.... ( Full Title: Tex. R. Civ. P. 635. Stay of Execution in Justice Court)</t>
  </si>
  <si>
    <t>Trial de Novo on Appeal - Tex. R. Civ. P. 510.10(c) ( Full Title: Tex. R. Civ. P. 510.10 RECORD ON APPEAL; DOCKETING; TRIAL DE NOVO)</t>
  </si>
  <si>
    <t>security deposit - Tex. Prop. Code § 92.104 ( Full Title: Tex. Prop. Code § 92.104.  Retention of Security Deposit; Accounting)</t>
  </si>
  <si>
    <t>default allows relief demanded - Tex. R. Civ. P. 510.4(a)(11) ( Full Title: Tex. R. Civ. P. 510.4. ISSUANCE, SERVICE, AND RETURN OF CITATION)</t>
  </si>
  <si>
    <t>attorney fee - Tex. Prop. Code. Sec. 24.006 ( Full Title: Tex. Prop. Code. Sec. 24.006.  Attorney's Fees and Costs of Suit.), costs - Tex. Prop. Code. Sec. 24.006 ( Full Title: Tex. Prop. Code. Sec. 24.006.  Attorney's Fees and Costs of Suit.), evict - Tex. Prop. Code § 24.0051 ( Full Title: Tex. Prop. Code § 24.0051 Procedures Applicable in Suit to Evict and Recover Unpaid Rent.), judgement for plaintiff - Tex. R. Civ. P. 510.8 ( Full Title: Tex. R. Civ. P. 510.8. Judgment; Writ; No New Trial. — Judgment for Plaintiff)</t>
  </si>
  <si>
    <t>Mediation - Tex. R. Civ. P. 503.5(b) ( Full Title: Tex. R. Civ. P. 503.5. Alternative Dispute Resolution.)</t>
  </si>
  <si>
    <t>Retaliation/Rightful Deduction Defense - Tex. Prop. Code § 92.335 ( Full Title: Tex. Prop. Code § 92.335.  EVICTION SUITS.), tenant repairs - Tex. Prop. Code § 92.0561 ( Full Title: Tex. Prop. Code § 92.0561. Tenant's Repair and Deduct Remedies)</t>
  </si>
  <si>
    <t>continue - Tex. R. Civ. P. 510.7 ( Full Title: Tex. R. Civ. P. 510.7 Trial)</t>
  </si>
  <si>
    <t>trial timing - Tex. R. Civ. P. 510.4 ( Full Title: Tex. R. Civ. P. 510.4. Issuance, Service, and Return of Citation)</t>
  </si>
  <si>
    <t>method of service - Tex. R. Civ. P. 510.4 ( Full Title: Tex. R. Civ. P. 510.4. Issuance, Service, and Return of Citation)</t>
  </si>
  <si>
    <t>method of service - Tex. R. Civ. P. 510.4 ( Full Title: Tex. R. Civ. P. 510.4. Issuance, Service, and Return of Citation), alternative service - Tex. R. Civ. P. 510.4 ( Full Title: Tex. R. Civ. P. 510.4. Issuance, Service, and Return of Citation)</t>
  </si>
  <si>
    <t>petition contents - Tex. R. Civ. P. 510.3 ( Full Title: Tex. R. Civ. P. 510.3. Petition)</t>
  </si>
  <si>
    <t>fee - Tex. Loc. Gov’t Code § 118.121 ( Full Title: Tex. Loc. Gov’t Code § 118.121. Fee Schedule), dallas county - Dallas County... ( Full Title: Dallas County)</t>
  </si>
  <si>
    <t>default - Tex. Prop. Code § 24.005 ( Full Title: Tex. Prop. Code § 24.005. Notice to Vacate Prior to Filing Eviction Suit)</t>
  </si>
  <si>
    <t>self-help prohibited - Tex. Prop. Code § 92.0081 ( Full Title: Tex. Prop. Code § 92.0081. Removal of Property and Exclusion of Residential Tenant), forcible detainer - Tex. Prop. Code § 24.002 ( Full Title: Tex. Prop. Code § 24.002. Forcible Detainer), default - Tex. Prop. Code § 24.005 ( Full Title: Tex. Prop. Code § 24.005. Notice to Vacate Prior to Filing Eviction Suit), indecency - Tex. Prop. Code § 91.003 ( Full Title: Tex. Prop. Code § 91.003.  Termination of Lease Because of Public Indecency Conviction)</t>
  </si>
  <si>
    <t>recovery - Tex. Prop. Code § 92.0081 ( Full Title: Tex. Prop. Code § 92.0081. Removal of Property and Exclusion of Residential Tenant), tenant recover possession - Tex. Prop. Code. § 92.009 ( Full Title: Tex. Prop. Code. § 92.009. Residential Tenant’s Right of Reentry After Unlawful Lockout.)</t>
  </si>
  <si>
    <t>self-help prohibited - Tex. Prop. Code § 92.0081 ( Full Title: Tex. Prop. Code § 92.0081. Removal of Property and Exclusion of Residential Tenant)</t>
  </si>
  <si>
    <t>public record - 149.43 (B)(1) ( Full Title: 149.43 Availability of public records for inspection and copying.)</t>
  </si>
  <si>
    <t>writ of execution - Ohio Rev. Code Ann. § 1923.14 ( Full Title: Ohio Rev. Code Ann. § 1923.14. Writ of execution enforced)</t>
  </si>
  <si>
    <t>physical eviction - Ohio Rev. Code Ann. § 1923.14 (A) ( Full Title: Ohio Rev. Code Ann. § 1923.14. Writ of execution enforced), set out - Franklin County Rule of Civ. P. 6.08 ( Full Title: Franklin County Rule of Civ. P. 6.08)</t>
  </si>
  <si>
    <t>default - Ohio R. Civ. P. 60 (B) ( Full Title: Ohio R. Civ. P. 60. Relief from judgment or order)</t>
  </si>
  <si>
    <t>fees on appeal - Ohio Rev. Code Ann. § 2505.09 ( Full Title: Ohio Rev. Code Ann. § 2505.09. Stay of execution - supersedeas bond.)</t>
  </si>
  <si>
    <t>appeal - Ohio Rev. Code Ann. § 2505.07 ( Full Title: Ohio Rev. Code Ann. § 2505.07 Time for perfecting appeal.)</t>
  </si>
  <si>
    <t>security deposit - Ohio Rev. Code Ann. § 5321.16 (B) ( Full Title: Ohio Rev. Code Ann. § 5321.16. Security deposits; interest; forfeiture; procedures)</t>
  </si>
  <si>
    <t>default - Ohio Rev. Code Ann. § 1923.07 ( Full Title: Ohio Rev. Code Ann. § 1923.07. Proceedings if defendant fails to appear)</t>
  </si>
  <si>
    <t>past due rent - Ohio Rev. Code Ann. § 1923.081 ( Full Title: Ohio Rev. Code Ann. § 1923.081. Joinder of causes of action), restitution - 1923.01 (A) ( Full Title: 1923.01 Jurisdiction in forcible entry and detainer - definitions.), damages - Ohio Rev. Code Ann. § 5321.12 ( Full Title: Ohio Rev. Code Ann. § 5321.12. Recovery of damages)</t>
  </si>
  <si>
    <t>mediation - 11.06 ( Full Title: 11.06 Conciliation procedure)</t>
  </si>
  <si>
    <t>defenses - Ohio Rev. Code Ann. § 1923.061 (A) ( Full Title: Ohio Rev. Code Ann. § 1923.061. Defenses – counterclaims), damages - 5321.15 ( Full Title: 5321.15. Acts of landlord prohibited if residential property involved.), violate statutory duties - Ohio Rev. Code Ann. § 5321.07 (B)(3) ( Full Title: Ohio Rev. Code Ann. § 5321.07. Failure of landlord to fulfill obligations – remedies of tenant)</t>
  </si>
  <si>
    <t>jury trial - Ohio Rev. Code Ann. § 1923.06 (B) ( Full Title: Ohio Rev. Code Ann. § 1923.06. Summons – service of process)</t>
  </si>
  <si>
    <t>written answer - Franklin County Rule of Civ. P. 6.06 ( Full Title: Franklin County Rule of Civ. P. 6.06. Answer in forcible entry and detainer cases), defenses - Ohio Rev. Code Ann. § 1923.061 (A) ( Full Title: Ohio Rev. Code Ann. § 1923.061. Defenses – counterclaims)</t>
  </si>
  <si>
    <t>continuance - Ohio Rev. Code Ann. § 1923.08 ( Full Title: Ohio Rev. Code Ann. § 1923.08. Continuance and bond)</t>
  </si>
  <si>
    <t>service before trial - Ohio Rev. Code Ann. § 1923.06 (A) ( Full Title: Ohio Rev. Code Ann. § 1923.06. Summons – service of process), service before trial - Ohio Rev. Code Ann. § 1923.06 (H)(1) ( Full Title: Ohio Rev. Code Ann. § 1923.06. Summons – service of process)</t>
  </si>
  <si>
    <t>ordinary mail by clerk - Ohio Rev. Code Ann. § 1923.06 (C) ( Full Title: Ohio Rev. Code Ann. § 1923.06. Summons – service of process), personal service - Ohio Rev. Code Ann. § 1923.06 (D)(1)(a)-(c) ( Full Title: Ohio Rev. Code Ann. § 1923.06. Summons – service of process), personal service - Ohio Rev. Code Ann. § 1923.06 (D)(2)(a) ( Full Title: Ohio Rev. Code Ann. § 1923.06. Summons – service of process), suitable age - Ohio Rev. Code Ann. § 1923.06 (D)(2)(b) ( Full Title: Ohio Rev. Code Ann. § 1923.06. Summons – service of process), conspicuous place - Ohio Rev. Code Ann. § 1923.06 (D)(2)(c) ( Full Title: Ohio Rev. Code Ann. § 1923.06. Summons – service of process), certified mail - Ohio Rev. Code Ann. § 1923.06 (E) ( Full Title: Ohio Rev. Code Ann. § 1923.06. Summons – service of process)</t>
  </si>
  <si>
    <t>complaint - 1923.05 ( Full Title: 1923.05. Complaint filed and recorded)</t>
  </si>
  <si>
    <t>fee - Franklin County R. of Civ. Pro 13.00, Schedule 900  ( Full Title: Franklin County R. of Civ. Pro 13.00, Schedule 900 – Costs and fees), franklin county - Franklin County... ( Full Title: Franklin County)</t>
  </si>
  <si>
    <t>Written notice posted on the premises is not required to be conspicuous. Ohio Rev. Code Ann. § 1923.04(A).</t>
  </si>
  <si>
    <t>commence eviction - 1923.04 (A) ( Full Title: 1923.04. Notice - service)</t>
  </si>
  <si>
    <t>violation materially affect health or safety - 5321.11 ( Full Title: 5321.11. Failure of tenant to fulfill obligations - remedies of landlord)</t>
  </si>
  <si>
    <t>30 day notice - Ohio Rev. Code Ann. § 5321.11 ( Full Title: Ohio Rev. Code Ann. § 5321.11. Termination of agreement for noncompliance by tenant)</t>
  </si>
  <si>
    <t>nonpayment rent - 5321.03 (A)(1) ( Full Title: 5321.03. Action for possession by landlord), renovations - 5321.03 ( Full Title: 5321.03. Action for possession by landlord), state sex offender registry - 5321.03 ( Full Title: 5321.03. Action for possession by landlord), violation materially affect health or safety - 5321.11 ( Full Title: 5321.11. Failure of tenant to fulfill obligations - remedies of landlord), state sex offender school zone tenant - 1923.02 (A)(14)(a)-(b) ( Full Title: 1923.02. Persons subject to forcible detainer actions), state sex offender school zone non-tenant - 1923.02 ( Full Title: 1923.02. Persons subject to forcible detainer actions), holdover - 5321.03 (A)(4) ( Full Title: 5321.03. Action for possession by landlord), holdover tenant - 1923.02 (A) (1) ( Full Title: 1923.02. Persons subject to forcible detainer actions), criminal activity - 1923.02 (A)(6)(a)(i)-(ii) ( Full Title: 1923.02. Persons subject to forcible detainer actions), eviction causes - Ohio Rev. Code Ann. § 5321.05 (A) - (B) ( Full Title: Ohio Rev. Code Ann. § 5321.05 Tenant obligations)</t>
  </si>
  <si>
    <t>damages - 5321.15 ( Full Title: 5321.15. Acts of landlord prohibited if residential property involved.)</t>
  </si>
  <si>
    <t>self-help eviction - 5321.15 (A) ( Full Title: 5321.15. Acts of landlord prohibited if residential property involved.)</t>
  </si>
  <si>
    <t>eviction public record - 149.43 (B)(1)  ( Full Title: 149.43 Availability of public records for inspection and copying.)</t>
  </si>
  <si>
    <t>physical eviction - Ohio Rev. Code Ann. § 1923.14 (A) ( Full Title: Ohio Rev. Code Ann. § 1923.14. Writ of execution enforced)</t>
  </si>
  <si>
    <t>default judgement - Ohio R. Civ. P. 60 (B) ( Full Title: Ohio R. Civ. P. 60. Relief from judgment or order)</t>
  </si>
  <si>
    <t>past rent - Ohio Rev. Code Ann. § 1923.081 ( Full Title: Ohio Rev. Code Ann. § 1923.081. Joinder of causes of action), restitution - Ohio Rev. Code Ann. § 1923.01 (A) ( Full Title: Ohio Rev. Code Ann. § 1923.01 Jurisdiction in forcible entry and detainer - definitions.), damages - Ohio Rev. Code Ann. § 5321.12 ( Full Title: Ohio Rev. Code Ann. § 5321.12. Recovery of damages)</t>
  </si>
  <si>
    <t>written answer - Ohio Rev. Code Ann. § 1923.061 (A) ( Full Title: Ohio Rev. Code Ann. § 1923.061. Defenses – counterclaims), self-help eviction - Ohio Rev. Code Ann. § 5321.15 (A) ( Full Title: Ohio Rev. Code Ann. § 5321.15. Acts of landlord prohibited if residential property involved.), violate statutory duties - Ohio Rev. Code Ann. § 5321.07 (B)(3) ( Full Title: Ohio Rev. Code Ann. § 5321.07. Failure of landlord to fulfill obligations – remedies of tenant)</t>
  </si>
  <si>
    <t>jury trial - 2.12 (A) ( Full Title: 2.12. Trial / jury trial), jury trial - Ohio Rev. Code Ann. § 1923.06 ( Full Title: Ohio Rev. Code Ann. § 1923.06. Summons – service of process)</t>
  </si>
  <si>
    <t>written answer - 6.07. Defenses. ( Full Title: 6.07. Defenses), written answer - Ohio Rev. Code Ann. § 1923.061 (A) ( Full Title: Ohio Rev. Code Ann. § 1923.061. Defenses – counterclaims)</t>
  </si>
  <si>
    <t>(H) (1) The claim for re... - Ohio Rev. Code Ann. § 1923.06 (H)(1) ( Full Title: Ohio Rev. Code Ann. § 1923.06. Summons – service of process)</t>
  </si>
  <si>
    <t>suitable age and discretion - Ohio Rev. Code Ann. § 1923.06 (D)(2)(a) ( Full Title: Ohio Rev. Code Ann. § 1923.06. Summons – service of process), personal service - Ohio Rev. Code Ann. § 1923.06 (D)(2)(a) ( Full Title: Ohio Rev. Code Ann. § 1923.06. Summons – service of process), ordinary mail - Ohio Rev. Code Ann. § 1923.06 (C) ( Full Title: Ohio Rev. Code Ann. § 1923.06. Summons – service of process), certified mail - Ohio Rev. Code Ann. § 1923.06 ( Full Title: Ohio Rev. Code Ann. § 1923.06. Summons – service of process)</t>
  </si>
  <si>
    <t>complaint - 6.022 (D)(1)-(6) ( Full Title: 6.022. Specificity of complaints), complaint lease - 6.022. Specificity o... ( Full Title: 6.022. Specificity of complaints)</t>
  </si>
  <si>
    <t>cleveland municipal court - Cleveland Municipal ... ( Full Title: Cleveland Municipal Court)</t>
  </si>
  <si>
    <t>notice - Ohio Rev. Code Ann. § 1923.04 (A) ( Full Title: Ohio Rev. Code Ann. § 1923.04. Notice - service)</t>
  </si>
  <si>
    <t>eviction action - Ohio Rev. Code Ann. § 1923.04 ( Full Title: Ohio Rev. Code Ann. § 1923.04. Notice - service)</t>
  </si>
  <si>
    <t>statutory tenant obligations - Ohio Rev. Code Ann. § 5321.05 (A)(1) - (9) ( Full Title: Ohio Rev. Code Ann. § 5321.05 Tenant obligations), eviction causes - 6.022 (B)(1)-(7) ( Full Title: 6.022. Specificity of complaints)</t>
  </si>
  <si>
    <t>damages - Ohio Rev. Code Ann. § 5321.15 (C) ( Full Title: Ohio Rev. Code Ann. § 5321.15. Acts of landlord prohibited if residential property involved.)</t>
  </si>
  <si>
    <t>self-help eviction - Ohio Rev. Code Ann. § 5321.15 (A) ( Full Title: Ohio Rev. Code Ann. § 5321.15. Acts of landlord prohibited if residential property involved.)</t>
  </si>
  <si>
    <t>Foreclosure eviction req'ts - 735 Ill. Comp. Stat. 5/9-207.5(a)-(b) ( Full Title: 735 Ill. Comp. Stat. 5/9-207.5. Termination of bona fide leases in residential real estate in foreclosure)</t>
  </si>
  <si>
    <t>Sealing of Records - 735 Ill. Comp. Stat. 5/9-121(b)-(c) ( Full Title: 735 Ill. Comp. Stat. 5/9-121. Sealing of court file)</t>
  </si>
  <si>
    <t>Military Service; affect on eviction - 735 Ill. Comp. Stat. 5/9-107.10(b) ( Full Title: 735 Ill. Comp. Stat. 5/9-107.10. Military personnel in military service; eviction action)</t>
  </si>
  <si>
    <t>remedy - Chicago Municipal Code 5-12-130 ( Full Title: Chicago Municipal Code 5-12-130. Landlord remedies)</t>
  </si>
  <si>
    <t>Recovery limited; Alt. Service and Default - 735 Ill. Comp. Stat. 5/9-107 ( Full Title: 735 Ill. Comp. Stat. 5/9-107. Constructive service)</t>
  </si>
  <si>
    <t>Stays of Enforcement - Illinois Supreme Ct. R. 305(a)-(b) ( Full Title: Illinois Supreme Court Rule 305. Stay of Judgments Pending Appeal)</t>
  </si>
  <si>
    <t>Time for appeal - Ill. Sup. Ct. R. 303(a)(1) ( Full Title: Ill. Sup. Ct. R. 303. Appeals from Final Judgments of the Circuit Court in Civil Cases)</t>
  </si>
  <si>
    <t>Prop. used for crime; Sec. Dep. Withholding - 735 Ill. Comp. Stat. 5/9-120(c) ( Full Title: 735 Ill. Comp. Stat. 5/9-120. Leased premises used in furtherance of a criminal offense; lease void at option of lessor or assignee), Security Deposit Withholding (CHI) - Chicago Municipal Code 5-12-080(d) ( Full Title: Chicago Municipal Code 5-12-080. Security deposits)</t>
  </si>
  <si>
    <t>Landlord's recovery is not limited to possession, unless service was obtained by posting and mailing or by publication. In such cases, no money judgment may be entered. 735 Ill. Comp. Stat. 5/9-107.</t>
  </si>
  <si>
    <t>attorneys fees - Chicago Municipal code 5-12-180 ( Full Title: Chicago Municipal code 5-12-180. Attorney’s Fees), Nonpayment; 5-day notice (CHI) - Chicago Municipal Code 5-12-130(a) ( Full Title: Chicago Municipal Code 5-12-130. Landlord remedies), Noncompliance; 10-day notice (CHI) - Chicago Municipal Code 5-12-130(b) ( Full Title: Chicago Municipal Code 5-12-130. Landlord remedies), Repeated disturbance of others; 10-day notice - Chicago Municipal Code 5-12-130(d) ( Full Title: Chicago Municipal Code 5-12-130. Landlord remedies)</t>
  </si>
  <si>
    <t>mediation - IL R COOK CTY CIR Rule 20.01 ( Full Title: IL R COOK CTY CIR Rule 20.01. Court-Annexed Mediation)</t>
  </si>
  <si>
    <t>Defense; Victim Status - 735 Ill. Comp. Stat. 5/9-106.2(a) ( Full Title: 735 Ill. Comp. Stat. 5/9-106.2. Affirmative defense for violence; barring persons from property), Justified Rent Withholding - Chicago Municipal Code 5-12-110(d) ( Full Title: Chicago Municipal Code 5-12-110. Tenant remedies), Retaliation; Defense (CHI) - Chicago Municipal Code 5-12-150 ( Full Title: Chicago Municipal Code 5-12-150. Prohibition on retaliatory conduct by landlord), material noncompliance defense - Chicago Municipal Code 5-12-110 ( Full Title: Chicago Municipal Code 5-12-110. Tenant remedies)</t>
  </si>
  <si>
    <t>Retaliation, Tenant justifiably withheld rent, Tenant performed repairs, Landlord violated statutory duties, Landlord failed to maintain building code, Tenant is domestic violence survivor, Tenant is being stalked</t>
  </si>
  <si>
    <t>Right to Jury - 735 Ill. Comp. Stat. 5/9-108 ( Full Title: 735 Ill. Comp. Stat. 5/9-108. Jury trial), Right to jury protected against waiver (CHI) - Chicago Municipal Code 5-12-140(e) ( Full Title: Chicago Municipal Code 5-12-140. Rental Agreement)</t>
  </si>
  <si>
    <t>Written Ans. not req'd - Ill. Sup. Ct. R. 181(b)(2) ( Full Title: Ill. Sup. Ct. R. 181. Appearances--Answers—Motions)</t>
  </si>
  <si>
    <t>Summons; Min time for service/appearance - Cook Cty. Loc. Ct. R. 10.5(a) ( Full Title: Cook Cty. Loc. Ct. R. 10.5. Proceedings under the Forcible Entry and Detainer Act)</t>
  </si>
  <si>
    <t>Service on individuals - 735 Ill. Comp. Stat. 5/2-203(a) ( Full Title: 735 Ill. Comp. Stat. 5/2-203. Service on individuals), Alt. Service; When allowed; methods - 735 Ill. Comp. Stat. 5/9-107 ( Full Title: 735 Ill. Comp. Stat. 5/9-107. Constructive service)</t>
  </si>
  <si>
    <t>Summons; Min time for service/appearance - Cook Cty. Loc. Ct. R. 10.5(a) ( Full Title: Cook Cty. Loc. Ct. R. 10.5. Proceedings under the Forcible Entry and Detainer Act), Min time btw complaint and appearance - Ill. Sup. Ct. R. 101(b)(2) ( Full Title: Ill. Sup. Ct. R. 101. Summons and Original Process--Form and Issuance), rent amount claimed - Cook Cty. Loc. Ct. R. 10.5 ( Full Title: Cook Cty. Loc. Ct. R. 10.5. Proceedings under the Forcible Entry and Detainer Act)</t>
  </si>
  <si>
    <t>Ct. Fee; Eviction - 705 Ill. Comp. Stat. 105/27.2a(b) ( Full Title: 705 Ill. Comp. Stat. 105/27.2a. Fees; counties of 3,000,000 or more), cook county - Cook County... ( Full Title: Cook County)</t>
  </si>
  <si>
    <t>Methods of notice - 735 Ill. Comp. Stat. 5/9-104 ( Full Title: 735 Ill. Comp. Stat. 5/9-104. Demand--Notice--Return)</t>
  </si>
  <si>
    <t>Noncompliance; 10-day notice (CHI) - Chicago Municipal Code 5-12-130(b) ( Full Title: Chicago Municipal Code 5-12-130. Landlord remedies)</t>
  </si>
  <si>
    <t>Nonpayment; 5-day notice (CHI) - Chicago Municipal Code 5-12-130(a) ( Full Title: Chicago Municipal Code 5-12-130. Landlord remedies)</t>
  </si>
  <si>
    <t>Partial payments ≠ waiver - 735 Ill. Comp. Stat. 5/9-209 ( Full Title: 735 Ill. Comp. Stat. 5/9-209. Demand for rent – eviction action)</t>
  </si>
  <si>
    <t>Nonpayment; 5-day notice (CHI) - Chicago Municipal Code 5-12-130(a) ( Full Title: Chicago Municipal Code 5-12-130. Landlord remedies), Noncompliance; 10-day notice (CHI) - Chicago Municipal Code 5-12-130(b) ( Full Title: Chicago Municipal Code 5-12-130. Landlord remedies)</t>
  </si>
  <si>
    <t>When eviction action may be maintained - 735 Ill. Comp. Stat. 5/9-102(a) ( Full Title: 735 Ill. Comp. Stat. 5/9-102. When action may be maintained), Nonpayment; 5-day notice (CHI) - Chicago Municipal Code 5-12-130(a) ( Full Title: Chicago Municipal Code 5-12-130. Landlord remedies), Noncompliance; 10-day notice (CHI) - Chicago Municipal Code 5-12-130(b) ( Full Title: Chicago Municipal Code 5-12-130. Landlord remedies), Repeated disturbance of others; 10-day notice - Chicago Municipal Code 5-12-130(d) ( Full Title: Chicago Municipal Code 5-12-130. Landlord remedies), Class X felony; lease void; 5-day notice - 765 Ill. Comp. Stat. 705/5(a) ( Full Title: 765 Ill. Comp. Stat. 705/5. Class X felony by lessee or occupant)</t>
  </si>
  <si>
    <t>Self-help Penalties - Chicago Municipal Code 5-12-160 ( Full Title: Chicago Municipal Code 5-12-160. Prohibition on interruption of tenant occupancy by landlord)</t>
  </si>
  <si>
    <t>Self-help prohibited - Chicago Municipal Code 5-12-160 ( Full Title: Chicago Municipal Code 5-12-160. Prohibition on interruption of tenant occupancy by landlord)</t>
  </si>
  <si>
    <t>records - N.C. Gen. Stat § 7A-... ( Full Title: N.C. Gen. Stat § 7A-109. Record-keeping procedures.)</t>
  </si>
  <si>
    <t>sheriffs receipt thereof - § 42-36.2 ( Full Title: § 42-36.2. Notice to tenant of execution of writ for possession of property; storage of evicted tenant's personal property.)</t>
  </si>
  <si>
    <t>stay - N.C. Gen. Stat § 42-34.1 ( Full Title: N.C. Gen. Stat § 42-34.1. Rent pending execution of judgment; post bond pending appeal.), stay execution - N.C. Gen. Stat § 42-34 ( Full Title: N.C. Gen. Stat § 42-34. Undertaking on appeal and order staying execution.)</t>
  </si>
  <si>
    <t>stay - N.C. Gen. Stat § 42-34.1 ( Full Title: N.C. Gen. Stat § 42-34.1. Rent pending execution of judgment; post bond pending appeal.)</t>
  </si>
  <si>
    <t>security deposit - N.C. Gen. Stat § 42-51 ( Full Title: N.C. Gen. Stat § 42-51. Permitted uses of the deposit.)</t>
  </si>
  <si>
    <t>possession - N.C. Gen. Stat § 42-25.9 ( Full Title: N.C. Gen. Stat § 42-25.9. Remedies.), complaint filing fee - N.C. Gen. Stat § 42-46 ( Full Title: N.C. Gen. Stat § 42-46. Authorized late fees and eviction fees.)</t>
  </si>
  <si>
    <t>landlords obligation - N.C. Gen. Stat § 42-41 ( Full Title: N.C. Gen. Stat § 42-41. Mutuality of obligations.), defense - N.C. Gen. Stat § 42-37.2 ( Full Title: N.C. Gen. Stat § 42-37.2. Remedies.), realiation defense - N.C. Gen. Stat § 42-37.1 ( Full Title: N.C. Gen. Stat § 42-37.1. Defense of retaliatory eviction.), victim protection - N.C. Gen. Stat § 42-42.2 ( Full Title: N.C. Gen. Stat § 42-42.2. Victim protection – nondiscrimination.)</t>
  </si>
  <si>
    <t>small claim action demanding summary ejectment - N.C. Gen. Stat § 7A-... ( Full Title: N.C. Gen. Stat § 7A-223. Practice and procedure in small claim actions for summary ejectment.)</t>
  </si>
  <si>
    <t>small claim action demanding summary ejectment - N.C. Gen. Stat § 7A-... ( Full Title: N.C. Gen. Stat § 7A-223. Practice and procedure in small claim actions for summary ejectment.), summons - § 42-29 ( Full Title: § 42-29. Service of summons.)</t>
  </si>
  <si>
    <t>5 days or until the next session of small claims court, whichever is longer. N.C. Gen. Stat § 7A-223(b).</t>
  </si>
  <si>
    <t>continue - N.C. Gen. Stat § 7A-... ( Full Title: N.C. Gen. Stat § 7A-223. Practice and procedure in small claim actions for summary ejectment.)</t>
  </si>
  <si>
    <t>summons - § 42-29 ( Full Title: § 42-29. Service of summons.)</t>
  </si>
  <si>
    <t>costs - N.C. Gen. Stat.  § 7... ( Full Title: N.C. Gen. Stat.  § 7A-305. Costs in civil actions), mecklenburg county - Mecklenburg County... ( Full Title: Mecklenburg County)</t>
  </si>
  <si>
    <t>grounds for eviction - N.C. Gen. Stat § 42-63 ( Full Title: N.C. Gen. Stat § 42-63. Remedies and judicial orders.), expediated - N.C. Gen. Stat § 42-68 ( Full Title: N.C. Gen. Stat § 42-68. Expedited proceedings.)</t>
  </si>
  <si>
    <t>notice to quit - N.C. Gen. Stat. § 42-14 ( Full Title: N.C. Gen. Stat. § 42-14. Notice to quit in certain tenancies.), legal representatives - N.C. Gen. Stat § 42-26 ( Full Title: N.C. Gen. Stat § 42-26. Tenant holding over may be dispossessed in certain cases.)</t>
  </si>
  <si>
    <t>payment - N.C. Gen. Stat § 42-3 ( Full Title: N.C. Gen. Stat § 42-3. Term forfeited for nonpayment of rent)</t>
  </si>
  <si>
    <t>partial rent waiver - N.C. Gen. Stat § 42-26 ( Full Title: N.C. Gen. Stat § 42-26. Tenant holding over may be dispossessed in certain cases.)</t>
  </si>
  <si>
    <t>payment - N.C. Gen. Stat § 42-3 ( Full Title: N.C. Gen. Stat § 42-3. Term forfeited for nonpayment of rent), grounds for eviction - N.C. Gen. Stat § 42-63 ( Full Title: N.C. Gen. Stat § 42-63. Remedies and judicial orders.), legal representatives - N.C. Gen. Stat § 42-26 ( Full Title: N.C. Gen. Stat § 42-26. Tenant holding over may be dispossessed in certain cases.), summary ejectment - N.C. Gen. Stat § 42-37.1 ( Full Title: N.C. Gen. Stat § 42-37.1. Defense of retaliatory eviction.)</t>
  </si>
  <si>
    <t>self help penalites - N.C. Gen. Stat § 42-25.9 ( Full Title: N.C. Gen. Stat § 42-25.9. Remedies.)</t>
  </si>
  <si>
    <t>self-help prohibited - N.C. Gen. Stat § 42-25.6 ( Full Title: N.C. Gen. Stat § 42-25.6. Manner of ejectment of residential tenants.)</t>
  </si>
  <si>
    <t>public records default - N.Y. Judiciary Law § 255-b ( Full Title: N.Y. Judiciary Law § 255-b. Dockets of clerks to be public), grounds for non public - 22 NYCRR § 216.1 ( Full Title: 22 NYCRR § 216.1. Sealing of Court Records)</t>
  </si>
  <si>
    <t>warrant restrictions - N.Y. Real Prop. Acts. Law § 749(2) ( Full Title: N.Y. Real Prop. Acts. Law § 749. Warrant.), warrant notice - N.Y. Real Prop. Acts. Law § 749(2) ( Full Title: N.Y. Real Prop. Acts. Law § 749. Warrant.)</t>
  </si>
  <si>
    <t>stay for court ordered repairs - N.Y. Real Prop. Acts. Law § 755 ( Full Title: N.Y. Real Prop. Acts. Law § 755. Stay of proceedings or action for rent upon failure to make repairs), warrant issue - N.Y. Real Prop. Acts. Law § 749(1) ( Full Title: N.Y. Real Prop. Acts. Law § 749. Warrant.), stay - N.Y. Real Prop. Acts... ( Full Title: N.Y. Real Prop. Acts. Law § 751. Stay upon paying rent or giving undertaking; discretionary stay outside city of New York)</t>
  </si>
  <si>
    <t>default overturn - N.Y. C.P.L.R. § 5015(a)(1) ( Full Title: N.Y. C.P.L.R. § 5015. Relief from judgment or order.), default overcome via admin - N.Y. C.P.L.R. § 5015(c) ( Full Title: N.Y. C.P.L.R. § 5015. Relief from judgment or order.)</t>
  </si>
  <si>
    <t>stay for appeal - N.Y. C.P.L.R. § 5519(6) ( Full Title: N.Y. C.P.L.R. § 5519. Stay of enforcement.)</t>
  </si>
  <si>
    <t>appeals timeframe - N.Y. C.P.L.R. § 5513... ( Full Title: N.Y. C.P.L.R. § 5513. Time to take appeal, cross-appeal or move for permission to appeal.)</t>
  </si>
  <si>
    <t>default - N.Y. C.P.L.R. 3215(a) ( Full Title: N.Y. C.P.L.R. 3215. Default Judgment.)</t>
  </si>
  <si>
    <t>recovery includes back rent - N.Y. Real Prop. Acts. Law § 601 ( Full Title: N.Y. Real Prop. Acts. Law § 601. Damages for withholding real property obtainable in action to recover possession; set-off by defendant), court jurisdiction - N.Y. Uniform City Ct. Act § 204. ( Full Title: N.Y. Uniform City Ct. Act § 204. Summary proceedings), costs - N.Y. Uniform City Ct. Act § 1906-a ( Full Title: N.Y. Uniform City Ct. Act § 1906-a. Costs in a summary proceeding.)</t>
  </si>
  <si>
    <t>retaliation - N.Y. Real Property Law § 223-b(1) ( Full Title: N.Y. Real Property Law § 223-b. Retaliation by landlord against tenant), retaliation affirmative defense - N.Y. Real Property Law § 223-b(4) ( Full Title: N.Y. Real Property Law § 223-b. Retaliation by landlord against tenant), deduct for utilities - N.Y. Real Prop. Law § 235-a(1) ( Full Title: N.Y. Real Prop. Law § 235-a. Tenant right to offset payments and entitlement to damages in certain cases), warranty of habitability - N.Y. Real Property Law § 235-b(1) ( Full Title: N.Y. Real Property Law § 235-b. Warranty of habitability), unconscionable lease - N.Y. Real Prop. Law § 235-c(1) ( Full Title: N.Y. Real Prop. Law § 235-c. Unconscionable lease or clause), answer contains defenses - N.Y. Real Prop. Acts. Law § 743 ( Full Title: N.Y. Real Prop. Acts. Law § 743. Answer), defense for domestic violence - N.Y. Real Prop. Acts. Law § 744 ( Full Title: N.Y. Real Prop. Acts. Law § 744. Eviction based on domestic violence victim status prohibited), abatement for building code - N.Y. Mult. Resid. Law § 305-a ( Full Title: N.Y. Mult. Resid. Law § 305-a. Abatement of rent in the case of serious violations.), abatement process - N.Y. Mult. Resid. Law § 305-a(3)(c) ( Full Title: N.Y. Mult. Resid. Law § 305-a. Abatement of rent in the case of serious violations.), withhold rent for heating - N.Y. Mult. Resid. Law § 305-c(1) ( Full Title: N.Y. Mult. Resid. Law § 305-c. Right of tenant to offset payments for heat failure; certain cases), recovery includes back rent - N.Y. Real Prop. Acts. Law § 601 ( Full Title: N.Y. Real Prop. Acts. Law § 601. Damages for withholding real property obtainable in action to recover possession; set-off by defendant)</t>
  </si>
  <si>
    <t>jury trial - N.Y. Real Prop. Acts. Law § 745 ( Full Title: N.Y. Real Prop. Acts. Law § 745. Trial), jury demand - N.Y. Uniform City Ct. Act § 1303 ( Full Title: N.Y. Uniform City Ct. Act § 1303. Jury trial; how obtained; jury fee)</t>
  </si>
  <si>
    <t>adjournment after joinder - N.Y. Real Prop. Acts. Law § 745(1) ( Full Title: N.Y. Real Prop. Acts. Law § 745. Trial), adjournment process - N.Y. Uniform City Ct. Act § 1302 ( Full Title: N.Y. Uniform City Ct. Act § 1302. Adjournment of Trial)</t>
  </si>
  <si>
    <t>notice - N.Y. Real Prop. Acts. Law § 733(1) ( Full Title: N.Y. Real Prop. Acts. Law § 733 Time of service; order to show cause.), timeframe after joinder - N.Y. Uniform City Ct. Act § 1301 ( Full Title: N.Y. Uniform City Ct. Act § 1301. How cause brought on for trial; notice of trial), non-payment proceesing - N.Y. Real Prop. Acts... ( Full Title: N.Y. Real Prop. Acts. § 732. Special provisions applicable in non-payment proceeding if the rules so provide.)</t>
  </si>
  <si>
    <t>notice - N.Y. Real Prop. Acts. Law § 733(1) ( Full Title: N.Y. Real Prop. Acts. Law § 733 Time of service; order to show cause.), holdover notice - N.Y. Real Prop. Acts. Law § 733(2) ( Full Title: N.Y. Real Prop. Acts. Law § 733 Time of service; order to show cause.)</t>
  </si>
  <si>
    <t>personal service - N.Y. Real Prop. Acts. Law § 735(1) ( Full Title: N.Y. Real Prop. Acts. Law § 735. Manner of service; filling; when service complete.), service person of suitable age and discretion - N.Y. Real Prop. Acts. Law § 735(1) ( Full Title: N.Y. Real Prop. Acts. Law § 735. Manner of service; filling; when service complete.), service post and mail - N.Y. Real Prop. Acts. Law § 735(1) ( Full Title: N.Y. Real Prop. Acts. Law § 735. Manner of service; filling; when service complete.)</t>
  </si>
  <si>
    <t>complaint contents - N.Y. Real Prop. Acts. Law § 741 ( Full Title: N.Y. Real Prop. Acts. Law § 741. Contents of petition), complaint contents - 22 NYCRR § 210.42.  ( Full Title: 22 NYCRR § 210.42. Proceedings under article 7 of the Real Property Actions and Proceedings Law.)</t>
  </si>
  <si>
    <t>fee - N.Y. Uniform City Ct. Act § 1911 ( Full Title: N.Y. Uniform City Ct. Act § 1911. Fees), nd judicial district - 2nd Judicial Distric... ( Full Title: 2nd Judicial District)</t>
  </si>
  <si>
    <t>nonpayment - N.Y. Real Prop. Acts. Law § 711(2) ( Full Title: N.Y. Real Prop. Acts. Law § 711. Grounds where landlord-tenant relationship exists), personal service - N.Y. Real Prop. Acts. Law § 735(1) ( Full Title: N.Y. Real Prop. Acts. Law § 735. Manner of service; filling; when service complete.), service person of suitable age and discretion - N.Y. Real Prop. Acts. Law § 735(1) ( Full Title: N.Y. Real Prop. Acts. Law § 735. Manner of service; filling; when service complete.), service post and mail - N.Y. Real Prop. Acts. Law § 735(1) ( Full Title: N.Y. Real Prop. Acts. Law § 735. Manner of service; filling; when service complete.)</t>
  </si>
  <si>
    <t>holdover - N.Y. Real Prop. Acts. Law § 711(1) ( Full Title: N.Y. Real Prop. Acts. Law § 711. Grounds where landlord-tenant relationship exists), prostitution - N.Y. Real Prop. Acts. Law § 711(4) ( Full Title: N.Y. Real Prop. Acts. Law § 711. Grounds where landlord-tenant relationship exists)</t>
  </si>
  <si>
    <t>nonpayment - N.Y. Real Prop. Acts. Law § 711(2) ( Full Title: N.Y. Real Prop. Acts. Law § 711. Grounds where landlord-tenant relationship exists)</t>
  </si>
  <si>
    <t>nonpayment only expressly waived - N.Y. Real Prop. Acts. Law § 711(2) ( Full Title: N.Y. Real Prop. Acts. Law § 711. Grounds where landlord-tenant relationship exists)</t>
  </si>
  <si>
    <t>stay for nonpayment - N.Y. Real Prop. Acts. Law § 751(1) ( Full Title: N.Y. Real Prop. Acts. Law § 751. Stay upon paying rent or giving undertaking; discretionary stay outside city of New York), nonpayment - N.Y. Real Prop. Acts. Law § 711(2) ( Full Title: N.Y. Real Prop. Acts. Law § 711. Grounds where landlord-tenant relationship exists)</t>
  </si>
  <si>
    <t>illegal trade - N.Y. Real Prop. Law § 231(1) ( Full Title: N.Y. Real Prop. Law § 231. Lease, when void; liability of landlord where premises are occupied for unlawful purpose.), holdover - N.Y. Real Prop. Acts. Law § 711(1) ( Full Title: N.Y. Real Prop. Acts. Law § 711. Grounds where landlord-tenant relationship exists), nonpayment - N.Y. Real Prop. Acts. Law § 711(2) ( Full Title: N.Y. Real Prop. Acts. Law § 711. Grounds where landlord-tenant relationship exists), bankruptcy - N.Y. Real Prop. Acts. Law § 711(3) ( Full Title: N.Y. Real Prop. Acts. Law § 711. Grounds where landlord-tenant relationship exists), prostitution - N.Y. Real Prop. Acts. Law § 711(4) ( Full Title: N.Y. Real Prop. Acts. Law § 711. Grounds where landlord-tenant relationship exists), squater(less than 30 days in lease) - N.Y. Real Prop. Acts. Law § 713(3) ( Full Title: N.Y. Real Prop. Acts. Law § 713. Grounds where no landlord-tenant relationship exits.), foreclosure - N.Y. Real Prop. Acts. Law § 713(5) ( Full Title: N.Y. Real Prop. Acts. Law § 713. Grounds where no landlord-tenant relationship exits.), special action prostitution - N.Y. Real Prop. Acts. Law § 715(1) ( Full Title: N.Y. Real Prop. Acts. Law § 715. Grounds and procedure where use or occupancy is illegal), illegal drugs - City of Buffalo Code § 270-1 ( Full Title: City of Buffalo Code § 270-1. Eviction), failure to pay taxes - N.Y. Real Prop. Acts. Law § 711(3) ( Full Title: N.Y. Real Prop. Acts. Law § 711. Grounds where landlord-tenant relationship exists)</t>
  </si>
  <si>
    <t>foreclosure appeal stay - Mass. Gen. Laws ch. 239, § 6 ( Full Title: Mass. Gen. Laws ch. 239, § 6. Condition of bond in action for possession after foreclosure of mortgage; after purchase), Condominium Conversion - Bos. City Code § 10-2.10(a) ( Full Title: Bos. City Code § 10-2.10. Condominium and Cooperative Conversion Evictions), Foreclosure - Mass. Gen. Laws ch. 186A, § 2 ( Full Title: Mass. Gen. Laws ch. 186A, § 2. Eviction of tenants prohibited; exceptions)</t>
  </si>
  <si>
    <t>public record - Mass. Unif. R. Impound. P. R. 1 ( Full Title: Mass. Unif. R. Impound. P. R. 1. Applicability and definitions), impoundment - Housing Court Standing Order 1-15 (1) ( Full Title: Housing Court Standing Order 1-15: Application of Rule 13 (b) of Trial Court Rule VIII, the Uniform Rules on Impoundment Procedure, in the Housing Court Department)</t>
  </si>
  <si>
    <t>warrant restrictions - Mass. Gen. Laws ch. 239, § 3 ( Full Title: Mass. Gen. Laws ch. 239, § 3. Judgement and execution; costs; appeal)</t>
  </si>
  <si>
    <t>warrant notice - Mass. Gen. Laws ch. 239, § 3 ( Full Title: Mass. Gen. Laws ch. 239, § 3. Judgement and execution; costs; appeal)</t>
  </si>
  <si>
    <t>appeal timeframe - Mass. Gen. Laws ch. 239, § 5(a) ( Full Title: Mass. Gen. Laws ch. 239, § 5. Appeal; bond; actions thereon; waiver; appeal of waiver or periodic payments; notice of decision)</t>
  </si>
  <si>
    <t>discretionary stay - Mass. Gen. Laws ch. 239, § 9 ( Full Title: Mass. Gen. Laws ch. 239, § 9. Stay of proceedings.), pay during discretionary stay - Mass. Gen. Laws ch. 239, § 11 ( Full Title: Mass. Gen. Laws ch. 239, § 11. Stay of proceedings; deposit of applicant)</t>
  </si>
  <si>
    <t>overturn default - Mass. R. Sum. Proc. R. 11(a) ( Full Title: Mass. R. Sum. Proc. R. 11. Relief from judgment), grounds for overturn default - Mass. R. Civ. Pro. R. 60(b) ( Full Title: Mass. R. Civ. Pro. R. 60: Relief from judgment or order), overturn default before judgment - Mass. R. Sum. Proc. R. 10(c) ( Full Title: Mass. R. Sum. Proc. R. 10. Entry of default; Entry of dismissal; Entry of judgment after trial, default or dismissal; Notice)</t>
  </si>
  <si>
    <t>appeal stay - Mass. Gen. Laws ch. 239, § 5(c) ( Full Title: Mass. Gen. Laws ch. 239, § 5. Appeal; bond; actions thereon; waiver; appeal of waiver or periodic payments; notice of decision)</t>
  </si>
  <si>
    <t>security deposit - Mass. Gen. Laws ch. 186, § 15B(4)(i) ( Full Title: Mass. Gen. Laws ch. 186, § 15B. Entrance of premises prior to termination of lease; payments; receipts; interest; records; security deposits)</t>
  </si>
  <si>
    <t>default judgment - Mass. R. Sum. Proc. R. 10(d) ( Full Title: Mass. R. Sum. Proc. R. 10. Entry of default; Entry of dismissal; Entry of judgment after trial, default or dismissal; Notice)</t>
  </si>
  <si>
    <t>Injunctions - Mass. R. Sum. Proc. R. 9 ( Full Title: Mass. R. Sum. Proc. R. 9. Equitable Relief.), recovery - Mass. Gen. Laws ch. 239, § 3 ( Full Title: Mass. Gen. Laws ch. 239, § 3. Judgement and execution; costs; appeal), injunctions in housing dept. - Mass. Gen Laws ch. 185C § 3 ( Full Title: Mass. Gen Laws ch. 185C § 3 Concurrent jurisdiction; powers of superior court department; enforcement authority)</t>
  </si>
  <si>
    <t>domestic violence - Mass. Gen. Laws ch. 239, § 2A ( Full Title: Mass. Gen. Laws ch. 239, § 2A. Reprisal for reporting violations of law, for tenant’s union activity, or actions taken pursuant to laws protecting tenants who are victims of domestic violence rape, sexual assault or stalking; defense; presumption.), retaliation building code - Mass. Gen. Laws ch. 239, § 2A ( Full Title: Mass. Gen. Laws ch. 239, § 2A. Reprisal for reporting violations of law, for tenant’s union activity, or actions taken pursuant to laws protecting tenants who are victims of domestic violence rape, sexual assault or stalking; defense; presumption.), retaliation union - Mass. Gen. Laws ch. 239, § 2A ( Full Title: Mass. Gen. Laws ch. 239, § 2A. Reprisal for reporting violations of law, for tenant’s union activity, or actions taken pursuant to laws protecting tenants who are victims of domestic violence rape, sexual assault or stalking; defense; presumption.), warranty of habitability - Mass. Gen. Laws ch. 239, § 8A ( Full Title: Mass. Gen. Laws ch. 239, § 8A. Rent Withholding; grounds; amount claimed; presumptions and burden of proof; procedures), building code presumption - Mass. Gen. Laws ch. 239, § 8A ( Full Title: Mass. Gen. Laws ch. 239, § 8A. Rent Withholding; grounds; amount claimed; presumptions and burden of proof; procedures), repair and deduct - Mass. Gen. Laws ch. 111, § 127L ( Full Title: Mass. Gen. Laws ch. 111, § 127L. Repairs by tenants of residential premises to cure violations; reimbursement for cost), affirmative defenses - Mass. R. Civ. Pro. R... ( Full Title: Mass. R. Civ. Pro. Rule 8. General rules of pleadings), discrimination - Mass. Gen. Laws ch. ... ( Full Title: Mass. Gen. Laws ch. 151B, § 4. Unlawful practices)</t>
  </si>
  <si>
    <t>jury trial - Mass. R. Civ. Pro. R. 38(b) ( Full Title: Mass. R. Civ. Pro. R. 38. Jury trial of right), jury trial default - Mass. Gen. Laws ch. 185C, § 21 ( Full Title: Mass. Gen. Laws ch. 185C, § 21. Trial without jury; exception; report of inspector as prima facie evidence), jury trial - Mass. R. Sum. Proc. ... ( Full Title: Mass. R. Sum. Proc. R. 8. Jury Trial)</t>
  </si>
  <si>
    <t>answer - Mass. R. Sum. Proc. R. 3 ( Full Title: Mass. Rules for Summary Process Rule 3. Answer)</t>
  </si>
  <si>
    <t>continuance - Mass. R. Sum. Proc. R. 7(b) ( Full Title: Mass. R. Sum. Proc. R. 7), further continuance - Mass. R. Sum. Proc. ... ( Full Title: Mass. R. Sum. Proc. R. 7), continuance due to gov. - Mass. Gen. Laws ch. 186, § 11 ( Full Title: Mass. Gen. Laws ch. 186, § 11. Determination of lease for nonpayment of rent)</t>
  </si>
  <si>
    <t>max days between entry and hearing - Mass. R. Sum. Proc. R. 2. ( Full Title: Mass. R. Sum. Proc. R. 2. Form of Summons and Complaint; Entry of Action; Scheduling of Trial Date; Service of Process)</t>
  </si>
  <si>
    <t>time between entry and hearing - Mass. R. Sum. Proc. R. 2 ( Full Title: Mass. R. Sum. Proc. R. 2. Form of Summons and Complaint; Entry of Action; Scheduling of Trial Date; Service of Process)</t>
  </si>
  <si>
    <t>summons notice - Mass. R. Sum. Proc. R. 2. ( Full Title: Mass. R. Sum. Proc. R. 2. Form of Summons and Complaint; Entry of Action; Scheduling of Trial Date; Service of Process)</t>
  </si>
  <si>
    <t>service - Mass. Rules for Summary Process Rule 2 ( Full Title: Mass. Rules for Summary Process Rule 2. Form of Summons and Complaint; Entry of Action; Scheduling of Trial Date; Service of Process), service - Mass. R. Civ. Pro. R. 4(d)(1)  ( Full Title: Mass. R. Civ. Pro. R. 4. Process)</t>
  </si>
  <si>
    <t>summons - Mass. R. Sum. Proc. R. 2 ( Full Title: Mass. R. Sum. Proc. R. 2. Form of Summons and Complaint; Entry of Action; Scheduling of Trial Date; Service of Process), complaint - Mass. Gen. Laws ch. 239, § 2 ( Full Title: Mass. Gen. Laws ch. 239, § 2. Jurisdiction; venue; form of writ.), complaint contents - Mass. R. Sum. Proc. R. 2 ( Full Title: Mass. R. Sum. Proc. R. 2. Form of Summons and Complaint; Entry of Action; Scheduling of Trial Date; Service of Process)</t>
  </si>
  <si>
    <t>fee - Mass. Gen. Laws ch. 185C, § 19 ( Full Title: Mass. Gen. Laws ch. 185C, § 19. Commencement of proceedings; fees; non-willful offense deemed non-criminal.), boston municipal court - Boston Municipal Cou... ( Full Title: Boston Municipal Court)</t>
  </si>
  <si>
    <t>notice to quit - Mass. Gen. Laws ch. 186, § 11 ( Full Title: Mass. Gen. Laws ch. 186, § 11. Determination of lease for nonpayment of rent), criminal activity - Mass. Gen. Laws ch. 139, § 19 ( Full Title: Mass. Gen. Laws ch. 139, § 19. Voiding of lease of tenant using premises for common nuisance)</t>
  </si>
  <si>
    <t>criminal activity - Mass. Gen. Laws ch. 139, § 19 ( Full Title: Mass. Gen. Laws ch. 139, § 19. Voiding of lease of tenant using premises for common nuisance)</t>
  </si>
  <si>
    <t>notice to quit - Mass. Gen. Laws ch. 186, § 11 ( Full Title: Mass. Gen. Laws ch. 186, § 11. Determination of lease for nonpayment of rent)</t>
  </si>
  <si>
    <t>nonpayment cure - Mass. Gen. Laws ch. 186, § 11 ( Full Title: Mass. Gen. Laws ch. 186, § 11. Determination of lease for nonpayment of rent)</t>
  </si>
  <si>
    <t>payment post judgment - Mass. Gen. Laws ch. 239, § 3 ( Full Title: Mass. Gen. Laws ch. 239, § 3. Judgement and execution; costs; appeal), nonpayment cure - Mass. Gen. Laws ch. 186, § 11 ( Full Title: Mass. Gen. Laws ch. 186, § 11. Determination of lease for nonpayment of rent)</t>
  </si>
  <si>
    <t>grounds for holdovers - Mass. Gen. Laws ch. 239, § 1 ( Full Title: Mass. Gen. Laws ch. 239, § 1. Persons entitled to summary process), grounds by health dept. - Mass. Gen. Laws ch. 111, § 127B ( Full Title: Mass. Gen. Laws ch. 111, § 127B. Dwellings unfit for human habitation; order to vacate or to abate nuisance; removal of occupants; demolition expense, lien; inspection reports; code violations; notices; enforcement proceedings, jurisdiction; appeal), criminal activity - Mass. Gen. Laws ch. 139, § 19 ( Full Title: Mass. Gen. Laws ch. 139, § 19. Voiding of lease of tenant using premises for common nuisance), Nuisance - Bos. City Code § 16-27.5 (d) ( Full Title: Bos. City Code § 16-27.5 (d). Liability for a second or subsequent response to a gathering constituting a public nuisance), notice to quit - Mass. Gen. Laws ch. 186, § 11 ( Full Title: Mass. Gen. Laws ch. 186, § 11. Determination of lease for nonpayment of rent)</t>
  </si>
  <si>
    <t>damages for self help - Mass. Gen. Laws ch. 186, § 15F ( Full Title: Mass. Gen. Laws ch. 186, § 15F. Residential leases or rental agreements restricting litigation or landlord liability; ouster of tenant; remedies.), judicial process - Mass. Gen. Laws 186 § 14 ( Full Title: Mass. Gen. Laws 186 § 14. Wrongful acts of landlord; premises used for dwelling or residential purposes; utilities, services, quiet enjoyment; penalties; remedies; waiver)</t>
  </si>
  <si>
    <t>self help - Mass. Gen. Laws ch. 184, § 18 ( Full Title: Mass. Gen. Laws ch. 184, § 18. Entry into land; legal proceedings required to recover possession of land tenements; jurisdiction.)</t>
  </si>
  <si>
    <t>days written notice - Tex. Prop. Code § 24.005 ( Full Title: Tex. Prop. Code § 24.005. Notice to Vacate Prior to Filing Eviction Suit.)</t>
  </si>
  <si>
    <t>sealing - Tex. R. Civ. P. 76a ... ( Full Title: Tex. R. Civ. P. 76a Sealing Court Records)</t>
  </si>
  <si>
    <t>weather - Tex. Prop. Code § 24.0061 ( Full Title: Tex. Prop. Code § 24.0061. Writ of Possession.), military - Tex. Prop. Code § 24.0051 ( Full Title: Tex. Prop. Code § 24.0051 Procedures Applicable in Suit to Evict and Recover Unpaid Rent.)</t>
  </si>
  <si>
    <t>notice prior to execution - Tex. Prop. Code § 24.0061 ( Full Title: Tex. Prop. Code § 24.0061. Writ of Possession.)</t>
  </si>
  <si>
    <t>when issue - Tex. R. Civ. P. 510.8 ( Full Title: Tex. R. Civ. P. 510.8.  Judgment; Writ; No New Trial. —Judgment for Plaintiff.)</t>
  </si>
  <si>
    <t>discretionary - Tex. R. Civ. P. 635.... ( Full Title: Tex. R. Civ. P. 635. Stay of execution in justice court)</t>
  </si>
  <si>
    <t>trial de novo - Tex. R. Civ. P. 510.10 ( Full Title: Tex. R. Civ. P. 510.10. Record on appeal; Docketing; Trial de novo)</t>
  </si>
  <si>
    <t>stay - Tex. R. Civ. P. 510.10 ( Full Title: Tex. R. Civ. P. 510.10. Record on appeal; Docketing; Trial de novo), appeal rent - TX PROPERTY § 24.0053 ( Full Title: TX PROPERTY § 24.0053. Payment of Rent During Appeal of Eviction)</t>
  </si>
  <si>
    <t>appeal - Tex. R. Civ. P. 510.9 ( Full Title: Tex. R. Civ. P. 510.9. Appeal (with Eviction cases))</t>
  </si>
  <si>
    <t>issuing citation - Tex. R. Civ. P. 510.4 ( Full Title: Tex. R. Civ. P. 510.4 Issuance, Service, and Return of Citation), default - Tex. Prop. Code § 24.0051 ( Full Title: Tex. Prop. Code § 24.0051 Procedures Applicable in Suit to Evict and Recover Unpaid Rent.)</t>
  </si>
  <si>
    <t>costs - Tex. Prop. Code Ann. § 24.006 ( Full Title: Tex. Prop. Code Ann. § 24.006. Attorney’s Fees and Costs of Suit)</t>
  </si>
  <si>
    <t>alternative dispute resolution process - Tex. R. Civ. P. 503.5 ( Full Title: Tex. R. Civ. P. 503.5.  Alternative Dispute Resolution)</t>
  </si>
  <si>
    <t>repair - Tex. Prop. Code § 92.056 ( Full Title: Tex. Prop. Code § 92.056. Landlord Liability and Tenant Remedies; Notice and Time for Repair), retaliation - Tex. Prop. Code § 92.331: ( Full Title: Tex. Prop. Code § 92.331: Retaliation by Landlord), defense - Tex. Prop. Code § 92.335: ( Full Title: Tex. Prop. Code § 92.335: Eviction Suits), tenant repairs - Tex. Prop. Code Ann. § 92.0561 ( Full Title: Tex. Prop. Code Ann. § 92.0561 . Tenant’s Repair and Deduct Remedies)</t>
  </si>
  <si>
    <t>jury - Tex. R. Civ. P. 510.7 ( Full Title: Tex. R. Civ. P. 510.7 Trial)</t>
  </si>
  <si>
    <t>trial date - Tex. R. Civ. P. 510.6 ( Full Title: Tex. R. Civ. P. 510.6.  Trial Date; Answer; Default Judgment.)</t>
  </si>
  <si>
    <t>limit - Tex. R. Civ. P. 510.7 ( Full Title: Tex. R. Civ. P. 510.7 Trial)</t>
  </si>
  <si>
    <t>issuing citation - Tex. R. Civ. P. 510.4 ( Full Title: Tex. R. Civ. P. 510.4 Issuance, Service, and Return of Citation)</t>
  </si>
  <si>
    <t>trial - Tex. R. Civ. P. 510.7 ( Full Title: Tex. R. Civ. P. 510.7 Trial)</t>
  </si>
  <si>
    <t>service - Tex. R. Civ. P. 510.4 ( Full Title: Tex. R. Civ. P. 510.4 Issuance, Service, and Return of Citation)</t>
  </si>
  <si>
    <t>fee - Tex. Loc. Gov’t Code § 118.121 ( Full Title: Tex. Loc. Gov’t Code § 118.121.  Fee Schedule.), travis county - Travis County... ( Full Title: Travis County)</t>
  </si>
  <si>
    <t>notice methods - Tex. Prop. Code § 24.005 ( Full Title: Tex. Prop. Code § 24.005. Notice to Vacate Prior to Filing Eviction Suit.)</t>
  </si>
  <si>
    <t>default - Tex. Prop. Code § 24.005 ( Full Title: Tex. Prop. Code § 24.005. Notice to Vacate Prior to Filing Eviction Suit.)</t>
  </si>
  <si>
    <t>forcible detainer - Tex. Prop. Code § 24.002 ( Full Title: Tex. Prop. Code § 24.002. Forcible Detainer.), default - Tex. Prop. Code § 24.005 ( Full Title: Tex. Prop. Code § 24.005. Notice to Vacate Prior to Filing Eviction Suit.), conviction - Tex. Prop. Code § 91.003 ( Full Title: Tex. Prop. Code § 91.003.  Termination of Lease Because of Public Indecency Conviction)</t>
  </si>
  <si>
    <t>self-help penalty - Tex. Prop. Code § 92.0081 ( Full Title: Tex. Prop. Code § 92.0081. Removal of Property and Exclusion of Residential Tenant.)</t>
  </si>
  <si>
    <t>prohibited self-help - Tex. Prop. Code § 92.0081 ( Full Title: Tex. Prop. Code § 92.0081. Removal of Property and Exclusion of Residential Tenant.)</t>
  </si>
  <si>
    <t>public access - NMRA, Rule 3-112 ( Full Title: NMRA, Rule 3-112. Public Inspection and Sealing of Court Records)</t>
  </si>
  <si>
    <t>domestic violence defense - N.M. Stat. § 47-8-33 ( Full Title: N.M. Stat. § 47-8-33. Breach of agreement by resident and relief by owner)</t>
  </si>
  <si>
    <t>restitution directing - N.M. Stat. § 47-8-46 ( Full Title: N.M. Stat. § 47-8-46. Writ of restitution)</t>
  </si>
  <si>
    <t>default judgment - NMRA 3-702 ( Full Title: NMRA 3-702. Default)</t>
  </si>
  <si>
    <t>appeal stay - N.M. Stat. § 47-8-47 ( Full Title: N.M. Stat. § 47-8-47. Appeal stays execution)</t>
  </si>
  <si>
    <t>metro appeal - NMRA, Rule 3-706 ( Full Title: NMRA, Rule 3-706. APPEAL FROM METROPOLITAN COURT ON THE RECORD)</t>
  </si>
  <si>
    <t>security deposit - N.M. Stat. Ann. § 47-8-18 ( Full Title: N.M. Stat. Ann. § 47-8-18. Deposits)</t>
  </si>
  <si>
    <t>calim - N.M. Stat. Ann. § 47-8-35 ( Full Title: N.M. Stat. Ann. § 47-8-35. Claim for rent and damages), costs - N.M. Stat. Ann. § 47-8-30 ( Full Title: N.M. Stat. Ann. § 47-8-30. Action for counterclaim for resident), Except as provided in th... - N.M. Stat. § 47-8-33 ( Full Title: N.M. Stat. § 47-8-33. Breach of agreement by resident and relief by owner)</t>
  </si>
  <si>
    <t>retaliation defense - N.M. Stat. § 47-8-39 ( Full Title: N.M. Stat. § 47-8-39. Owner retaliation prohibited), abatement - N.M. Stat. Ann. § 47-8-27.2 ( Full Title: N.M. Stat. Ann. § 47-8-27.2. Abatement), restitution conditioned - N.M. Stat. § 47-8-33 ( Full Title: N.M. Stat. § 47-8-33. Breach of agreement by resident and relief by owner), domestic violence defense - N.M. Stat. § 47-8-33 ( Full Title: N.M. Stat. § 47-8-33. Breach of agreement by resident and relief by owner), equitable defense - N.M. Stat. § 47-8-45 ( Full Title: N.M. Stat. § 47-8-45. Legal or equitable defense), did not know defense - N.M. Stat. § 47-8-33 ( Full Title: N.M. Stat. § 47-8-33. Breach of agreement by resident and relief by owner), defense defense - N.M. Stat. § 47-8-33 ( Full Title: N.M. Stat. § 47-8-33. Breach of agreement by resident and relief by owner), owner obligations - N.M. Stat. Ann. § 47-8-20 ( Full Title: N.M. Stat. Ann. § 47-8-20. Obligations of owner)</t>
  </si>
  <si>
    <t>jury - NMRA, Rule 3-602 ( Full Title: NMRA, Rule 3-602. Jury Trial)</t>
  </si>
  <si>
    <t>answer - NMRA 3-302 ( Full Title: NMRA 3-302. Defenses; answer)</t>
  </si>
  <si>
    <t>continuance - N.M. Stat. § 47-8-43 ( Full Title: N.M. Stat. § 47-8-43. Issuance of summons)</t>
  </si>
  <si>
    <t>summons - N.M. Stat. § 47-8-43 ( Full Title: N.M. Stat. § 47-8-43. Issuance of summons)</t>
  </si>
  <si>
    <t>summons - N.M. Stat. § 47-8-43 ( Full Title: N.M. Stat. § 47-8-43. Issuance of summons), personal service - NM R Dist Ct RCP 1-004 ( Full Title: NM R Dist Ct RCP 1-004. Process)</t>
  </si>
  <si>
    <t>petititon - N.M. Stat. § 47-8-42 ( Full Title: N.M. Stat. § 47-8-42. Petition for restitution)</t>
  </si>
  <si>
    <t>bernalillo county metropolitan court - Bernalillo County Me... ( Full Title: Bernalillo County Metropolitan Court)</t>
  </si>
  <si>
    <t>nonpayment of rent notice - N.M. Stat. Ann. § 47-8-13 ( Full Title: N.M. Stat. Ann. § 47-8-13. Service of notice)</t>
  </si>
  <si>
    <t>3 days notice - N.M. Stat. § 35-10-3 ( Full Title: N.M. Stat. § 35-10-3. Forcible entry or detainer; special provisions), substantial violation - N.M. Stat. § 47-8-33 ( Full Title: N.M. Stat. § 47-8-33. Breach of agreement by resident and relief by owner)</t>
  </si>
  <si>
    <t>noncompliance breach - N.M. Stat. § 47-8-33 ( Full Title: N.M. Stat. § 47-8-33. Breach of agreement by resident and relief by owner)</t>
  </si>
  <si>
    <t>3 days notice - N.M. Stat. § 35-10-3 ( Full Title: N.M. Stat. § 35-10-3. Forcible entry or detainer; special provisions), unpaid rent - N.M. Stat. § 47-8-33 ( Full Title: N.M. Stat. § 47-8-33. Breach of agreement by resident and relief by owner)</t>
  </si>
  <si>
    <t>restitution conditioned - N.M. Stat. § 47-8-33 ( Full Title: N.M. Stat. § 47-8-33. Breach of agreement by resident and relief by owner), noncompliance breach - N.M. Stat. § 47-8-33 ( Full Title: N.M. Stat. § 47-8-33. Breach of agreement by resident and relief by owner), resident obligations - N.M. Stat. § 47-8-22 ( Full Title: N.M. Stat. § 47-8-22. Obligations of resident)</t>
  </si>
  <si>
    <t>civil complaint alleging - N.M. Stat. § 35-10-1 ( Full Title: N.M. Stat. § 35-10-1. Forcible entry or detainer; grounds), action for possession - N.M. Stat. § 47-8-40 ( Full Title: N.M. Stat. § 47-8-40. Action for possession by owner), substantial violation - N.M. Stat. Ann. § 47-8-3 ( Full Title: N.M. Stat. Ann. § 47-8-3. Definitions)</t>
  </si>
  <si>
    <t>penalties unlawful eviction - N.M. Stat. § 47-8-36 ( Full Title: N.M. Stat. § 47-8-36. Unlawful removal and diminution of services prohibited)</t>
  </si>
  <si>
    <t>unlawful removal - N.M. Stat. § 47-8-36 ( Full Title: N.M. Stat. § 47-8-36. Unlawful removal and diminution of services prohibited)</t>
  </si>
  <si>
    <t>_caution_evic_special</t>
  </si>
  <si>
    <t>_citation_evic_special</t>
  </si>
  <si>
    <t>evic_special</t>
  </si>
  <si>
    <t>_caution_evic_record</t>
  </si>
  <si>
    <t>_citation_evic_record</t>
  </si>
  <si>
    <t>evic_record</t>
  </si>
  <si>
    <t>_caution_evic_postpone</t>
  </si>
  <si>
    <t>_citation_evic_postpone</t>
  </si>
  <si>
    <t>evic_postpone</t>
  </si>
  <si>
    <t>_caution_evic_entitl</t>
  </si>
  <si>
    <t>_citation_evic_entitl</t>
  </si>
  <si>
    <t>_caution_evic_posses</t>
  </si>
  <si>
    <t>_citation_evic_posses</t>
  </si>
  <si>
    <t>_caution_evic_stayex</t>
  </si>
  <si>
    <t>_citation_evic_stayex</t>
  </si>
  <si>
    <t>evic_stayex</t>
  </si>
  <si>
    <t>_caution_evic_defaultover</t>
  </si>
  <si>
    <t>_citation_evic_defaultover</t>
  </si>
  <si>
    <t>_caution_evic_tenantappeal</t>
  </si>
  <si>
    <t>_citation_evic_tenantappeal</t>
  </si>
  <si>
    <t>_caution_evic_fileappeal</t>
  </si>
  <si>
    <t>_citation_evic_fileappeal</t>
  </si>
  <si>
    <t>evic_fileappeal</t>
  </si>
  <si>
    <t>_caution_evic_deposi</t>
  </si>
  <si>
    <t>_citation_evic_deposi</t>
  </si>
  <si>
    <t>evic_deposi</t>
  </si>
  <si>
    <t>_caution_evic_default</t>
  </si>
  <si>
    <t>_citation_evic_default</t>
  </si>
  <si>
    <t>_caution_evic_recover</t>
  </si>
  <si>
    <t>_citation_evic_recover</t>
  </si>
  <si>
    <t>evic_recover</t>
  </si>
  <si>
    <t>_caution_evic_settle</t>
  </si>
  <si>
    <t>_citation_evic_settle</t>
  </si>
  <si>
    <t>_caution_evic_mediation</t>
  </si>
  <si>
    <t>_citation_evic_mediation</t>
  </si>
  <si>
    <t>_caution_evic_defenses</t>
  </si>
  <si>
    <t>_citation_evic_defenses</t>
  </si>
  <si>
    <t>evic_defenses</t>
  </si>
  <si>
    <t>_caution_evic_jury</t>
  </si>
  <si>
    <t>_citation_evic_jury</t>
  </si>
  <si>
    <t>_caution_evic_answer</t>
  </si>
  <si>
    <t>_citation_evic_answer</t>
  </si>
  <si>
    <t>_caution_evic_continuance</t>
  </si>
  <si>
    <t>_citation_evic_continuance</t>
  </si>
  <si>
    <t>_caution_evic_trialmax</t>
  </si>
  <si>
    <t>_citation_evic_trialmax</t>
  </si>
  <si>
    <t>_caution_evic_trialsched</t>
  </si>
  <si>
    <t>_citation_evic_trialsched</t>
  </si>
  <si>
    <t>_caution_evic_servicemin</t>
  </si>
  <si>
    <t>_citation_evic_servicemin</t>
  </si>
  <si>
    <t>_caution_evic_method</t>
  </si>
  <si>
    <t>_citation_evic_method</t>
  </si>
  <si>
    <t>evic_method</t>
  </si>
  <si>
    <t>_caution_evic_documents</t>
  </si>
  <si>
    <t>_citation_evic_documents</t>
  </si>
  <si>
    <t>evic_documents</t>
  </si>
  <si>
    <t>_caution_evic_filing</t>
  </si>
  <si>
    <t>_citation_evic_filing</t>
  </si>
  <si>
    <t>_caution_evic_noticepermitt</t>
  </si>
  <si>
    <t>_citation_evic_noticepermitt</t>
  </si>
  <si>
    <t>evic_noticepermitt</t>
  </si>
  <si>
    <t>_caution_evic_numbermin</t>
  </si>
  <si>
    <t>_citation_evic_numbermin</t>
  </si>
  <si>
    <t>_caution_evic_maxnumber</t>
  </si>
  <si>
    <t>_citation_evic_maxnumber</t>
  </si>
  <si>
    <t>_caution_evic_notice</t>
  </si>
  <si>
    <t>_citation_evic_notice</t>
  </si>
  <si>
    <t>_caution_evic_waiver</t>
  </si>
  <si>
    <t>_citation_evic_waiver</t>
  </si>
  <si>
    <t>_caution_evic_accept</t>
  </si>
  <si>
    <t>_citation_evic_accept</t>
  </si>
  <si>
    <t>evic_accept</t>
  </si>
  <si>
    <t>_caution_evic_causes</t>
  </si>
  <si>
    <t>_citation_evic_causes</t>
  </si>
  <si>
    <t>evic_causes</t>
  </si>
  <si>
    <t>_caution_evic_unlawpenalty</t>
  </si>
  <si>
    <t>_citation_evic_unlawpenalty</t>
  </si>
  <si>
    <t>evic_unlawpenalty</t>
  </si>
  <si>
    <t>_caution_evic_requir</t>
  </si>
  <si>
    <t>_citation_evic_requir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</si>
</sst>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
    <xf numFmtId="0" fontId="0" fillId="0" borderId="0" xfId="0"/>
    <xf numFmtId="14" fontId="0" fillId="0" borderId="0" xfId="0" applyNumberFormat="1"/>
    <xf numFmtId="0" fontId="16" fillId="33" borderId="0" xfId="0" applyFont="1" applyFill="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41"/>
  <sheetViews>
    <sheetView topLeftCell="AT1" workbookViewId="0">
      <selection activeCell="BK6" sqref="BK6"/>
    </sheetView>
  </sheetViews>
  <sheetFormatPr defaultRowHeight="14.5" x14ac:dyDescent="0.35"/>
  <cols>
    <col min="1" max="1" width="17" bestFit="1" customWidth="1"/>
    <col min="2" max="2" width="8.81640625" bestFit="1" customWidth="1"/>
    <col min="3" max="3" width="8.7265625" bestFit="1" customWidth="1"/>
  </cols>
  <sheetData>
    <row r="1" spans="1:131" s="2" customFormat="1" ht="174" x14ac:dyDescent="0.35">
      <c r="A1" s="2" t="s">
        <v>130</v>
      </c>
      <c r="B1" s="2" t="s">
        <v>0</v>
      </c>
      <c r="C1" s="2" t="s">
        <v>1</v>
      </c>
      <c r="D1" s="2" t="s">
        <v>2</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19</v>
      </c>
      <c r="V1" s="2" t="s">
        <v>20</v>
      </c>
      <c r="W1" s="2" t="s">
        <v>21</v>
      </c>
      <c r="X1" s="2" t="s">
        <v>22</v>
      </c>
      <c r="Y1" s="2" t="s">
        <v>23</v>
      </c>
      <c r="Z1" s="2" t="s">
        <v>24</v>
      </c>
      <c r="AA1" s="2" t="s">
        <v>25</v>
      </c>
      <c r="AB1" s="2" t="s">
        <v>26</v>
      </c>
      <c r="AC1" s="2" t="s">
        <v>27</v>
      </c>
      <c r="AD1" s="2" t="s">
        <v>28</v>
      </c>
      <c r="AE1" s="2" t="s">
        <v>29</v>
      </c>
      <c r="AF1" s="2" t="s">
        <v>30</v>
      </c>
      <c r="AG1" s="2" t="s">
        <v>31</v>
      </c>
      <c r="AH1" s="2" t="s">
        <v>32</v>
      </c>
      <c r="AI1" s="2" t="s">
        <v>33</v>
      </c>
      <c r="AJ1" s="2" t="s">
        <v>34</v>
      </c>
      <c r="AK1" s="2" t="s">
        <v>35</v>
      </c>
      <c r="AL1" s="2" t="s">
        <v>36</v>
      </c>
      <c r="AM1" s="2" t="s">
        <v>37</v>
      </c>
      <c r="AN1" s="2" t="s">
        <v>38</v>
      </c>
      <c r="AO1" s="2" t="s">
        <v>39</v>
      </c>
      <c r="AP1" s="2" t="s">
        <v>40</v>
      </c>
      <c r="AQ1" s="2" t="s">
        <v>41</v>
      </c>
      <c r="AR1" s="2" t="s">
        <v>42</v>
      </c>
      <c r="AS1" s="2" t="s">
        <v>43</v>
      </c>
      <c r="AT1" s="2" t="s">
        <v>44</v>
      </c>
      <c r="AU1" s="2" t="s">
        <v>45</v>
      </c>
      <c r="AV1" s="2" t="s">
        <v>46</v>
      </c>
      <c r="AW1" s="2" t="s">
        <v>47</v>
      </c>
      <c r="AX1" s="2" t="s">
        <v>48</v>
      </c>
      <c r="AY1" s="2" t="s">
        <v>49</v>
      </c>
      <c r="AZ1" s="2" t="s">
        <v>50</v>
      </c>
      <c r="BA1" s="2" t="s">
        <v>51</v>
      </c>
      <c r="BB1" s="2" t="s">
        <v>52</v>
      </c>
      <c r="BC1" s="2" t="s">
        <v>53</v>
      </c>
      <c r="BD1" s="2" t="s">
        <v>54</v>
      </c>
      <c r="BE1" s="2" t="s">
        <v>55</v>
      </c>
      <c r="BF1" s="2" t="s">
        <v>56</v>
      </c>
      <c r="BG1" s="2" t="s">
        <v>57</v>
      </c>
      <c r="BH1" s="2" t="s">
        <v>58</v>
      </c>
      <c r="BI1" s="2" t="s">
        <v>59</v>
      </c>
      <c r="BJ1" s="2" t="s">
        <v>60</v>
      </c>
      <c r="BK1" s="2" t="s">
        <v>61</v>
      </c>
      <c r="BL1" s="2" t="s">
        <v>62</v>
      </c>
      <c r="BM1" s="2" t="s">
        <v>63</v>
      </c>
      <c r="BN1" s="2" t="s">
        <v>64</v>
      </c>
      <c r="BO1" s="2" t="s">
        <v>65</v>
      </c>
      <c r="BP1" s="2" t="s">
        <v>66</v>
      </c>
      <c r="BQ1" s="2" t="s">
        <v>67</v>
      </c>
      <c r="BR1" s="2" t="s">
        <v>68</v>
      </c>
      <c r="BS1" s="2" t="s">
        <v>69</v>
      </c>
      <c r="BT1" s="2" t="s">
        <v>70</v>
      </c>
      <c r="BU1" s="2" t="s">
        <v>71</v>
      </c>
      <c r="BV1" s="2" t="s">
        <v>72</v>
      </c>
      <c r="BW1" s="2" t="s">
        <v>73</v>
      </c>
      <c r="BX1" s="2" t="s">
        <v>74</v>
      </c>
      <c r="BY1" s="2" t="s">
        <v>75</v>
      </c>
      <c r="BZ1" s="2" t="s">
        <v>76</v>
      </c>
      <c r="CA1" s="2" t="s">
        <v>77</v>
      </c>
      <c r="CB1" s="2" t="s">
        <v>78</v>
      </c>
      <c r="CC1" s="2" t="s">
        <v>79</v>
      </c>
      <c r="CD1" s="2" t="s">
        <v>80</v>
      </c>
      <c r="CE1" s="2" t="s">
        <v>81</v>
      </c>
      <c r="CF1" s="2" t="s">
        <v>82</v>
      </c>
      <c r="CG1" s="2" t="s">
        <v>83</v>
      </c>
      <c r="CH1" s="2" t="s">
        <v>84</v>
      </c>
      <c r="CI1" s="2" t="s">
        <v>85</v>
      </c>
      <c r="CJ1" s="2" t="s">
        <v>86</v>
      </c>
      <c r="CK1" s="2" t="s">
        <v>87</v>
      </c>
      <c r="CL1" s="2" t="s">
        <v>88</v>
      </c>
      <c r="CM1" s="2" t="s">
        <v>89</v>
      </c>
      <c r="CN1" s="2" t="s">
        <v>90</v>
      </c>
      <c r="CO1" s="2" t="s">
        <v>91</v>
      </c>
      <c r="CP1" s="2" t="s">
        <v>92</v>
      </c>
      <c r="CQ1" s="2" t="s">
        <v>93</v>
      </c>
      <c r="CR1" s="2" t="s">
        <v>94</v>
      </c>
      <c r="CS1" s="2" t="s">
        <v>95</v>
      </c>
      <c r="CT1" s="2" t="s">
        <v>96</v>
      </c>
      <c r="CU1" s="2" t="s">
        <v>97</v>
      </c>
      <c r="CV1" s="2" t="s">
        <v>98</v>
      </c>
      <c r="CW1" s="2" t="s">
        <v>99</v>
      </c>
      <c r="CX1" s="2" t="s">
        <v>100</v>
      </c>
      <c r="CY1" s="2" t="s">
        <v>101</v>
      </c>
      <c r="CZ1" s="2" t="s">
        <v>102</v>
      </c>
      <c r="DA1" s="2" t="s">
        <v>103</v>
      </c>
      <c r="DB1" s="2" t="s">
        <v>104</v>
      </c>
      <c r="DC1" s="2" t="s">
        <v>105</v>
      </c>
      <c r="DD1" s="2" t="s">
        <v>106</v>
      </c>
      <c r="DE1" s="2" t="s">
        <v>107</v>
      </c>
      <c r="DF1" s="2" t="s">
        <v>108</v>
      </c>
      <c r="DG1" s="2" t="s">
        <v>109</v>
      </c>
      <c r="DH1" s="2" t="s">
        <v>110</v>
      </c>
      <c r="DI1" s="2" t="s">
        <v>111</v>
      </c>
      <c r="DJ1" s="2" t="s">
        <v>112</v>
      </c>
      <c r="DK1" s="2" t="s">
        <v>113</v>
      </c>
      <c r="DL1" s="2" t="s">
        <v>114</v>
      </c>
      <c r="DM1" s="2" t="s">
        <v>115</v>
      </c>
      <c r="DN1" s="2" t="s">
        <v>116</v>
      </c>
      <c r="DO1" s="2" t="s">
        <v>117</v>
      </c>
      <c r="DP1" s="2" t="s">
        <v>118</v>
      </c>
      <c r="DQ1" s="2" t="s">
        <v>119</v>
      </c>
      <c r="DR1" s="2" t="s">
        <v>120</v>
      </c>
      <c r="DS1" s="2" t="s">
        <v>121</v>
      </c>
      <c r="DT1" s="2" t="s">
        <v>122</v>
      </c>
      <c r="DU1" s="2" t="s">
        <v>123</v>
      </c>
      <c r="DV1" s="2" t="s">
        <v>124</v>
      </c>
      <c r="DW1" s="2" t="s">
        <v>125</v>
      </c>
      <c r="DX1" s="2" t="s">
        <v>126</v>
      </c>
      <c r="DY1" s="2" t="s">
        <v>127</v>
      </c>
      <c r="DZ1" s="2" t="s">
        <v>128</v>
      </c>
      <c r="EA1" s="2" t="s">
        <v>129</v>
      </c>
    </row>
    <row r="2" spans="1:131" x14ac:dyDescent="0.35">
      <c r="A2" t="s">
        <v>131</v>
      </c>
      <c r="B2" s="1">
        <v>43313</v>
      </c>
      <c r="C2" s="1">
        <v>43313</v>
      </c>
      <c r="D2">
        <v>1</v>
      </c>
      <c r="E2">
        <v>1</v>
      </c>
      <c r="F2">
        <v>0</v>
      </c>
      <c r="G2">
        <v>1</v>
      </c>
      <c r="H2">
        <v>0</v>
      </c>
      <c r="I2">
        <v>0</v>
      </c>
      <c r="J2">
        <v>0</v>
      </c>
      <c r="K2">
        <v>0</v>
      </c>
      <c r="L2">
        <v>1</v>
      </c>
      <c r="M2">
        <v>1</v>
      </c>
      <c r="N2">
        <v>0</v>
      </c>
      <c r="O2">
        <v>0</v>
      </c>
      <c r="P2">
        <v>1</v>
      </c>
      <c r="Q2">
        <v>1</v>
      </c>
      <c r="R2">
        <v>1</v>
      </c>
      <c r="S2">
        <v>1</v>
      </c>
      <c r="T2">
        <v>1</v>
      </c>
      <c r="U2">
        <v>1</v>
      </c>
      <c r="V2">
        <v>0</v>
      </c>
      <c r="W2">
        <v>1</v>
      </c>
      <c r="X2">
        <v>1</v>
      </c>
      <c r="Y2">
        <v>1</v>
      </c>
      <c r="Z2">
        <v>1</v>
      </c>
      <c r="AA2">
        <v>0</v>
      </c>
      <c r="AB2">
        <v>0</v>
      </c>
      <c r="AC2">
        <v>4</v>
      </c>
      <c r="AD2">
        <v>3</v>
      </c>
      <c r="AE2">
        <v>4</v>
      </c>
      <c r="AF2">
        <v>1</v>
      </c>
      <c r="AG2">
        <v>0</v>
      </c>
      <c r="AH2">
        <v>0</v>
      </c>
      <c r="AI2">
        <v>0</v>
      </c>
      <c r="AJ2">
        <v>0</v>
      </c>
      <c r="AK2">
        <v>0</v>
      </c>
      <c r="AL2">
        <v>0</v>
      </c>
      <c r="AM2">
        <v>1</v>
      </c>
      <c r="AN2">
        <v>0</v>
      </c>
      <c r="AO2">
        <v>1</v>
      </c>
      <c r="AP2">
        <v>0</v>
      </c>
      <c r="AQ2">
        <v>0</v>
      </c>
      <c r="AR2">
        <v>9</v>
      </c>
      <c r="AS2">
        <v>0</v>
      </c>
      <c r="AT2">
        <v>0</v>
      </c>
      <c r="AU2">
        <v>1</v>
      </c>
      <c r="AV2">
        <v>0</v>
      </c>
      <c r="AW2">
        <v>0</v>
      </c>
      <c r="AX2">
        <v>1</v>
      </c>
      <c r="AY2">
        <v>1</v>
      </c>
      <c r="AZ2">
        <v>1</v>
      </c>
      <c r="BA2">
        <v>1</v>
      </c>
      <c r="BB2">
        <v>1</v>
      </c>
      <c r="BC2">
        <v>0</v>
      </c>
      <c r="BD2">
        <v>0</v>
      </c>
      <c r="BE2">
        <v>0</v>
      </c>
      <c r="BF2">
        <v>0</v>
      </c>
      <c r="BG2">
        <v>5</v>
      </c>
      <c r="BH2">
        <v>4</v>
      </c>
      <c r="BI2">
        <v>2</v>
      </c>
      <c r="BJ2">
        <v>4</v>
      </c>
      <c r="BK2">
        <v>1</v>
      </c>
      <c r="BL2">
        <v>1</v>
      </c>
      <c r="BM2">
        <v>1</v>
      </c>
      <c r="BN2">
        <v>1</v>
      </c>
      <c r="BO2">
        <v>0</v>
      </c>
      <c r="BP2">
        <v>1</v>
      </c>
      <c r="BQ2">
        <v>1</v>
      </c>
      <c r="BR2">
        <v>1</v>
      </c>
      <c r="BS2">
        <v>0</v>
      </c>
      <c r="BT2">
        <v>0</v>
      </c>
      <c r="BU2">
        <v>0</v>
      </c>
      <c r="BV2">
        <v>1</v>
      </c>
      <c r="BW2">
        <v>0</v>
      </c>
      <c r="BX2">
        <v>2</v>
      </c>
      <c r="BY2">
        <v>0</v>
      </c>
      <c r="BZ2">
        <v>1</v>
      </c>
      <c r="CA2">
        <v>1</v>
      </c>
      <c r="CB2">
        <v>1</v>
      </c>
      <c r="CC2">
        <v>1</v>
      </c>
      <c r="CD2">
        <v>1</v>
      </c>
      <c r="CE2">
        <v>1</v>
      </c>
      <c r="CF2">
        <v>1</v>
      </c>
      <c r="CG2">
        <v>0</v>
      </c>
      <c r="CH2">
        <v>0</v>
      </c>
      <c r="CI2">
        <v>0</v>
      </c>
      <c r="CJ2">
        <v>1</v>
      </c>
      <c r="CK2">
        <v>1</v>
      </c>
      <c r="CL2">
        <v>0</v>
      </c>
      <c r="CM2">
        <v>0</v>
      </c>
      <c r="CN2">
        <v>0</v>
      </c>
      <c r="CO2">
        <v>0</v>
      </c>
      <c r="CP2">
        <v>0</v>
      </c>
      <c r="CQ2">
        <v>0</v>
      </c>
      <c r="CR2">
        <v>1</v>
      </c>
      <c r="CS2">
        <v>0</v>
      </c>
      <c r="CT2">
        <v>0</v>
      </c>
      <c r="CU2">
        <v>0</v>
      </c>
      <c r="CV2">
        <v>0</v>
      </c>
      <c r="CW2">
        <v>1</v>
      </c>
      <c r="CX2">
        <v>1</v>
      </c>
      <c r="CY2">
        <v>0</v>
      </c>
      <c r="CZ2">
        <v>0</v>
      </c>
      <c r="DA2">
        <v>0</v>
      </c>
      <c r="DB2">
        <v>0</v>
      </c>
      <c r="DC2">
        <v>0</v>
      </c>
      <c r="DD2">
        <v>0</v>
      </c>
      <c r="DE2">
        <v>0</v>
      </c>
      <c r="DF2">
        <v>0</v>
      </c>
      <c r="DG2">
        <v>0</v>
      </c>
      <c r="DH2">
        <v>1</v>
      </c>
      <c r="DI2">
        <v>2</v>
      </c>
      <c r="DJ2">
        <v>0</v>
      </c>
      <c r="DK2">
        <v>0</v>
      </c>
      <c r="DL2">
        <v>0</v>
      </c>
      <c r="DM2">
        <v>0</v>
      </c>
      <c r="DN2">
        <v>0</v>
      </c>
      <c r="DO2">
        <v>0</v>
      </c>
      <c r="DP2">
        <v>0</v>
      </c>
      <c r="DQ2">
        <v>1</v>
      </c>
      <c r="DR2">
        <v>0</v>
      </c>
      <c r="DS2">
        <v>1</v>
      </c>
      <c r="DT2">
        <v>0</v>
      </c>
      <c r="DU2">
        <v>0</v>
      </c>
      <c r="DV2">
        <v>0</v>
      </c>
      <c r="DW2">
        <v>0</v>
      </c>
      <c r="DX2">
        <v>0</v>
      </c>
      <c r="DY2">
        <v>0</v>
      </c>
      <c r="DZ2">
        <v>0</v>
      </c>
      <c r="EA2">
        <v>1</v>
      </c>
    </row>
    <row r="3" spans="1:131" x14ac:dyDescent="0.35">
      <c r="A3" t="s">
        <v>132</v>
      </c>
      <c r="B3" s="1">
        <v>43313</v>
      </c>
      <c r="C3" s="1">
        <v>43313</v>
      </c>
      <c r="D3">
        <v>1</v>
      </c>
      <c r="E3">
        <v>1</v>
      </c>
      <c r="F3">
        <v>0</v>
      </c>
      <c r="G3">
        <v>1</v>
      </c>
      <c r="H3">
        <v>0</v>
      </c>
      <c r="I3">
        <v>0</v>
      </c>
      <c r="J3">
        <v>1</v>
      </c>
      <c r="K3">
        <v>1</v>
      </c>
      <c r="L3">
        <v>1</v>
      </c>
      <c r="M3">
        <v>1</v>
      </c>
      <c r="N3">
        <v>1</v>
      </c>
      <c r="O3">
        <v>0</v>
      </c>
      <c r="P3">
        <v>1</v>
      </c>
      <c r="Q3">
        <v>1</v>
      </c>
      <c r="R3">
        <v>0</v>
      </c>
      <c r="S3">
        <v>1</v>
      </c>
      <c r="T3">
        <v>1</v>
      </c>
      <c r="U3">
        <v>0</v>
      </c>
      <c r="V3">
        <v>0</v>
      </c>
      <c r="W3">
        <v>0</v>
      </c>
      <c r="X3">
        <v>0</v>
      </c>
      <c r="Y3">
        <v>0</v>
      </c>
      <c r="Z3">
        <v>0</v>
      </c>
      <c r="AA3">
        <v>1</v>
      </c>
      <c r="AB3">
        <v>0</v>
      </c>
      <c r="AC3">
        <v>4</v>
      </c>
      <c r="AD3">
        <v>6</v>
      </c>
      <c r="AE3">
        <v>4</v>
      </c>
      <c r="AF3">
        <v>1</v>
      </c>
      <c r="AG3">
        <v>0</v>
      </c>
      <c r="AH3">
        <v>1</v>
      </c>
      <c r="AI3">
        <v>0</v>
      </c>
      <c r="AJ3">
        <v>0</v>
      </c>
      <c r="AK3">
        <v>0</v>
      </c>
      <c r="AL3">
        <v>0</v>
      </c>
      <c r="AM3">
        <v>1</v>
      </c>
      <c r="AN3">
        <v>1</v>
      </c>
      <c r="AO3">
        <v>1</v>
      </c>
      <c r="AP3">
        <v>0</v>
      </c>
      <c r="AQ3">
        <v>0</v>
      </c>
      <c r="AR3">
        <v>16</v>
      </c>
      <c r="AS3">
        <v>0</v>
      </c>
      <c r="AT3">
        <v>0</v>
      </c>
      <c r="AU3">
        <v>1</v>
      </c>
      <c r="AV3">
        <v>1</v>
      </c>
      <c r="AW3">
        <v>0</v>
      </c>
      <c r="AX3">
        <v>1</v>
      </c>
      <c r="AY3">
        <v>1</v>
      </c>
      <c r="AZ3">
        <v>1</v>
      </c>
      <c r="BA3">
        <v>0</v>
      </c>
      <c r="BB3">
        <v>0</v>
      </c>
      <c r="BC3">
        <v>0</v>
      </c>
      <c r="BD3">
        <v>0</v>
      </c>
      <c r="BE3">
        <v>0</v>
      </c>
      <c r="BF3">
        <v>0</v>
      </c>
      <c r="BG3">
        <v>4</v>
      </c>
      <c r="BH3">
        <v>5</v>
      </c>
      <c r="BI3">
        <v>7</v>
      </c>
      <c r="BJ3">
        <v>4</v>
      </c>
      <c r="BK3">
        <v>0</v>
      </c>
      <c r="BL3">
        <v>1</v>
      </c>
      <c r="BM3">
        <v>1</v>
      </c>
      <c r="BN3">
        <v>1</v>
      </c>
      <c r="BO3">
        <v>1</v>
      </c>
      <c r="BP3">
        <v>0</v>
      </c>
      <c r="BQ3">
        <v>0</v>
      </c>
      <c r="BR3">
        <v>0</v>
      </c>
      <c r="BS3">
        <v>0</v>
      </c>
      <c r="BT3">
        <v>0</v>
      </c>
      <c r="BU3">
        <v>0</v>
      </c>
      <c r="BV3">
        <v>0</v>
      </c>
      <c r="BW3">
        <v>0</v>
      </c>
      <c r="BX3">
        <v>1</v>
      </c>
      <c r="BY3">
        <v>0</v>
      </c>
      <c r="BZ3">
        <v>1</v>
      </c>
      <c r="CA3">
        <v>1</v>
      </c>
      <c r="CB3">
        <v>0</v>
      </c>
      <c r="CC3">
        <v>0</v>
      </c>
      <c r="CD3">
        <v>1</v>
      </c>
      <c r="CE3">
        <v>1</v>
      </c>
      <c r="CF3">
        <v>1</v>
      </c>
      <c r="CG3">
        <v>0</v>
      </c>
      <c r="CH3">
        <v>0</v>
      </c>
      <c r="CI3">
        <v>0</v>
      </c>
      <c r="CJ3">
        <v>1</v>
      </c>
      <c r="CK3">
        <v>1</v>
      </c>
      <c r="CL3">
        <v>0</v>
      </c>
      <c r="CM3">
        <v>0</v>
      </c>
      <c r="CN3">
        <v>1</v>
      </c>
      <c r="CO3">
        <v>0</v>
      </c>
      <c r="CP3">
        <v>0</v>
      </c>
      <c r="CQ3">
        <v>0</v>
      </c>
      <c r="CR3">
        <v>0</v>
      </c>
      <c r="CS3">
        <v>0</v>
      </c>
      <c r="CT3">
        <v>0</v>
      </c>
      <c r="CU3">
        <v>0</v>
      </c>
      <c r="CV3">
        <v>0</v>
      </c>
      <c r="CW3">
        <v>1</v>
      </c>
      <c r="CX3">
        <v>1</v>
      </c>
      <c r="CY3">
        <v>0</v>
      </c>
      <c r="CZ3">
        <v>0</v>
      </c>
      <c r="DA3">
        <v>0</v>
      </c>
      <c r="DB3">
        <v>0</v>
      </c>
      <c r="DC3">
        <v>0</v>
      </c>
      <c r="DD3">
        <v>1</v>
      </c>
      <c r="DE3">
        <v>0</v>
      </c>
      <c r="DF3">
        <v>0</v>
      </c>
      <c r="DG3">
        <v>0</v>
      </c>
      <c r="DH3">
        <v>0</v>
      </c>
      <c r="DI3">
        <v>5</v>
      </c>
      <c r="DJ3">
        <v>1</v>
      </c>
      <c r="DK3">
        <v>1</v>
      </c>
      <c r="DL3">
        <v>0</v>
      </c>
      <c r="DM3">
        <v>0</v>
      </c>
      <c r="DN3">
        <v>0</v>
      </c>
      <c r="DO3">
        <v>0</v>
      </c>
      <c r="DP3">
        <v>1</v>
      </c>
      <c r="DQ3">
        <v>0</v>
      </c>
      <c r="DR3">
        <v>0</v>
      </c>
      <c r="DS3">
        <v>1</v>
      </c>
      <c r="DT3">
        <v>0</v>
      </c>
      <c r="DU3">
        <v>0</v>
      </c>
      <c r="DV3">
        <v>0</v>
      </c>
      <c r="DW3">
        <v>0</v>
      </c>
      <c r="DX3">
        <v>1</v>
      </c>
      <c r="DY3">
        <v>0</v>
      </c>
      <c r="DZ3">
        <v>0</v>
      </c>
      <c r="EA3">
        <v>0</v>
      </c>
    </row>
    <row r="4" spans="1:131" x14ac:dyDescent="0.35">
      <c r="A4" t="s">
        <v>133</v>
      </c>
      <c r="B4" s="1">
        <v>43313</v>
      </c>
      <c r="C4" s="1">
        <v>43313</v>
      </c>
      <c r="D4">
        <v>1</v>
      </c>
      <c r="E4">
        <v>0</v>
      </c>
      <c r="F4">
        <v>1</v>
      </c>
      <c r="G4">
        <v>0</v>
      </c>
      <c r="H4">
        <v>1</v>
      </c>
      <c r="I4">
        <v>1</v>
      </c>
      <c r="J4">
        <v>1</v>
      </c>
      <c r="K4">
        <v>1</v>
      </c>
      <c r="L4">
        <v>1</v>
      </c>
      <c r="M4">
        <v>1</v>
      </c>
      <c r="N4">
        <v>1</v>
      </c>
      <c r="O4">
        <v>0</v>
      </c>
      <c r="P4">
        <v>1</v>
      </c>
      <c r="Q4">
        <v>1</v>
      </c>
      <c r="R4">
        <v>1</v>
      </c>
      <c r="S4">
        <v>0</v>
      </c>
      <c r="T4">
        <v>1</v>
      </c>
      <c r="U4">
        <v>0</v>
      </c>
      <c r="V4">
        <v>0</v>
      </c>
      <c r="W4">
        <v>1</v>
      </c>
      <c r="X4">
        <v>0</v>
      </c>
      <c r="Y4">
        <v>0</v>
      </c>
      <c r="Z4">
        <v>0</v>
      </c>
      <c r="AA4">
        <v>0</v>
      </c>
      <c r="AB4">
        <v>0</v>
      </c>
      <c r="AC4">
        <v>0</v>
      </c>
      <c r="AD4">
        <v>6</v>
      </c>
      <c r="AE4">
        <v>6</v>
      </c>
      <c r="AF4">
        <v>1</v>
      </c>
      <c r="AG4">
        <v>0</v>
      </c>
      <c r="AH4">
        <v>0</v>
      </c>
      <c r="AI4">
        <v>0</v>
      </c>
      <c r="AJ4">
        <v>0</v>
      </c>
      <c r="AK4">
        <v>0</v>
      </c>
      <c r="AL4">
        <v>0</v>
      </c>
      <c r="AM4">
        <v>0</v>
      </c>
      <c r="AN4">
        <v>0</v>
      </c>
      <c r="AO4">
        <v>0</v>
      </c>
      <c r="AP4">
        <v>0</v>
      </c>
      <c r="AQ4">
        <v>1</v>
      </c>
      <c r="AR4">
        <v>22</v>
      </c>
      <c r="AS4">
        <v>0</v>
      </c>
      <c r="AT4">
        <v>0</v>
      </c>
      <c r="AU4">
        <v>1</v>
      </c>
      <c r="AV4">
        <v>0</v>
      </c>
      <c r="AW4">
        <v>0</v>
      </c>
      <c r="AX4">
        <v>1</v>
      </c>
      <c r="AY4">
        <v>1</v>
      </c>
      <c r="AZ4">
        <v>0</v>
      </c>
      <c r="BA4">
        <v>0</v>
      </c>
      <c r="BB4">
        <v>0</v>
      </c>
      <c r="BC4">
        <v>0</v>
      </c>
      <c r="BD4">
        <v>0</v>
      </c>
      <c r="BE4">
        <v>0</v>
      </c>
      <c r="BF4">
        <v>0</v>
      </c>
      <c r="BG4">
        <v>5</v>
      </c>
      <c r="BH4">
        <v>5</v>
      </c>
      <c r="BI4">
        <v>5</v>
      </c>
      <c r="BJ4">
        <v>10</v>
      </c>
      <c r="BK4">
        <v>1</v>
      </c>
      <c r="BL4">
        <v>1</v>
      </c>
      <c r="BM4">
        <v>1</v>
      </c>
      <c r="BN4">
        <v>1</v>
      </c>
      <c r="BO4">
        <v>1</v>
      </c>
      <c r="BP4">
        <v>1</v>
      </c>
      <c r="BQ4">
        <v>1</v>
      </c>
      <c r="BR4">
        <v>1</v>
      </c>
      <c r="BS4">
        <v>0</v>
      </c>
      <c r="BT4">
        <v>0</v>
      </c>
      <c r="BU4">
        <v>1</v>
      </c>
      <c r="BV4">
        <v>1</v>
      </c>
      <c r="BW4">
        <v>0</v>
      </c>
      <c r="BX4">
        <v>2</v>
      </c>
      <c r="BY4">
        <v>0</v>
      </c>
      <c r="BZ4">
        <v>1</v>
      </c>
      <c r="CA4">
        <v>1</v>
      </c>
      <c r="CB4">
        <v>0</v>
      </c>
      <c r="CC4">
        <v>1</v>
      </c>
      <c r="CD4">
        <v>0</v>
      </c>
      <c r="CE4">
        <v>1</v>
      </c>
      <c r="CF4">
        <v>0</v>
      </c>
      <c r="CG4">
        <v>0</v>
      </c>
      <c r="CH4">
        <v>0</v>
      </c>
      <c r="CI4">
        <v>0</v>
      </c>
      <c r="CJ4">
        <v>1</v>
      </c>
      <c r="CK4">
        <v>1</v>
      </c>
      <c r="CL4">
        <v>0</v>
      </c>
      <c r="CM4">
        <v>0</v>
      </c>
      <c r="CN4">
        <v>0</v>
      </c>
      <c r="CO4">
        <v>0</v>
      </c>
      <c r="CP4">
        <v>1</v>
      </c>
      <c r="CQ4">
        <v>0</v>
      </c>
      <c r="CR4">
        <v>0</v>
      </c>
      <c r="CS4">
        <v>0</v>
      </c>
      <c r="CT4">
        <v>0</v>
      </c>
      <c r="CU4">
        <v>0</v>
      </c>
      <c r="CV4">
        <v>0</v>
      </c>
      <c r="CW4">
        <v>1</v>
      </c>
      <c r="CX4">
        <v>1</v>
      </c>
      <c r="CY4">
        <v>0</v>
      </c>
      <c r="CZ4">
        <v>0</v>
      </c>
      <c r="DA4">
        <v>0</v>
      </c>
      <c r="DB4">
        <v>0</v>
      </c>
      <c r="DC4">
        <v>0</v>
      </c>
      <c r="DD4">
        <v>0</v>
      </c>
      <c r="DE4">
        <v>0</v>
      </c>
      <c r="DF4">
        <v>1</v>
      </c>
      <c r="DG4">
        <v>0</v>
      </c>
      <c r="DH4">
        <v>0</v>
      </c>
      <c r="DI4">
        <v>6</v>
      </c>
      <c r="DJ4">
        <v>1</v>
      </c>
      <c r="DK4">
        <v>0</v>
      </c>
      <c r="DL4">
        <v>1</v>
      </c>
      <c r="DM4">
        <v>1</v>
      </c>
      <c r="DN4">
        <v>1</v>
      </c>
      <c r="DO4">
        <v>0</v>
      </c>
      <c r="DP4">
        <v>0</v>
      </c>
      <c r="DQ4">
        <v>0</v>
      </c>
      <c r="DR4">
        <v>0</v>
      </c>
      <c r="DS4">
        <v>1</v>
      </c>
      <c r="DT4">
        <v>0</v>
      </c>
      <c r="DU4">
        <v>0</v>
      </c>
      <c r="DV4">
        <v>0</v>
      </c>
      <c r="DW4">
        <v>0</v>
      </c>
      <c r="DX4">
        <v>1</v>
      </c>
      <c r="DY4">
        <v>1</v>
      </c>
      <c r="DZ4">
        <v>0</v>
      </c>
      <c r="EA4">
        <v>0</v>
      </c>
    </row>
    <row r="5" spans="1:131" x14ac:dyDescent="0.35">
      <c r="A5" t="s">
        <v>134</v>
      </c>
      <c r="B5" s="1">
        <v>43313</v>
      </c>
      <c r="C5" s="1">
        <v>43313</v>
      </c>
      <c r="D5">
        <v>1</v>
      </c>
      <c r="E5">
        <v>0</v>
      </c>
      <c r="F5">
        <v>1</v>
      </c>
      <c r="G5">
        <v>0</v>
      </c>
      <c r="H5">
        <v>0</v>
      </c>
      <c r="I5">
        <v>0</v>
      </c>
      <c r="J5">
        <v>0</v>
      </c>
      <c r="K5">
        <v>0</v>
      </c>
      <c r="L5">
        <v>0</v>
      </c>
      <c r="M5">
        <v>0</v>
      </c>
      <c r="N5">
        <v>0</v>
      </c>
      <c r="O5">
        <v>0</v>
      </c>
      <c r="P5">
        <v>1</v>
      </c>
      <c r="Q5">
        <v>1</v>
      </c>
      <c r="R5">
        <v>0</v>
      </c>
      <c r="S5">
        <v>0</v>
      </c>
      <c r="T5">
        <v>1</v>
      </c>
      <c r="U5">
        <v>0</v>
      </c>
      <c r="V5">
        <v>0</v>
      </c>
      <c r="W5">
        <v>1</v>
      </c>
      <c r="X5">
        <v>0</v>
      </c>
      <c r="Y5">
        <v>0</v>
      </c>
      <c r="Z5">
        <v>0</v>
      </c>
      <c r="AA5">
        <v>0</v>
      </c>
      <c r="AB5">
        <v>0</v>
      </c>
      <c r="AC5">
        <v>4</v>
      </c>
      <c r="AD5">
        <v>6</v>
      </c>
      <c r="AE5">
        <v>6</v>
      </c>
      <c r="AF5">
        <v>1</v>
      </c>
      <c r="AG5">
        <v>1</v>
      </c>
      <c r="AH5">
        <v>0</v>
      </c>
      <c r="AI5">
        <v>0</v>
      </c>
      <c r="AJ5">
        <v>0</v>
      </c>
      <c r="AK5">
        <v>0</v>
      </c>
      <c r="AL5">
        <v>0</v>
      </c>
      <c r="AM5">
        <v>1</v>
      </c>
      <c r="AN5">
        <v>1</v>
      </c>
      <c r="AO5">
        <v>1</v>
      </c>
      <c r="AP5">
        <v>0</v>
      </c>
      <c r="AQ5">
        <v>0</v>
      </c>
      <c r="AR5">
        <v>0</v>
      </c>
      <c r="AS5">
        <v>0</v>
      </c>
      <c r="AT5">
        <v>0</v>
      </c>
      <c r="AU5">
        <v>1</v>
      </c>
      <c r="AV5">
        <v>0</v>
      </c>
      <c r="AW5">
        <v>0</v>
      </c>
      <c r="AX5">
        <v>1</v>
      </c>
      <c r="AY5">
        <v>1</v>
      </c>
      <c r="AZ5">
        <v>1</v>
      </c>
      <c r="BA5">
        <v>0</v>
      </c>
      <c r="BB5">
        <v>0</v>
      </c>
      <c r="BC5">
        <v>0</v>
      </c>
      <c r="BD5">
        <v>0</v>
      </c>
      <c r="BE5">
        <v>0</v>
      </c>
      <c r="BF5">
        <v>0</v>
      </c>
      <c r="BG5">
        <v>3</v>
      </c>
      <c r="BH5">
        <v>1</v>
      </c>
      <c r="BI5">
        <v>1</v>
      </c>
      <c r="BJ5">
        <v>6</v>
      </c>
      <c r="BK5">
        <v>0</v>
      </c>
      <c r="BL5">
        <v>1</v>
      </c>
      <c r="BM5">
        <v>1</v>
      </c>
      <c r="BN5">
        <v>1</v>
      </c>
      <c r="BO5">
        <v>1</v>
      </c>
      <c r="BP5">
        <v>0</v>
      </c>
      <c r="BQ5">
        <v>1</v>
      </c>
      <c r="BR5">
        <v>1</v>
      </c>
      <c r="BS5">
        <v>0</v>
      </c>
      <c r="BT5">
        <v>0</v>
      </c>
      <c r="BU5">
        <v>0</v>
      </c>
      <c r="BV5">
        <v>1</v>
      </c>
      <c r="BW5">
        <v>0</v>
      </c>
      <c r="BX5">
        <v>2</v>
      </c>
      <c r="BY5">
        <v>0</v>
      </c>
      <c r="BZ5">
        <v>1</v>
      </c>
      <c r="CA5">
        <v>1</v>
      </c>
      <c r="CB5">
        <v>1</v>
      </c>
      <c r="CC5">
        <v>0</v>
      </c>
      <c r="CD5">
        <v>1</v>
      </c>
      <c r="CE5">
        <v>1</v>
      </c>
      <c r="CF5">
        <v>0</v>
      </c>
      <c r="CG5">
        <v>0</v>
      </c>
      <c r="CH5">
        <v>0</v>
      </c>
      <c r="CI5">
        <v>0</v>
      </c>
      <c r="CJ5">
        <v>1</v>
      </c>
      <c r="CK5">
        <v>0</v>
      </c>
      <c r="CL5">
        <v>0</v>
      </c>
      <c r="CM5">
        <v>0</v>
      </c>
      <c r="CN5">
        <v>0</v>
      </c>
      <c r="CO5">
        <v>0</v>
      </c>
      <c r="CP5">
        <v>0</v>
      </c>
      <c r="CQ5">
        <v>0</v>
      </c>
      <c r="CR5">
        <v>0</v>
      </c>
      <c r="CS5">
        <v>1</v>
      </c>
      <c r="CT5">
        <v>0</v>
      </c>
      <c r="CU5">
        <v>0</v>
      </c>
      <c r="CV5">
        <v>0</v>
      </c>
      <c r="CW5">
        <v>1</v>
      </c>
      <c r="CX5">
        <v>1</v>
      </c>
      <c r="CY5">
        <v>0</v>
      </c>
      <c r="CZ5">
        <v>0</v>
      </c>
      <c r="DA5">
        <v>0</v>
      </c>
      <c r="DB5">
        <v>0</v>
      </c>
      <c r="DC5">
        <v>0</v>
      </c>
      <c r="DD5">
        <v>0</v>
      </c>
      <c r="DE5">
        <v>1</v>
      </c>
      <c r="DF5">
        <v>0</v>
      </c>
      <c r="DG5">
        <v>0</v>
      </c>
      <c r="DH5">
        <v>0</v>
      </c>
      <c r="DI5">
        <v>2</v>
      </c>
      <c r="DJ5">
        <v>1</v>
      </c>
      <c r="DK5">
        <v>0</v>
      </c>
      <c r="DL5">
        <v>1</v>
      </c>
      <c r="DM5">
        <v>1</v>
      </c>
      <c r="DN5">
        <v>1</v>
      </c>
      <c r="DO5">
        <v>0</v>
      </c>
      <c r="DP5">
        <v>0</v>
      </c>
      <c r="DQ5">
        <v>0</v>
      </c>
      <c r="DR5">
        <v>0</v>
      </c>
      <c r="DS5">
        <v>1</v>
      </c>
      <c r="DT5">
        <v>0</v>
      </c>
      <c r="DU5">
        <v>0</v>
      </c>
      <c r="DV5">
        <v>0</v>
      </c>
      <c r="DW5">
        <v>0</v>
      </c>
      <c r="DX5">
        <v>0</v>
      </c>
      <c r="DY5">
        <v>0</v>
      </c>
      <c r="DZ5">
        <v>1</v>
      </c>
      <c r="EA5">
        <v>0</v>
      </c>
    </row>
    <row r="6" spans="1:131" x14ac:dyDescent="0.35">
      <c r="A6" t="s">
        <v>135</v>
      </c>
      <c r="B6" s="1">
        <v>43313</v>
      </c>
      <c r="C6" s="1">
        <v>43313</v>
      </c>
      <c r="D6">
        <v>1</v>
      </c>
      <c r="E6">
        <v>1</v>
      </c>
      <c r="F6">
        <v>0</v>
      </c>
      <c r="G6">
        <v>0</v>
      </c>
      <c r="H6">
        <v>0</v>
      </c>
      <c r="I6">
        <v>0</v>
      </c>
      <c r="J6">
        <v>0</v>
      </c>
      <c r="K6">
        <v>0</v>
      </c>
      <c r="L6">
        <v>0</v>
      </c>
      <c r="M6">
        <v>1</v>
      </c>
      <c r="N6">
        <v>1</v>
      </c>
      <c r="O6">
        <v>0</v>
      </c>
      <c r="P6">
        <v>1</v>
      </c>
      <c r="Q6">
        <v>1</v>
      </c>
      <c r="R6">
        <v>1</v>
      </c>
      <c r="S6">
        <v>1</v>
      </c>
      <c r="T6">
        <v>1</v>
      </c>
      <c r="U6">
        <v>1</v>
      </c>
      <c r="V6">
        <v>0</v>
      </c>
      <c r="W6">
        <v>1</v>
      </c>
      <c r="X6">
        <v>0</v>
      </c>
      <c r="Y6">
        <v>0</v>
      </c>
      <c r="Z6">
        <v>0</v>
      </c>
      <c r="AA6">
        <v>0</v>
      </c>
      <c r="AB6">
        <v>0</v>
      </c>
      <c r="AC6">
        <v>1</v>
      </c>
      <c r="AD6">
        <v>0</v>
      </c>
      <c r="AE6">
        <v>6</v>
      </c>
      <c r="AF6">
        <v>0</v>
      </c>
      <c r="AG6">
        <v>0</v>
      </c>
      <c r="AH6">
        <v>0</v>
      </c>
      <c r="AI6">
        <v>0</v>
      </c>
      <c r="AJ6">
        <v>0</v>
      </c>
      <c r="AK6">
        <v>0</v>
      </c>
      <c r="AL6">
        <v>0</v>
      </c>
      <c r="AM6">
        <v>0</v>
      </c>
      <c r="AN6">
        <v>0</v>
      </c>
      <c r="AO6">
        <v>0</v>
      </c>
      <c r="AP6">
        <v>0</v>
      </c>
      <c r="AQ6">
        <v>1</v>
      </c>
      <c r="AR6">
        <v>12</v>
      </c>
      <c r="AS6">
        <v>0</v>
      </c>
      <c r="AT6">
        <v>0</v>
      </c>
      <c r="AU6">
        <v>1</v>
      </c>
      <c r="AV6">
        <v>0</v>
      </c>
      <c r="AW6">
        <v>0</v>
      </c>
      <c r="AX6">
        <v>1</v>
      </c>
      <c r="AY6">
        <v>1</v>
      </c>
      <c r="AZ6">
        <v>1</v>
      </c>
      <c r="BA6">
        <v>1</v>
      </c>
      <c r="BB6">
        <v>1</v>
      </c>
      <c r="BC6">
        <v>0</v>
      </c>
      <c r="BD6">
        <v>0</v>
      </c>
      <c r="BE6">
        <v>1</v>
      </c>
      <c r="BF6">
        <v>0</v>
      </c>
      <c r="BG6">
        <v>0</v>
      </c>
      <c r="BH6">
        <v>0</v>
      </c>
      <c r="BI6">
        <v>12</v>
      </c>
      <c r="BJ6">
        <v>2</v>
      </c>
      <c r="BK6">
        <v>1</v>
      </c>
      <c r="BL6">
        <v>1</v>
      </c>
      <c r="BM6">
        <v>1</v>
      </c>
      <c r="BN6">
        <v>1</v>
      </c>
      <c r="BO6">
        <v>0</v>
      </c>
      <c r="BP6">
        <v>0</v>
      </c>
      <c r="BQ6">
        <v>0</v>
      </c>
      <c r="BR6">
        <v>1</v>
      </c>
      <c r="BS6">
        <v>1</v>
      </c>
      <c r="BT6">
        <v>0</v>
      </c>
      <c r="BU6">
        <v>0</v>
      </c>
      <c r="BV6">
        <v>0</v>
      </c>
      <c r="BW6">
        <v>0</v>
      </c>
      <c r="BX6">
        <v>2</v>
      </c>
      <c r="BY6">
        <v>0</v>
      </c>
      <c r="BZ6">
        <v>1</v>
      </c>
      <c r="CA6">
        <v>0</v>
      </c>
      <c r="CB6">
        <v>0</v>
      </c>
      <c r="CC6">
        <v>0</v>
      </c>
      <c r="CD6">
        <v>0</v>
      </c>
      <c r="CE6">
        <v>1</v>
      </c>
      <c r="CF6">
        <v>0</v>
      </c>
      <c r="CG6">
        <v>0</v>
      </c>
      <c r="CH6">
        <v>0</v>
      </c>
      <c r="CI6">
        <v>0</v>
      </c>
      <c r="CJ6">
        <v>1</v>
      </c>
      <c r="CK6">
        <v>1</v>
      </c>
      <c r="CL6">
        <v>1</v>
      </c>
      <c r="CM6">
        <v>0</v>
      </c>
      <c r="CN6">
        <v>0</v>
      </c>
      <c r="CO6">
        <v>0</v>
      </c>
      <c r="CP6">
        <v>0</v>
      </c>
      <c r="CQ6">
        <v>0</v>
      </c>
      <c r="CR6">
        <v>0</v>
      </c>
      <c r="CS6">
        <v>1</v>
      </c>
      <c r="CT6">
        <v>0</v>
      </c>
      <c r="CU6">
        <v>0</v>
      </c>
      <c r="CV6">
        <v>0</v>
      </c>
      <c r="CW6">
        <v>1</v>
      </c>
      <c r="CX6">
        <v>0</v>
      </c>
      <c r="CY6">
        <v>0</v>
      </c>
      <c r="CZ6">
        <v>0</v>
      </c>
      <c r="DA6">
        <v>0</v>
      </c>
      <c r="DB6">
        <v>0</v>
      </c>
      <c r="DC6">
        <v>0</v>
      </c>
      <c r="DD6">
        <v>0</v>
      </c>
      <c r="DE6">
        <v>0</v>
      </c>
      <c r="DF6">
        <v>0</v>
      </c>
      <c r="DG6">
        <v>0</v>
      </c>
      <c r="DH6">
        <v>1</v>
      </c>
      <c r="DI6">
        <v>8</v>
      </c>
      <c r="DJ6">
        <v>1</v>
      </c>
      <c r="DK6">
        <v>0</v>
      </c>
      <c r="DL6">
        <v>0</v>
      </c>
      <c r="DM6">
        <v>0</v>
      </c>
      <c r="DN6">
        <v>0</v>
      </c>
      <c r="DO6">
        <v>0</v>
      </c>
      <c r="DP6">
        <v>0</v>
      </c>
      <c r="DQ6">
        <v>0</v>
      </c>
      <c r="DR6">
        <v>1</v>
      </c>
      <c r="DS6">
        <v>1</v>
      </c>
      <c r="DT6">
        <v>0</v>
      </c>
      <c r="DU6">
        <v>0</v>
      </c>
      <c r="DV6">
        <v>0</v>
      </c>
      <c r="DW6">
        <v>0</v>
      </c>
      <c r="DX6">
        <v>0</v>
      </c>
      <c r="DY6">
        <v>0</v>
      </c>
      <c r="DZ6">
        <v>0</v>
      </c>
      <c r="EA6">
        <v>1</v>
      </c>
    </row>
    <row r="7" spans="1:131" x14ac:dyDescent="0.35">
      <c r="A7" t="s">
        <v>136</v>
      </c>
      <c r="B7" s="1">
        <v>43313</v>
      </c>
      <c r="C7" s="1">
        <v>43313</v>
      </c>
      <c r="D7">
        <v>1</v>
      </c>
      <c r="E7">
        <v>0</v>
      </c>
      <c r="F7">
        <v>1</v>
      </c>
      <c r="G7">
        <v>0</v>
      </c>
      <c r="H7">
        <v>1</v>
      </c>
      <c r="I7">
        <v>0</v>
      </c>
      <c r="J7">
        <v>0</v>
      </c>
      <c r="K7">
        <v>0</v>
      </c>
      <c r="L7">
        <v>1</v>
      </c>
      <c r="M7">
        <v>1</v>
      </c>
      <c r="N7">
        <v>0</v>
      </c>
      <c r="O7">
        <v>0</v>
      </c>
      <c r="P7">
        <v>1</v>
      </c>
      <c r="Q7">
        <v>1</v>
      </c>
      <c r="R7">
        <v>0</v>
      </c>
      <c r="S7">
        <v>1</v>
      </c>
      <c r="T7">
        <v>1</v>
      </c>
      <c r="U7">
        <v>1</v>
      </c>
      <c r="V7">
        <v>0</v>
      </c>
      <c r="W7">
        <v>1</v>
      </c>
      <c r="X7">
        <v>0</v>
      </c>
      <c r="Y7">
        <v>1</v>
      </c>
      <c r="Z7">
        <v>1</v>
      </c>
      <c r="AA7">
        <v>0</v>
      </c>
      <c r="AB7">
        <v>0</v>
      </c>
      <c r="AC7">
        <v>3</v>
      </c>
      <c r="AD7">
        <v>6</v>
      </c>
      <c r="AE7">
        <v>2</v>
      </c>
      <c r="AF7">
        <v>1</v>
      </c>
      <c r="AG7">
        <v>0</v>
      </c>
      <c r="AH7">
        <v>0</v>
      </c>
      <c r="AI7">
        <v>0</v>
      </c>
      <c r="AJ7">
        <v>0</v>
      </c>
      <c r="AK7">
        <v>1</v>
      </c>
      <c r="AL7">
        <v>0</v>
      </c>
      <c r="AM7">
        <v>1</v>
      </c>
      <c r="AN7">
        <v>0</v>
      </c>
      <c r="AO7">
        <v>0</v>
      </c>
      <c r="AP7">
        <v>0</v>
      </c>
      <c r="AQ7">
        <v>0</v>
      </c>
      <c r="AR7">
        <v>24</v>
      </c>
      <c r="AS7">
        <v>0</v>
      </c>
      <c r="AT7">
        <v>0</v>
      </c>
      <c r="AU7">
        <v>1</v>
      </c>
      <c r="AV7">
        <v>1</v>
      </c>
      <c r="AW7">
        <v>0</v>
      </c>
      <c r="AX7">
        <v>1</v>
      </c>
      <c r="AY7">
        <v>1</v>
      </c>
      <c r="AZ7">
        <v>1</v>
      </c>
      <c r="BA7">
        <v>0</v>
      </c>
      <c r="BB7">
        <v>1</v>
      </c>
      <c r="BC7">
        <v>0</v>
      </c>
      <c r="BD7">
        <v>1</v>
      </c>
      <c r="BE7">
        <v>0</v>
      </c>
      <c r="BF7">
        <v>0</v>
      </c>
      <c r="BG7">
        <v>5</v>
      </c>
      <c r="BH7">
        <v>6</v>
      </c>
      <c r="BI7">
        <v>10</v>
      </c>
      <c r="BJ7">
        <v>10</v>
      </c>
      <c r="BK7">
        <v>0</v>
      </c>
      <c r="BL7">
        <v>0</v>
      </c>
      <c r="BM7">
        <v>1</v>
      </c>
      <c r="BN7">
        <v>1</v>
      </c>
      <c r="BO7">
        <v>1</v>
      </c>
      <c r="BP7">
        <v>1</v>
      </c>
      <c r="BQ7">
        <v>1</v>
      </c>
      <c r="BR7">
        <v>1</v>
      </c>
      <c r="BS7">
        <v>1</v>
      </c>
      <c r="BT7">
        <v>0</v>
      </c>
      <c r="BU7">
        <v>0</v>
      </c>
      <c r="BV7">
        <v>0</v>
      </c>
      <c r="BW7">
        <v>0</v>
      </c>
      <c r="BX7">
        <v>1</v>
      </c>
      <c r="BY7">
        <v>0</v>
      </c>
      <c r="BZ7">
        <v>1</v>
      </c>
      <c r="CA7">
        <v>1</v>
      </c>
      <c r="CB7">
        <v>1</v>
      </c>
      <c r="CC7">
        <v>0</v>
      </c>
      <c r="CD7">
        <v>1</v>
      </c>
      <c r="CE7">
        <v>1</v>
      </c>
      <c r="CF7">
        <v>1</v>
      </c>
      <c r="CG7">
        <v>0</v>
      </c>
      <c r="CH7">
        <v>0</v>
      </c>
      <c r="CI7">
        <v>0</v>
      </c>
      <c r="CJ7">
        <v>1</v>
      </c>
      <c r="CK7">
        <v>1</v>
      </c>
      <c r="CL7">
        <v>0</v>
      </c>
      <c r="CM7">
        <v>0</v>
      </c>
      <c r="CN7">
        <v>0</v>
      </c>
      <c r="CO7">
        <v>0</v>
      </c>
      <c r="CP7">
        <v>0</v>
      </c>
      <c r="CQ7">
        <v>0</v>
      </c>
      <c r="CR7">
        <v>0</v>
      </c>
      <c r="CS7">
        <v>1</v>
      </c>
      <c r="CT7">
        <v>0</v>
      </c>
      <c r="CU7">
        <v>0</v>
      </c>
      <c r="CV7">
        <v>0</v>
      </c>
      <c r="CW7">
        <v>2</v>
      </c>
      <c r="CX7">
        <v>1</v>
      </c>
      <c r="CY7">
        <v>0</v>
      </c>
      <c r="CZ7">
        <v>0</v>
      </c>
      <c r="DA7">
        <v>0</v>
      </c>
      <c r="DB7">
        <v>0</v>
      </c>
      <c r="DC7">
        <v>0</v>
      </c>
      <c r="DD7">
        <v>0</v>
      </c>
      <c r="DE7">
        <v>0</v>
      </c>
      <c r="DF7">
        <v>0</v>
      </c>
      <c r="DG7">
        <v>0</v>
      </c>
      <c r="DH7">
        <v>1</v>
      </c>
      <c r="DI7">
        <v>8</v>
      </c>
      <c r="DJ7">
        <v>0</v>
      </c>
      <c r="DK7">
        <v>0</v>
      </c>
      <c r="DL7">
        <v>0</v>
      </c>
      <c r="DM7">
        <v>0</v>
      </c>
      <c r="DN7">
        <v>0</v>
      </c>
      <c r="DO7">
        <v>0</v>
      </c>
      <c r="DP7">
        <v>1</v>
      </c>
      <c r="DQ7">
        <v>0</v>
      </c>
      <c r="DR7">
        <v>0</v>
      </c>
      <c r="DS7">
        <v>1</v>
      </c>
      <c r="DT7">
        <v>0</v>
      </c>
      <c r="DU7">
        <v>0</v>
      </c>
      <c r="DV7">
        <v>0</v>
      </c>
      <c r="DW7">
        <v>0</v>
      </c>
      <c r="DX7">
        <v>1</v>
      </c>
      <c r="DY7">
        <v>0</v>
      </c>
      <c r="DZ7">
        <v>0</v>
      </c>
      <c r="EA7">
        <v>0</v>
      </c>
    </row>
    <row r="8" spans="1:131" x14ac:dyDescent="0.35">
      <c r="A8" t="s">
        <v>137</v>
      </c>
      <c r="B8" s="1">
        <v>43313</v>
      </c>
      <c r="C8" s="1">
        <v>43313</v>
      </c>
      <c r="D8">
        <v>1</v>
      </c>
      <c r="E8">
        <v>1</v>
      </c>
      <c r="F8">
        <v>0</v>
      </c>
      <c r="G8">
        <v>0</v>
      </c>
      <c r="H8">
        <v>0</v>
      </c>
      <c r="I8">
        <v>0</v>
      </c>
      <c r="J8">
        <v>1</v>
      </c>
      <c r="K8">
        <v>0</v>
      </c>
      <c r="L8">
        <v>0</v>
      </c>
      <c r="M8">
        <v>0</v>
      </c>
      <c r="N8">
        <v>0</v>
      </c>
      <c r="O8">
        <v>0</v>
      </c>
      <c r="P8">
        <v>1</v>
      </c>
      <c r="Q8">
        <v>1</v>
      </c>
      <c r="R8">
        <v>1</v>
      </c>
      <c r="S8">
        <v>1</v>
      </c>
      <c r="T8">
        <v>1</v>
      </c>
      <c r="U8">
        <v>1</v>
      </c>
      <c r="V8">
        <v>0</v>
      </c>
      <c r="W8">
        <v>0</v>
      </c>
      <c r="X8">
        <v>0</v>
      </c>
      <c r="Y8">
        <v>0</v>
      </c>
      <c r="Z8">
        <v>1</v>
      </c>
      <c r="AA8">
        <v>0</v>
      </c>
      <c r="AB8">
        <v>0</v>
      </c>
      <c r="AC8">
        <v>4</v>
      </c>
      <c r="AD8">
        <v>0</v>
      </c>
      <c r="AE8">
        <v>4</v>
      </c>
      <c r="AF8">
        <v>1</v>
      </c>
      <c r="AG8">
        <v>0</v>
      </c>
      <c r="AH8">
        <v>0</v>
      </c>
      <c r="AI8">
        <v>0</v>
      </c>
      <c r="AJ8">
        <v>0</v>
      </c>
      <c r="AK8">
        <v>0</v>
      </c>
      <c r="AL8">
        <v>0</v>
      </c>
      <c r="AM8">
        <v>1</v>
      </c>
      <c r="AN8">
        <v>1</v>
      </c>
      <c r="AO8">
        <v>0</v>
      </c>
      <c r="AP8">
        <v>0</v>
      </c>
      <c r="AQ8">
        <v>0</v>
      </c>
      <c r="AR8">
        <v>15</v>
      </c>
      <c r="AS8">
        <v>0</v>
      </c>
      <c r="AT8">
        <v>0</v>
      </c>
      <c r="AU8">
        <v>1</v>
      </c>
      <c r="AV8">
        <v>1</v>
      </c>
      <c r="AW8">
        <v>0</v>
      </c>
      <c r="AX8">
        <v>1</v>
      </c>
      <c r="AY8">
        <v>0</v>
      </c>
      <c r="AZ8">
        <v>1</v>
      </c>
      <c r="BA8">
        <v>0</v>
      </c>
      <c r="BB8">
        <v>1</v>
      </c>
      <c r="BC8">
        <v>1</v>
      </c>
      <c r="BD8">
        <v>0</v>
      </c>
      <c r="BE8">
        <v>0</v>
      </c>
      <c r="BF8">
        <v>0</v>
      </c>
      <c r="BG8">
        <v>5</v>
      </c>
      <c r="BH8">
        <v>0</v>
      </c>
      <c r="BI8">
        <v>12</v>
      </c>
      <c r="BJ8">
        <v>5</v>
      </c>
      <c r="BK8">
        <v>0</v>
      </c>
      <c r="BL8">
        <v>1</v>
      </c>
      <c r="BM8">
        <v>1</v>
      </c>
      <c r="BN8">
        <v>1</v>
      </c>
      <c r="BO8">
        <v>0</v>
      </c>
      <c r="BP8">
        <v>0</v>
      </c>
      <c r="BQ8">
        <v>0</v>
      </c>
      <c r="BR8">
        <v>0</v>
      </c>
      <c r="BS8">
        <v>0</v>
      </c>
      <c r="BT8">
        <v>0</v>
      </c>
      <c r="BU8">
        <v>0</v>
      </c>
      <c r="BV8">
        <v>1</v>
      </c>
      <c r="BW8">
        <v>0</v>
      </c>
      <c r="BX8">
        <v>2</v>
      </c>
      <c r="BY8">
        <v>0</v>
      </c>
      <c r="BZ8">
        <v>1</v>
      </c>
      <c r="CA8">
        <v>1</v>
      </c>
      <c r="CB8">
        <v>1</v>
      </c>
      <c r="CC8">
        <v>1</v>
      </c>
      <c r="CD8">
        <v>1</v>
      </c>
      <c r="CE8">
        <v>0</v>
      </c>
      <c r="CF8">
        <v>1</v>
      </c>
      <c r="CG8">
        <v>0</v>
      </c>
      <c r="CH8">
        <v>0</v>
      </c>
      <c r="CI8">
        <v>0</v>
      </c>
      <c r="CJ8">
        <v>1</v>
      </c>
      <c r="CK8">
        <v>1</v>
      </c>
      <c r="CL8">
        <v>0</v>
      </c>
      <c r="CM8">
        <v>0</v>
      </c>
      <c r="CN8">
        <v>0</v>
      </c>
      <c r="CO8">
        <v>0</v>
      </c>
      <c r="CP8">
        <v>0</v>
      </c>
      <c r="CQ8">
        <v>0</v>
      </c>
      <c r="CR8">
        <v>0</v>
      </c>
      <c r="CS8">
        <v>1</v>
      </c>
      <c r="CT8">
        <v>0</v>
      </c>
      <c r="CU8">
        <v>0</v>
      </c>
      <c r="CV8">
        <v>0</v>
      </c>
      <c r="CW8">
        <v>1</v>
      </c>
      <c r="CX8">
        <v>1</v>
      </c>
      <c r="CY8">
        <v>0</v>
      </c>
      <c r="CZ8">
        <v>0</v>
      </c>
      <c r="DA8">
        <v>0</v>
      </c>
      <c r="DB8">
        <v>0</v>
      </c>
      <c r="DC8">
        <v>0</v>
      </c>
      <c r="DD8">
        <v>0</v>
      </c>
      <c r="DE8">
        <v>0</v>
      </c>
      <c r="DF8">
        <v>0</v>
      </c>
      <c r="DG8">
        <v>0</v>
      </c>
      <c r="DH8">
        <v>1</v>
      </c>
      <c r="DI8">
        <v>8</v>
      </c>
      <c r="DJ8">
        <v>0</v>
      </c>
      <c r="DK8">
        <v>0</v>
      </c>
      <c r="DL8">
        <v>0</v>
      </c>
      <c r="DM8">
        <v>0</v>
      </c>
      <c r="DN8">
        <v>0</v>
      </c>
      <c r="DO8">
        <v>0</v>
      </c>
      <c r="DP8">
        <v>0</v>
      </c>
      <c r="DQ8">
        <v>0</v>
      </c>
      <c r="DR8">
        <v>1</v>
      </c>
      <c r="DS8">
        <v>1</v>
      </c>
      <c r="DT8">
        <v>0</v>
      </c>
      <c r="DU8">
        <v>0</v>
      </c>
      <c r="DV8">
        <v>0</v>
      </c>
      <c r="DW8">
        <v>0</v>
      </c>
      <c r="DX8">
        <v>0</v>
      </c>
      <c r="DY8">
        <v>0</v>
      </c>
      <c r="DZ8">
        <v>0</v>
      </c>
      <c r="EA8">
        <v>1</v>
      </c>
    </row>
    <row r="9" spans="1:131" x14ac:dyDescent="0.35">
      <c r="A9" t="s">
        <v>138</v>
      </c>
      <c r="B9" s="1">
        <v>43313</v>
      </c>
      <c r="C9" s="1">
        <v>43313</v>
      </c>
      <c r="D9">
        <v>1</v>
      </c>
      <c r="E9">
        <v>1</v>
      </c>
      <c r="F9">
        <v>0</v>
      </c>
      <c r="G9">
        <v>0</v>
      </c>
      <c r="H9">
        <v>0</v>
      </c>
      <c r="I9">
        <v>0</v>
      </c>
      <c r="J9">
        <v>1</v>
      </c>
      <c r="K9">
        <v>0</v>
      </c>
      <c r="L9">
        <v>0</v>
      </c>
      <c r="M9">
        <v>0</v>
      </c>
      <c r="N9">
        <v>0</v>
      </c>
      <c r="O9">
        <v>0</v>
      </c>
      <c r="P9">
        <v>1</v>
      </c>
      <c r="Q9">
        <v>1</v>
      </c>
      <c r="R9">
        <v>1</v>
      </c>
      <c r="S9">
        <v>1</v>
      </c>
      <c r="T9">
        <v>1</v>
      </c>
      <c r="U9">
        <v>1</v>
      </c>
      <c r="V9">
        <v>0</v>
      </c>
      <c r="W9">
        <v>0</v>
      </c>
      <c r="X9">
        <v>0</v>
      </c>
      <c r="Y9">
        <v>0</v>
      </c>
      <c r="Z9">
        <v>1</v>
      </c>
      <c r="AA9">
        <v>0</v>
      </c>
      <c r="AB9">
        <v>0</v>
      </c>
      <c r="AC9">
        <v>4</v>
      </c>
      <c r="AD9">
        <v>0</v>
      </c>
      <c r="AE9">
        <v>4</v>
      </c>
      <c r="AF9">
        <v>1</v>
      </c>
      <c r="AG9">
        <v>0</v>
      </c>
      <c r="AH9">
        <v>0</v>
      </c>
      <c r="AI9">
        <v>0</v>
      </c>
      <c r="AJ9">
        <v>0</v>
      </c>
      <c r="AK9">
        <v>0</v>
      </c>
      <c r="AL9">
        <v>0</v>
      </c>
      <c r="AM9">
        <v>1</v>
      </c>
      <c r="AN9">
        <v>1</v>
      </c>
      <c r="AO9">
        <v>0</v>
      </c>
      <c r="AP9">
        <v>0</v>
      </c>
      <c r="AQ9">
        <v>0</v>
      </c>
      <c r="AR9">
        <v>17</v>
      </c>
      <c r="AS9">
        <v>0</v>
      </c>
      <c r="AT9">
        <v>0</v>
      </c>
      <c r="AU9">
        <v>1</v>
      </c>
      <c r="AV9">
        <v>0</v>
      </c>
      <c r="AW9">
        <v>0</v>
      </c>
      <c r="AX9">
        <v>1</v>
      </c>
      <c r="AY9">
        <v>0</v>
      </c>
      <c r="AZ9">
        <v>1</v>
      </c>
      <c r="BA9">
        <v>0</v>
      </c>
      <c r="BB9">
        <v>1</v>
      </c>
      <c r="BC9">
        <v>1</v>
      </c>
      <c r="BD9">
        <v>0</v>
      </c>
      <c r="BE9">
        <v>0</v>
      </c>
      <c r="BF9">
        <v>0</v>
      </c>
      <c r="BG9">
        <v>5</v>
      </c>
      <c r="BH9">
        <v>0</v>
      </c>
      <c r="BI9">
        <v>12</v>
      </c>
      <c r="BJ9">
        <v>5</v>
      </c>
      <c r="BK9">
        <v>0</v>
      </c>
      <c r="BL9">
        <v>0</v>
      </c>
      <c r="BM9">
        <v>1</v>
      </c>
      <c r="BN9">
        <v>1</v>
      </c>
      <c r="BO9">
        <v>0</v>
      </c>
      <c r="BP9">
        <v>0</v>
      </c>
      <c r="BQ9">
        <v>0</v>
      </c>
      <c r="BR9">
        <v>0</v>
      </c>
      <c r="BS9">
        <v>0</v>
      </c>
      <c r="BT9">
        <v>0</v>
      </c>
      <c r="BU9">
        <v>0</v>
      </c>
      <c r="BV9">
        <v>1</v>
      </c>
      <c r="BW9">
        <v>0</v>
      </c>
      <c r="BX9">
        <v>1</v>
      </c>
      <c r="BY9">
        <v>0</v>
      </c>
      <c r="BZ9">
        <v>1</v>
      </c>
      <c r="CA9">
        <v>1</v>
      </c>
      <c r="CB9">
        <v>1</v>
      </c>
      <c r="CC9">
        <v>1</v>
      </c>
      <c r="CD9">
        <v>1</v>
      </c>
      <c r="CE9">
        <v>0</v>
      </c>
      <c r="CF9">
        <v>1</v>
      </c>
      <c r="CG9">
        <v>0</v>
      </c>
      <c r="CH9">
        <v>0</v>
      </c>
      <c r="CI9">
        <v>0</v>
      </c>
      <c r="CJ9">
        <v>1</v>
      </c>
      <c r="CK9">
        <v>1</v>
      </c>
      <c r="CL9">
        <v>0</v>
      </c>
      <c r="CM9">
        <v>0</v>
      </c>
      <c r="CN9">
        <v>0</v>
      </c>
      <c r="CO9">
        <v>0</v>
      </c>
      <c r="CP9">
        <v>0</v>
      </c>
      <c r="CQ9">
        <v>0</v>
      </c>
      <c r="CR9">
        <v>0</v>
      </c>
      <c r="CS9">
        <v>1</v>
      </c>
      <c r="CT9">
        <v>0</v>
      </c>
      <c r="CU9">
        <v>0</v>
      </c>
      <c r="CV9">
        <v>0</v>
      </c>
      <c r="CW9">
        <v>1</v>
      </c>
      <c r="CX9">
        <v>1</v>
      </c>
      <c r="CY9">
        <v>0</v>
      </c>
      <c r="CZ9">
        <v>0</v>
      </c>
      <c r="DA9">
        <v>0</v>
      </c>
      <c r="DB9">
        <v>0</v>
      </c>
      <c r="DC9">
        <v>0</v>
      </c>
      <c r="DD9">
        <v>0</v>
      </c>
      <c r="DE9">
        <v>0</v>
      </c>
      <c r="DF9">
        <v>0</v>
      </c>
      <c r="DG9">
        <v>0</v>
      </c>
      <c r="DH9">
        <v>1</v>
      </c>
      <c r="DI9">
        <v>4</v>
      </c>
      <c r="DJ9">
        <v>0</v>
      </c>
      <c r="DK9">
        <v>0</v>
      </c>
      <c r="DL9">
        <v>0</v>
      </c>
      <c r="DM9">
        <v>0</v>
      </c>
      <c r="DN9">
        <v>0</v>
      </c>
      <c r="DO9">
        <v>0</v>
      </c>
      <c r="DP9">
        <v>0</v>
      </c>
      <c r="DQ9">
        <v>0</v>
      </c>
      <c r="DR9">
        <v>1</v>
      </c>
      <c r="DS9">
        <v>1</v>
      </c>
      <c r="DT9">
        <v>0</v>
      </c>
      <c r="DU9">
        <v>0</v>
      </c>
      <c r="DV9">
        <v>0</v>
      </c>
      <c r="DW9">
        <v>0</v>
      </c>
      <c r="DX9">
        <v>0</v>
      </c>
      <c r="DY9">
        <v>0</v>
      </c>
      <c r="DZ9">
        <v>0</v>
      </c>
      <c r="EA9">
        <v>1</v>
      </c>
    </row>
    <row r="10" spans="1:131" x14ac:dyDescent="0.35">
      <c r="A10" t="s">
        <v>139</v>
      </c>
      <c r="B10" s="1">
        <v>43313</v>
      </c>
      <c r="C10" s="1">
        <v>43313</v>
      </c>
      <c r="D10">
        <v>1</v>
      </c>
      <c r="E10">
        <v>1</v>
      </c>
      <c r="F10">
        <v>0</v>
      </c>
      <c r="G10">
        <v>1</v>
      </c>
      <c r="H10">
        <v>0</v>
      </c>
      <c r="I10">
        <v>0</v>
      </c>
      <c r="J10">
        <v>1</v>
      </c>
      <c r="K10">
        <v>1</v>
      </c>
      <c r="L10">
        <v>1</v>
      </c>
      <c r="M10">
        <v>1</v>
      </c>
      <c r="N10">
        <v>1</v>
      </c>
      <c r="O10">
        <v>0</v>
      </c>
      <c r="P10">
        <v>1</v>
      </c>
      <c r="Q10">
        <v>1</v>
      </c>
      <c r="R10">
        <v>0</v>
      </c>
      <c r="S10">
        <v>1</v>
      </c>
      <c r="T10">
        <v>1</v>
      </c>
      <c r="U10">
        <v>0</v>
      </c>
      <c r="V10">
        <v>0</v>
      </c>
      <c r="W10">
        <v>0</v>
      </c>
      <c r="X10">
        <v>0</v>
      </c>
      <c r="Y10">
        <v>0</v>
      </c>
      <c r="Z10">
        <v>0</v>
      </c>
      <c r="AA10">
        <v>1</v>
      </c>
      <c r="AB10">
        <v>0</v>
      </c>
      <c r="AC10">
        <v>4</v>
      </c>
      <c r="AD10">
        <v>6</v>
      </c>
      <c r="AE10">
        <v>4</v>
      </c>
      <c r="AF10">
        <v>1</v>
      </c>
      <c r="AG10">
        <v>0</v>
      </c>
      <c r="AH10">
        <v>1</v>
      </c>
      <c r="AI10">
        <v>0</v>
      </c>
      <c r="AJ10">
        <v>0</v>
      </c>
      <c r="AK10">
        <v>0</v>
      </c>
      <c r="AL10">
        <v>0</v>
      </c>
      <c r="AM10">
        <v>1</v>
      </c>
      <c r="AN10">
        <v>1</v>
      </c>
      <c r="AO10">
        <v>1</v>
      </c>
      <c r="AP10">
        <v>0</v>
      </c>
      <c r="AQ10">
        <v>0</v>
      </c>
      <c r="AR10">
        <v>19</v>
      </c>
      <c r="AS10">
        <v>0</v>
      </c>
      <c r="AT10">
        <v>0</v>
      </c>
      <c r="AU10">
        <v>1</v>
      </c>
      <c r="AV10">
        <v>1</v>
      </c>
      <c r="AW10">
        <v>0</v>
      </c>
      <c r="AX10">
        <v>1</v>
      </c>
      <c r="AY10">
        <v>1</v>
      </c>
      <c r="AZ10">
        <v>1</v>
      </c>
      <c r="BA10">
        <v>0</v>
      </c>
      <c r="BB10">
        <v>0</v>
      </c>
      <c r="BC10">
        <v>0</v>
      </c>
      <c r="BD10">
        <v>0</v>
      </c>
      <c r="BE10">
        <v>0</v>
      </c>
      <c r="BF10">
        <v>0</v>
      </c>
      <c r="BG10">
        <v>4</v>
      </c>
      <c r="BH10">
        <v>5</v>
      </c>
      <c r="BI10">
        <v>7</v>
      </c>
      <c r="BJ10">
        <v>4</v>
      </c>
      <c r="BK10">
        <v>0</v>
      </c>
      <c r="BL10">
        <v>1</v>
      </c>
      <c r="BM10">
        <v>1</v>
      </c>
      <c r="BN10">
        <v>1</v>
      </c>
      <c r="BO10">
        <v>1</v>
      </c>
      <c r="BP10">
        <v>0</v>
      </c>
      <c r="BQ10">
        <v>0</v>
      </c>
      <c r="BR10">
        <v>0</v>
      </c>
      <c r="BS10">
        <v>0</v>
      </c>
      <c r="BT10">
        <v>0</v>
      </c>
      <c r="BU10">
        <v>0</v>
      </c>
      <c r="BV10">
        <v>0</v>
      </c>
      <c r="BW10">
        <v>0</v>
      </c>
      <c r="BX10">
        <v>1</v>
      </c>
      <c r="BY10">
        <v>0</v>
      </c>
      <c r="BZ10">
        <v>1</v>
      </c>
      <c r="CA10">
        <v>1</v>
      </c>
      <c r="CB10">
        <v>0</v>
      </c>
      <c r="CC10">
        <v>0</v>
      </c>
      <c r="CD10">
        <v>1</v>
      </c>
      <c r="CE10">
        <v>1</v>
      </c>
      <c r="CF10">
        <v>1</v>
      </c>
      <c r="CG10">
        <v>0</v>
      </c>
      <c r="CH10">
        <v>0</v>
      </c>
      <c r="CI10">
        <v>0</v>
      </c>
      <c r="CJ10">
        <v>1</v>
      </c>
      <c r="CK10">
        <v>1</v>
      </c>
      <c r="CL10">
        <v>0</v>
      </c>
      <c r="CM10">
        <v>0</v>
      </c>
      <c r="CN10">
        <v>1</v>
      </c>
      <c r="CO10">
        <v>0</v>
      </c>
      <c r="CP10">
        <v>0</v>
      </c>
      <c r="CQ10">
        <v>0</v>
      </c>
      <c r="CR10">
        <v>0</v>
      </c>
      <c r="CS10">
        <v>0</v>
      </c>
      <c r="CT10">
        <v>0</v>
      </c>
      <c r="CU10">
        <v>0</v>
      </c>
      <c r="CV10">
        <v>0</v>
      </c>
      <c r="CW10">
        <v>1</v>
      </c>
      <c r="CX10">
        <v>1</v>
      </c>
      <c r="CY10">
        <v>0</v>
      </c>
      <c r="CZ10">
        <v>0</v>
      </c>
      <c r="DA10">
        <v>0</v>
      </c>
      <c r="DB10">
        <v>0</v>
      </c>
      <c r="DC10">
        <v>0</v>
      </c>
      <c r="DD10">
        <v>1</v>
      </c>
      <c r="DE10">
        <v>0</v>
      </c>
      <c r="DF10">
        <v>0</v>
      </c>
      <c r="DG10">
        <v>0</v>
      </c>
      <c r="DH10">
        <v>0</v>
      </c>
      <c r="DI10">
        <v>5</v>
      </c>
      <c r="DJ10">
        <v>1</v>
      </c>
      <c r="DK10">
        <v>1</v>
      </c>
      <c r="DL10">
        <v>0</v>
      </c>
      <c r="DM10">
        <v>0</v>
      </c>
      <c r="DN10">
        <v>0</v>
      </c>
      <c r="DO10">
        <v>0</v>
      </c>
      <c r="DP10">
        <v>1</v>
      </c>
      <c r="DQ10">
        <v>0</v>
      </c>
      <c r="DR10">
        <v>0</v>
      </c>
      <c r="DS10">
        <v>1</v>
      </c>
      <c r="DT10">
        <v>0</v>
      </c>
      <c r="DU10">
        <v>0</v>
      </c>
      <c r="DV10">
        <v>0</v>
      </c>
      <c r="DW10">
        <v>0</v>
      </c>
      <c r="DX10">
        <v>1</v>
      </c>
      <c r="DY10">
        <v>0</v>
      </c>
      <c r="DZ10">
        <v>0</v>
      </c>
      <c r="EA10">
        <v>0</v>
      </c>
    </row>
    <row r="11" spans="1:131" x14ac:dyDescent="0.35">
      <c r="A11" t="s">
        <v>140</v>
      </c>
      <c r="B11" s="1">
        <v>43313</v>
      </c>
      <c r="C11" s="1">
        <v>43313</v>
      </c>
      <c r="D11">
        <v>1</v>
      </c>
      <c r="E11">
        <v>1</v>
      </c>
      <c r="F11">
        <v>0</v>
      </c>
      <c r="G11">
        <v>0</v>
      </c>
      <c r="H11">
        <v>0</v>
      </c>
      <c r="I11">
        <v>0</v>
      </c>
      <c r="J11">
        <v>0</v>
      </c>
      <c r="K11">
        <v>0</v>
      </c>
      <c r="L11">
        <v>0</v>
      </c>
      <c r="M11">
        <v>0</v>
      </c>
      <c r="N11">
        <v>1</v>
      </c>
      <c r="O11">
        <v>0</v>
      </c>
      <c r="P11">
        <v>1</v>
      </c>
      <c r="Q11">
        <v>1</v>
      </c>
      <c r="R11">
        <v>0</v>
      </c>
      <c r="S11">
        <v>1</v>
      </c>
      <c r="T11">
        <v>1</v>
      </c>
      <c r="U11">
        <v>0</v>
      </c>
      <c r="V11">
        <v>0</v>
      </c>
      <c r="W11">
        <v>1</v>
      </c>
      <c r="X11">
        <v>0</v>
      </c>
      <c r="Y11">
        <v>1</v>
      </c>
      <c r="Z11">
        <v>0</v>
      </c>
      <c r="AA11">
        <v>0</v>
      </c>
      <c r="AB11">
        <v>0</v>
      </c>
      <c r="AC11">
        <v>4</v>
      </c>
      <c r="AD11">
        <v>6</v>
      </c>
      <c r="AE11">
        <v>4</v>
      </c>
      <c r="AF11">
        <v>1</v>
      </c>
      <c r="AG11">
        <v>0</v>
      </c>
      <c r="AH11">
        <v>0</v>
      </c>
      <c r="AI11">
        <v>1</v>
      </c>
      <c r="AJ11">
        <v>0</v>
      </c>
      <c r="AK11">
        <v>0</v>
      </c>
      <c r="AL11">
        <v>0</v>
      </c>
      <c r="AM11">
        <v>1</v>
      </c>
      <c r="AN11">
        <v>0</v>
      </c>
      <c r="AO11">
        <v>0</v>
      </c>
      <c r="AP11">
        <v>0</v>
      </c>
      <c r="AQ11">
        <v>0</v>
      </c>
      <c r="AR11">
        <v>11</v>
      </c>
      <c r="AS11">
        <v>0</v>
      </c>
      <c r="AT11">
        <v>0</v>
      </c>
      <c r="AU11">
        <v>1</v>
      </c>
      <c r="AV11">
        <v>0</v>
      </c>
      <c r="AW11">
        <v>0</v>
      </c>
      <c r="AX11">
        <v>1</v>
      </c>
      <c r="AY11">
        <v>1</v>
      </c>
      <c r="AZ11">
        <v>1</v>
      </c>
      <c r="BA11">
        <v>0</v>
      </c>
      <c r="BB11">
        <v>0</v>
      </c>
      <c r="BC11">
        <v>1</v>
      </c>
      <c r="BD11">
        <v>0</v>
      </c>
      <c r="BE11">
        <v>0</v>
      </c>
      <c r="BF11">
        <v>0</v>
      </c>
      <c r="BG11">
        <v>5</v>
      </c>
      <c r="BH11">
        <v>4</v>
      </c>
      <c r="BI11">
        <v>3</v>
      </c>
      <c r="BJ11">
        <v>2</v>
      </c>
      <c r="BK11">
        <v>1</v>
      </c>
      <c r="BL11">
        <v>1</v>
      </c>
      <c r="BM11">
        <v>1</v>
      </c>
      <c r="BN11">
        <v>1</v>
      </c>
      <c r="BO11">
        <v>0</v>
      </c>
      <c r="BP11">
        <v>1</v>
      </c>
      <c r="BQ11">
        <v>1</v>
      </c>
      <c r="BR11">
        <v>1</v>
      </c>
      <c r="BS11">
        <v>1</v>
      </c>
      <c r="BT11">
        <v>1</v>
      </c>
      <c r="BU11">
        <v>0</v>
      </c>
      <c r="BV11">
        <v>0</v>
      </c>
      <c r="BW11">
        <v>0</v>
      </c>
      <c r="BX11">
        <v>1</v>
      </c>
      <c r="BY11">
        <v>0</v>
      </c>
      <c r="BZ11">
        <v>1</v>
      </c>
      <c r="CA11">
        <v>1</v>
      </c>
      <c r="CB11">
        <v>1</v>
      </c>
      <c r="CC11">
        <v>0</v>
      </c>
      <c r="CD11">
        <v>1</v>
      </c>
      <c r="CE11">
        <v>1</v>
      </c>
      <c r="CF11">
        <v>1</v>
      </c>
      <c r="CG11">
        <v>0</v>
      </c>
      <c r="CH11">
        <v>0</v>
      </c>
      <c r="CI11">
        <v>0</v>
      </c>
      <c r="CJ11">
        <v>1</v>
      </c>
      <c r="CK11">
        <v>1</v>
      </c>
      <c r="CL11">
        <v>0</v>
      </c>
      <c r="CM11">
        <v>0</v>
      </c>
      <c r="CN11">
        <v>0</v>
      </c>
      <c r="CO11">
        <v>0</v>
      </c>
      <c r="CP11">
        <v>0</v>
      </c>
      <c r="CQ11">
        <v>1</v>
      </c>
      <c r="CR11">
        <v>0</v>
      </c>
      <c r="CS11">
        <v>0</v>
      </c>
      <c r="CT11">
        <v>0</v>
      </c>
      <c r="CU11">
        <v>0</v>
      </c>
      <c r="CV11">
        <v>0</v>
      </c>
      <c r="CW11">
        <v>1</v>
      </c>
      <c r="CX11">
        <v>1</v>
      </c>
      <c r="CY11">
        <v>0</v>
      </c>
      <c r="CZ11">
        <v>0</v>
      </c>
      <c r="DA11">
        <v>0</v>
      </c>
      <c r="DB11">
        <v>0</v>
      </c>
      <c r="DC11">
        <v>0</v>
      </c>
      <c r="DD11">
        <v>0</v>
      </c>
      <c r="DE11">
        <v>0</v>
      </c>
      <c r="DF11">
        <v>0</v>
      </c>
      <c r="DG11">
        <v>0</v>
      </c>
      <c r="DH11">
        <v>1</v>
      </c>
      <c r="DI11">
        <v>1</v>
      </c>
      <c r="DJ11">
        <v>0</v>
      </c>
      <c r="DK11">
        <v>0</v>
      </c>
      <c r="DL11">
        <v>1</v>
      </c>
      <c r="DM11">
        <v>0</v>
      </c>
      <c r="DN11">
        <v>0</v>
      </c>
      <c r="DO11">
        <v>0</v>
      </c>
      <c r="DP11">
        <v>1</v>
      </c>
      <c r="DQ11">
        <v>0</v>
      </c>
      <c r="DR11">
        <v>0</v>
      </c>
      <c r="DS11">
        <v>1</v>
      </c>
      <c r="DT11">
        <v>0</v>
      </c>
      <c r="DU11">
        <v>0</v>
      </c>
      <c r="DV11">
        <v>0</v>
      </c>
      <c r="DW11">
        <v>0</v>
      </c>
      <c r="DX11">
        <v>1</v>
      </c>
      <c r="DY11">
        <v>0</v>
      </c>
      <c r="DZ11">
        <v>0</v>
      </c>
      <c r="EA11">
        <v>0</v>
      </c>
    </row>
    <row r="12" spans="1:131" x14ac:dyDescent="0.35">
      <c r="A12" t="s">
        <v>141</v>
      </c>
      <c r="B12" s="1">
        <v>43313</v>
      </c>
      <c r="C12" s="1">
        <v>43313</v>
      </c>
      <c r="D12">
        <v>1</v>
      </c>
      <c r="E12">
        <v>0</v>
      </c>
      <c r="F12">
        <v>1</v>
      </c>
      <c r="G12">
        <v>0</v>
      </c>
      <c r="H12">
        <v>0</v>
      </c>
      <c r="I12">
        <v>0</v>
      </c>
      <c r="J12">
        <v>0</v>
      </c>
      <c r="K12">
        <v>0</v>
      </c>
      <c r="L12">
        <v>1</v>
      </c>
      <c r="M12">
        <v>1</v>
      </c>
      <c r="N12">
        <v>0</v>
      </c>
      <c r="O12">
        <v>0</v>
      </c>
      <c r="P12">
        <v>1</v>
      </c>
      <c r="Q12">
        <v>1</v>
      </c>
      <c r="R12">
        <v>0</v>
      </c>
      <c r="S12">
        <v>1</v>
      </c>
      <c r="T12">
        <v>1</v>
      </c>
      <c r="U12">
        <v>1</v>
      </c>
      <c r="V12">
        <v>0</v>
      </c>
      <c r="W12">
        <v>1</v>
      </c>
      <c r="X12">
        <v>0</v>
      </c>
      <c r="Y12">
        <v>0</v>
      </c>
      <c r="Z12">
        <v>0</v>
      </c>
      <c r="AA12">
        <v>0</v>
      </c>
      <c r="AB12">
        <v>1</v>
      </c>
      <c r="AC12">
        <v>2</v>
      </c>
      <c r="AD12">
        <v>0</v>
      </c>
      <c r="AE12">
        <v>5</v>
      </c>
      <c r="AF12">
        <v>1</v>
      </c>
      <c r="AG12">
        <v>1</v>
      </c>
      <c r="AH12">
        <v>0</v>
      </c>
      <c r="AI12">
        <v>0</v>
      </c>
      <c r="AJ12">
        <v>0</v>
      </c>
      <c r="AK12">
        <v>0</v>
      </c>
      <c r="AL12">
        <v>0</v>
      </c>
      <c r="AM12">
        <v>0</v>
      </c>
      <c r="AN12">
        <v>0</v>
      </c>
      <c r="AO12">
        <v>1</v>
      </c>
      <c r="AP12">
        <v>1</v>
      </c>
      <c r="AQ12">
        <v>0</v>
      </c>
      <c r="AR12">
        <v>3</v>
      </c>
      <c r="AS12">
        <v>0</v>
      </c>
      <c r="AT12">
        <v>0</v>
      </c>
      <c r="AU12">
        <v>1</v>
      </c>
      <c r="AV12">
        <v>1</v>
      </c>
      <c r="AW12">
        <v>0</v>
      </c>
      <c r="AX12">
        <v>1</v>
      </c>
      <c r="AY12">
        <v>0</v>
      </c>
      <c r="AZ12">
        <v>1</v>
      </c>
      <c r="BA12">
        <v>1</v>
      </c>
      <c r="BB12">
        <v>0</v>
      </c>
      <c r="BC12">
        <v>1</v>
      </c>
      <c r="BD12">
        <v>1</v>
      </c>
      <c r="BE12">
        <v>0</v>
      </c>
      <c r="BF12">
        <v>0</v>
      </c>
      <c r="BG12">
        <v>1</v>
      </c>
      <c r="BH12">
        <v>0</v>
      </c>
      <c r="BI12">
        <v>2</v>
      </c>
      <c r="BJ12">
        <v>4</v>
      </c>
      <c r="BK12">
        <v>0</v>
      </c>
      <c r="BL12">
        <v>0</v>
      </c>
      <c r="BM12">
        <v>1</v>
      </c>
      <c r="BN12">
        <v>1</v>
      </c>
      <c r="BO12">
        <v>0</v>
      </c>
      <c r="BP12">
        <v>1</v>
      </c>
      <c r="BQ12">
        <v>0</v>
      </c>
      <c r="BR12">
        <v>1</v>
      </c>
      <c r="BS12">
        <v>0</v>
      </c>
      <c r="BT12">
        <v>0</v>
      </c>
      <c r="BU12">
        <v>0</v>
      </c>
      <c r="BV12">
        <v>0</v>
      </c>
      <c r="BW12">
        <v>0</v>
      </c>
      <c r="BX12">
        <v>1</v>
      </c>
      <c r="BY12">
        <v>1</v>
      </c>
      <c r="BZ12">
        <v>1</v>
      </c>
      <c r="CA12">
        <v>1</v>
      </c>
      <c r="CB12">
        <v>1</v>
      </c>
      <c r="CC12">
        <v>0</v>
      </c>
      <c r="CD12">
        <v>1</v>
      </c>
      <c r="CE12">
        <v>0</v>
      </c>
      <c r="CF12">
        <v>0</v>
      </c>
      <c r="CG12">
        <v>0</v>
      </c>
      <c r="CH12">
        <v>0</v>
      </c>
      <c r="CI12">
        <v>0</v>
      </c>
      <c r="CJ12">
        <v>1</v>
      </c>
      <c r="CK12">
        <v>1</v>
      </c>
      <c r="CL12">
        <v>0</v>
      </c>
      <c r="CM12">
        <v>0</v>
      </c>
      <c r="CN12">
        <v>0</v>
      </c>
      <c r="CO12">
        <v>0</v>
      </c>
      <c r="CP12">
        <v>1</v>
      </c>
      <c r="CQ12">
        <v>0</v>
      </c>
      <c r="CR12">
        <v>0</v>
      </c>
      <c r="CS12">
        <v>0</v>
      </c>
      <c r="CT12">
        <v>0</v>
      </c>
      <c r="CU12">
        <v>0</v>
      </c>
      <c r="CV12">
        <v>0</v>
      </c>
      <c r="CW12">
        <v>1</v>
      </c>
      <c r="CX12">
        <v>1</v>
      </c>
      <c r="CY12">
        <v>0</v>
      </c>
      <c r="CZ12">
        <v>0</v>
      </c>
      <c r="DA12">
        <v>0</v>
      </c>
      <c r="DB12">
        <v>1</v>
      </c>
      <c r="DC12">
        <v>0</v>
      </c>
      <c r="DD12">
        <v>0</v>
      </c>
      <c r="DE12">
        <v>0</v>
      </c>
      <c r="DF12">
        <v>0</v>
      </c>
      <c r="DG12">
        <v>0</v>
      </c>
      <c r="DH12">
        <v>0</v>
      </c>
      <c r="DI12">
        <v>6</v>
      </c>
      <c r="DJ12">
        <v>1</v>
      </c>
      <c r="DK12">
        <v>0</v>
      </c>
      <c r="DL12">
        <v>0</v>
      </c>
      <c r="DM12">
        <v>0</v>
      </c>
      <c r="DN12">
        <v>0</v>
      </c>
      <c r="DO12">
        <v>0</v>
      </c>
      <c r="DP12">
        <v>0</v>
      </c>
      <c r="DQ12">
        <v>0</v>
      </c>
      <c r="DR12">
        <v>1</v>
      </c>
      <c r="DS12">
        <v>1</v>
      </c>
      <c r="DT12">
        <v>0</v>
      </c>
      <c r="DU12">
        <v>0</v>
      </c>
      <c r="DV12">
        <v>0</v>
      </c>
      <c r="DW12">
        <v>0</v>
      </c>
      <c r="DX12">
        <v>1</v>
      </c>
      <c r="DY12">
        <v>0</v>
      </c>
      <c r="DZ12">
        <v>0</v>
      </c>
      <c r="EA12">
        <v>0</v>
      </c>
    </row>
    <row r="13" spans="1:131" x14ac:dyDescent="0.35">
      <c r="A13" t="s">
        <v>142</v>
      </c>
      <c r="B13" s="1">
        <v>43313</v>
      </c>
      <c r="C13" s="1">
        <v>43313</v>
      </c>
      <c r="D13">
        <v>1</v>
      </c>
      <c r="E13">
        <v>1</v>
      </c>
      <c r="F13">
        <v>0</v>
      </c>
      <c r="G13">
        <v>1</v>
      </c>
      <c r="H13">
        <v>0</v>
      </c>
      <c r="I13">
        <v>0</v>
      </c>
      <c r="J13">
        <v>1</v>
      </c>
      <c r="K13">
        <v>1</v>
      </c>
      <c r="L13">
        <v>1</v>
      </c>
      <c r="M13">
        <v>1</v>
      </c>
      <c r="N13">
        <v>1</v>
      </c>
      <c r="O13">
        <v>0</v>
      </c>
      <c r="P13">
        <v>1</v>
      </c>
      <c r="Q13">
        <v>1</v>
      </c>
      <c r="R13">
        <v>0</v>
      </c>
      <c r="S13">
        <v>1</v>
      </c>
      <c r="T13">
        <v>1</v>
      </c>
      <c r="U13">
        <v>0</v>
      </c>
      <c r="V13">
        <v>0</v>
      </c>
      <c r="W13">
        <v>0</v>
      </c>
      <c r="X13">
        <v>0</v>
      </c>
      <c r="Y13">
        <v>0</v>
      </c>
      <c r="Z13">
        <v>0</v>
      </c>
      <c r="AA13">
        <v>1</v>
      </c>
      <c r="AB13">
        <v>0</v>
      </c>
      <c r="AC13">
        <v>4</v>
      </c>
      <c r="AD13">
        <v>6</v>
      </c>
      <c r="AE13">
        <v>4</v>
      </c>
      <c r="AF13">
        <v>1</v>
      </c>
      <c r="AG13">
        <v>0</v>
      </c>
      <c r="AH13">
        <v>1</v>
      </c>
      <c r="AI13">
        <v>0</v>
      </c>
      <c r="AJ13">
        <v>0</v>
      </c>
      <c r="AK13">
        <v>0</v>
      </c>
      <c r="AL13">
        <v>0</v>
      </c>
      <c r="AM13">
        <v>1</v>
      </c>
      <c r="AN13">
        <v>1</v>
      </c>
      <c r="AO13">
        <v>1</v>
      </c>
      <c r="AP13">
        <v>0</v>
      </c>
      <c r="AQ13">
        <v>0</v>
      </c>
      <c r="AR13">
        <v>20</v>
      </c>
      <c r="AS13">
        <v>0</v>
      </c>
      <c r="AT13">
        <v>0</v>
      </c>
      <c r="AU13">
        <v>1</v>
      </c>
      <c r="AV13">
        <v>1</v>
      </c>
      <c r="AW13">
        <v>0</v>
      </c>
      <c r="AX13">
        <v>1</v>
      </c>
      <c r="AY13">
        <v>1</v>
      </c>
      <c r="AZ13">
        <v>1</v>
      </c>
      <c r="BA13">
        <v>0</v>
      </c>
      <c r="BB13">
        <v>0</v>
      </c>
      <c r="BC13">
        <v>0</v>
      </c>
      <c r="BD13">
        <v>0</v>
      </c>
      <c r="BE13">
        <v>0</v>
      </c>
      <c r="BF13">
        <v>0</v>
      </c>
      <c r="BG13">
        <v>4</v>
      </c>
      <c r="BH13">
        <v>5</v>
      </c>
      <c r="BI13">
        <v>7</v>
      </c>
      <c r="BJ13">
        <v>4</v>
      </c>
      <c r="BK13">
        <v>0</v>
      </c>
      <c r="BL13">
        <v>1</v>
      </c>
      <c r="BM13">
        <v>1</v>
      </c>
      <c r="BN13">
        <v>1</v>
      </c>
      <c r="BO13">
        <v>1</v>
      </c>
      <c r="BP13">
        <v>0</v>
      </c>
      <c r="BQ13">
        <v>0</v>
      </c>
      <c r="BR13">
        <v>0</v>
      </c>
      <c r="BS13">
        <v>0</v>
      </c>
      <c r="BT13">
        <v>0</v>
      </c>
      <c r="BU13">
        <v>0</v>
      </c>
      <c r="BV13">
        <v>0</v>
      </c>
      <c r="BW13">
        <v>0</v>
      </c>
      <c r="BX13">
        <v>1</v>
      </c>
      <c r="BY13">
        <v>0</v>
      </c>
      <c r="BZ13">
        <v>1</v>
      </c>
      <c r="CA13">
        <v>1</v>
      </c>
      <c r="CB13">
        <v>0</v>
      </c>
      <c r="CC13">
        <v>0</v>
      </c>
      <c r="CD13">
        <v>1</v>
      </c>
      <c r="CE13">
        <v>1</v>
      </c>
      <c r="CF13">
        <v>1</v>
      </c>
      <c r="CG13">
        <v>0</v>
      </c>
      <c r="CH13">
        <v>0</v>
      </c>
      <c r="CI13">
        <v>0</v>
      </c>
      <c r="CJ13">
        <v>1</v>
      </c>
      <c r="CK13">
        <v>1</v>
      </c>
      <c r="CL13">
        <v>0</v>
      </c>
      <c r="CM13">
        <v>0</v>
      </c>
      <c r="CN13">
        <v>1</v>
      </c>
      <c r="CO13">
        <v>0</v>
      </c>
      <c r="CP13">
        <v>0</v>
      </c>
      <c r="CQ13">
        <v>0</v>
      </c>
      <c r="CR13">
        <v>0</v>
      </c>
      <c r="CS13">
        <v>0</v>
      </c>
      <c r="CT13">
        <v>0</v>
      </c>
      <c r="CU13">
        <v>0</v>
      </c>
      <c r="CV13">
        <v>0</v>
      </c>
      <c r="CW13">
        <v>1</v>
      </c>
      <c r="CX13">
        <v>1</v>
      </c>
      <c r="CY13">
        <v>0</v>
      </c>
      <c r="CZ13">
        <v>0</v>
      </c>
      <c r="DA13">
        <v>0</v>
      </c>
      <c r="DB13">
        <v>0</v>
      </c>
      <c r="DC13">
        <v>0</v>
      </c>
      <c r="DD13">
        <v>1</v>
      </c>
      <c r="DE13">
        <v>0</v>
      </c>
      <c r="DF13">
        <v>0</v>
      </c>
      <c r="DG13">
        <v>0</v>
      </c>
      <c r="DH13">
        <v>0</v>
      </c>
      <c r="DI13">
        <v>5</v>
      </c>
      <c r="DJ13">
        <v>1</v>
      </c>
      <c r="DK13">
        <v>1</v>
      </c>
      <c r="DL13">
        <v>0</v>
      </c>
      <c r="DM13">
        <v>0</v>
      </c>
      <c r="DN13">
        <v>0</v>
      </c>
      <c r="DO13">
        <v>0</v>
      </c>
      <c r="DP13">
        <v>1</v>
      </c>
      <c r="DQ13">
        <v>0</v>
      </c>
      <c r="DR13">
        <v>0</v>
      </c>
      <c r="DS13">
        <v>1</v>
      </c>
      <c r="DT13">
        <v>0</v>
      </c>
      <c r="DU13">
        <v>0</v>
      </c>
      <c r="DV13">
        <v>0</v>
      </c>
      <c r="DW13">
        <v>0</v>
      </c>
      <c r="DX13">
        <v>1</v>
      </c>
      <c r="DY13">
        <v>0</v>
      </c>
      <c r="DZ13">
        <v>0</v>
      </c>
      <c r="EA13">
        <v>0</v>
      </c>
    </row>
    <row r="14" spans="1:131" x14ac:dyDescent="0.35">
      <c r="A14" t="s">
        <v>143</v>
      </c>
      <c r="B14" s="1">
        <v>43313</v>
      </c>
      <c r="C14" s="1">
        <v>43313</v>
      </c>
      <c r="D14">
        <v>1</v>
      </c>
      <c r="E14">
        <v>1</v>
      </c>
      <c r="F14">
        <v>0</v>
      </c>
      <c r="G14">
        <v>1</v>
      </c>
      <c r="H14">
        <v>0</v>
      </c>
      <c r="I14">
        <v>0</v>
      </c>
      <c r="J14">
        <v>1</v>
      </c>
      <c r="K14">
        <v>1</v>
      </c>
      <c r="L14">
        <v>1</v>
      </c>
      <c r="M14">
        <v>1</v>
      </c>
      <c r="N14">
        <v>1</v>
      </c>
      <c r="O14">
        <v>0</v>
      </c>
      <c r="P14">
        <v>1</v>
      </c>
      <c r="Q14">
        <v>1</v>
      </c>
      <c r="R14">
        <v>0</v>
      </c>
      <c r="S14">
        <v>1</v>
      </c>
      <c r="T14">
        <v>1</v>
      </c>
      <c r="U14">
        <v>0</v>
      </c>
      <c r="V14">
        <v>0</v>
      </c>
      <c r="W14">
        <v>0</v>
      </c>
      <c r="X14">
        <v>0</v>
      </c>
      <c r="Y14">
        <v>0</v>
      </c>
      <c r="Z14">
        <v>0</v>
      </c>
      <c r="AA14">
        <v>1</v>
      </c>
      <c r="AB14">
        <v>0</v>
      </c>
      <c r="AC14">
        <v>4</v>
      </c>
      <c r="AD14">
        <v>5</v>
      </c>
      <c r="AE14">
        <v>6</v>
      </c>
      <c r="AF14">
        <v>1</v>
      </c>
      <c r="AG14">
        <v>0</v>
      </c>
      <c r="AH14">
        <v>1</v>
      </c>
      <c r="AI14">
        <v>0</v>
      </c>
      <c r="AJ14">
        <v>0</v>
      </c>
      <c r="AK14">
        <v>0</v>
      </c>
      <c r="AL14">
        <v>0</v>
      </c>
      <c r="AM14">
        <v>1</v>
      </c>
      <c r="AN14">
        <v>1</v>
      </c>
      <c r="AO14">
        <v>1</v>
      </c>
      <c r="AP14">
        <v>0</v>
      </c>
      <c r="AQ14">
        <v>0</v>
      </c>
      <c r="AR14">
        <v>16</v>
      </c>
      <c r="AS14">
        <v>0</v>
      </c>
      <c r="AT14">
        <v>0</v>
      </c>
      <c r="AU14">
        <v>1</v>
      </c>
      <c r="AV14">
        <v>1</v>
      </c>
      <c r="AW14">
        <v>0</v>
      </c>
      <c r="AX14">
        <v>1</v>
      </c>
      <c r="AY14">
        <v>1</v>
      </c>
      <c r="AZ14">
        <v>1</v>
      </c>
      <c r="BA14">
        <v>0</v>
      </c>
      <c r="BB14">
        <v>0</v>
      </c>
      <c r="BC14">
        <v>0</v>
      </c>
      <c r="BD14">
        <v>0</v>
      </c>
      <c r="BE14">
        <v>0</v>
      </c>
      <c r="BF14">
        <v>0</v>
      </c>
      <c r="BG14">
        <v>4</v>
      </c>
      <c r="BH14">
        <v>5</v>
      </c>
      <c r="BI14">
        <v>7</v>
      </c>
      <c r="BJ14">
        <v>4</v>
      </c>
      <c r="BK14">
        <v>0</v>
      </c>
      <c r="BL14">
        <v>1</v>
      </c>
      <c r="BM14">
        <v>1</v>
      </c>
      <c r="BN14">
        <v>1</v>
      </c>
      <c r="BO14">
        <v>1</v>
      </c>
      <c r="BP14">
        <v>0</v>
      </c>
      <c r="BQ14">
        <v>0</v>
      </c>
      <c r="BR14">
        <v>0</v>
      </c>
      <c r="BS14">
        <v>0</v>
      </c>
      <c r="BT14">
        <v>0</v>
      </c>
      <c r="BU14">
        <v>0</v>
      </c>
      <c r="BV14">
        <v>0</v>
      </c>
      <c r="BW14">
        <v>0</v>
      </c>
      <c r="BX14">
        <v>1</v>
      </c>
      <c r="BY14">
        <v>0</v>
      </c>
      <c r="BZ14">
        <v>1</v>
      </c>
      <c r="CA14">
        <v>1</v>
      </c>
      <c r="CB14">
        <v>0</v>
      </c>
      <c r="CC14">
        <v>0</v>
      </c>
      <c r="CD14">
        <v>1</v>
      </c>
      <c r="CE14">
        <v>1</v>
      </c>
      <c r="CF14">
        <v>1</v>
      </c>
      <c r="CG14">
        <v>0</v>
      </c>
      <c r="CH14">
        <v>0</v>
      </c>
      <c r="CI14">
        <v>0</v>
      </c>
      <c r="CJ14">
        <v>1</v>
      </c>
      <c r="CK14">
        <v>1</v>
      </c>
      <c r="CL14">
        <v>0</v>
      </c>
      <c r="CM14">
        <v>0</v>
      </c>
      <c r="CN14">
        <v>1</v>
      </c>
      <c r="CO14">
        <v>0</v>
      </c>
      <c r="CP14">
        <v>0</v>
      </c>
      <c r="CQ14">
        <v>0</v>
      </c>
      <c r="CR14">
        <v>0</v>
      </c>
      <c r="CS14">
        <v>0</v>
      </c>
      <c r="CT14">
        <v>0</v>
      </c>
      <c r="CU14">
        <v>0</v>
      </c>
      <c r="CV14">
        <v>0</v>
      </c>
      <c r="CW14">
        <v>1</v>
      </c>
      <c r="CX14">
        <v>1</v>
      </c>
      <c r="CY14">
        <v>0</v>
      </c>
      <c r="CZ14">
        <v>0</v>
      </c>
      <c r="DA14">
        <v>0</v>
      </c>
      <c r="DB14">
        <v>0</v>
      </c>
      <c r="DC14">
        <v>0</v>
      </c>
      <c r="DD14">
        <v>1</v>
      </c>
      <c r="DE14">
        <v>0</v>
      </c>
      <c r="DF14">
        <v>0</v>
      </c>
      <c r="DG14">
        <v>0</v>
      </c>
      <c r="DH14">
        <v>0</v>
      </c>
      <c r="DI14">
        <v>5</v>
      </c>
      <c r="DJ14">
        <v>1</v>
      </c>
      <c r="DK14">
        <v>1</v>
      </c>
      <c r="DL14">
        <v>0</v>
      </c>
      <c r="DM14">
        <v>0</v>
      </c>
      <c r="DN14">
        <v>0</v>
      </c>
      <c r="DO14">
        <v>0</v>
      </c>
      <c r="DP14">
        <v>1</v>
      </c>
      <c r="DQ14">
        <v>0</v>
      </c>
      <c r="DR14">
        <v>0</v>
      </c>
      <c r="DS14">
        <v>1</v>
      </c>
      <c r="DT14">
        <v>0</v>
      </c>
      <c r="DU14">
        <v>0</v>
      </c>
      <c r="DV14">
        <v>0</v>
      </c>
      <c r="DW14">
        <v>0</v>
      </c>
      <c r="DX14">
        <v>1</v>
      </c>
      <c r="DY14">
        <v>0</v>
      </c>
      <c r="DZ14">
        <v>0</v>
      </c>
      <c r="EA14">
        <v>0</v>
      </c>
    </row>
    <row r="15" spans="1:131" x14ac:dyDescent="0.35">
      <c r="A15" t="s">
        <v>144</v>
      </c>
      <c r="B15" s="1">
        <v>43313</v>
      </c>
      <c r="C15" s="1">
        <v>43313</v>
      </c>
      <c r="D15">
        <v>1</v>
      </c>
      <c r="E15">
        <v>1</v>
      </c>
      <c r="F15">
        <v>0</v>
      </c>
      <c r="G15">
        <v>1</v>
      </c>
      <c r="H15">
        <v>0</v>
      </c>
      <c r="I15">
        <v>0</v>
      </c>
      <c r="J15">
        <v>1</v>
      </c>
      <c r="K15">
        <v>1</v>
      </c>
      <c r="L15">
        <v>1</v>
      </c>
      <c r="M15">
        <v>1</v>
      </c>
      <c r="N15">
        <v>1</v>
      </c>
      <c r="O15">
        <v>0</v>
      </c>
      <c r="P15">
        <v>1</v>
      </c>
      <c r="Q15">
        <v>1</v>
      </c>
      <c r="R15">
        <v>0</v>
      </c>
      <c r="S15">
        <v>1</v>
      </c>
      <c r="T15">
        <v>1</v>
      </c>
      <c r="U15">
        <v>0</v>
      </c>
      <c r="V15">
        <v>0</v>
      </c>
      <c r="W15">
        <v>0</v>
      </c>
      <c r="X15">
        <v>0</v>
      </c>
      <c r="Y15">
        <v>0</v>
      </c>
      <c r="Z15">
        <v>0</v>
      </c>
      <c r="AA15">
        <v>1</v>
      </c>
      <c r="AB15">
        <v>0</v>
      </c>
      <c r="AC15">
        <v>4</v>
      </c>
      <c r="AD15">
        <v>6</v>
      </c>
      <c r="AE15">
        <v>4</v>
      </c>
      <c r="AF15">
        <v>1</v>
      </c>
      <c r="AG15">
        <v>0</v>
      </c>
      <c r="AH15">
        <v>1</v>
      </c>
      <c r="AI15">
        <v>0</v>
      </c>
      <c r="AJ15">
        <v>0</v>
      </c>
      <c r="AK15">
        <v>0</v>
      </c>
      <c r="AL15">
        <v>0</v>
      </c>
      <c r="AM15">
        <v>1</v>
      </c>
      <c r="AN15">
        <v>1</v>
      </c>
      <c r="AO15">
        <v>1</v>
      </c>
      <c r="AP15">
        <v>0</v>
      </c>
      <c r="AQ15">
        <v>0</v>
      </c>
      <c r="AR15">
        <v>16</v>
      </c>
      <c r="AS15">
        <v>0</v>
      </c>
      <c r="AT15">
        <v>0</v>
      </c>
      <c r="AU15">
        <v>1</v>
      </c>
      <c r="AV15">
        <v>1</v>
      </c>
      <c r="AW15">
        <v>0</v>
      </c>
      <c r="AX15">
        <v>1</v>
      </c>
      <c r="AY15">
        <v>1</v>
      </c>
      <c r="AZ15">
        <v>1</v>
      </c>
      <c r="BA15">
        <v>0</v>
      </c>
      <c r="BB15">
        <v>0</v>
      </c>
      <c r="BC15">
        <v>0</v>
      </c>
      <c r="BD15">
        <v>0</v>
      </c>
      <c r="BE15">
        <v>0</v>
      </c>
      <c r="BF15">
        <v>0</v>
      </c>
      <c r="BG15">
        <v>4</v>
      </c>
      <c r="BH15">
        <v>5</v>
      </c>
      <c r="BI15">
        <v>7</v>
      </c>
      <c r="BJ15">
        <v>4</v>
      </c>
      <c r="BK15">
        <v>0</v>
      </c>
      <c r="BL15">
        <v>1</v>
      </c>
      <c r="BM15">
        <v>1</v>
      </c>
      <c r="BN15">
        <v>1</v>
      </c>
      <c r="BO15">
        <v>1</v>
      </c>
      <c r="BP15">
        <v>0</v>
      </c>
      <c r="BQ15">
        <v>0</v>
      </c>
      <c r="BR15">
        <v>0</v>
      </c>
      <c r="BS15">
        <v>0</v>
      </c>
      <c r="BT15">
        <v>0</v>
      </c>
      <c r="BU15">
        <v>0</v>
      </c>
      <c r="BV15">
        <v>0</v>
      </c>
      <c r="BW15">
        <v>0</v>
      </c>
      <c r="BX15">
        <v>1</v>
      </c>
      <c r="BY15">
        <v>0</v>
      </c>
      <c r="BZ15">
        <v>1</v>
      </c>
      <c r="CA15">
        <v>1</v>
      </c>
      <c r="CB15">
        <v>0</v>
      </c>
      <c r="CC15">
        <v>0</v>
      </c>
      <c r="CD15">
        <v>1</v>
      </c>
      <c r="CE15">
        <v>1</v>
      </c>
      <c r="CF15">
        <v>1</v>
      </c>
      <c r="CG15">
        <v>0</v>
      </c>
      <c r="CH15">
        <v>0</v>
      </c>
      <c r="CI15">
        <v>0</v>
      </c>
      <c r="CJ15">
        <v>1</v>
      </c>
      <c r="CK15">
        <v>1</v>
      </c>
      <c r="CL15">
        <v>0</v>
      </c>
      <c r="CM15">
        <v>0</v>
      </c>
      <c r="CN15">
        <v>1</v>
      </c>
      <c r="CO15">
        <v>0</v>
      </c>
      <c r="CP15">
        <v>0</v>
      </c>
      <c r="CQ15">
        <v>0</v>
      </c>
      <c r="CR15">
        <v>0</v>
      </c>
      <c r="CS15">
        <v>0</v>
      </c>
      <c r="CT15">
        <v>0</v>
      </c>
      <c r="CU15">
        <v>0</v>
      </c>
      <c r="CV15">
        <v>0</v>
      </c>
      <c r="CW15">
        <v>1</v>
      </c>
      <c r="CX15">
        <v>1</v>
      </c>
      <c r="CY15">
        <v>0</v>
      </c>
      <c r="CZ15">
        <v>0</v>
      </c>
      <c r="DA15">
        <v>0</v>
      </c>
      <c r="DB15">
        <v>0</v>
      </c>
      <c r="DC15">
        <v>0</v>
      </c>
      <c r="DD15">
        <v>1</v>
      </c>
      <c r="DE15">
        <v>0</v>
      </c>
      <c r="DF15">
        <v>0</v>
      </c>
      <c r="DG15">
        <v>0</v>
      </c>
      <c r="DH15">
        <v>0</v>
      </c>
      <c r="DI15">
        <v>5</v>
      </c>
      <c r="DJ15">
        <v>1</v>
      </c>
      <c r="DK15">
        <v>1</v>
      </c>
      <c r="DL15">
        <v>0</v>
      </c>
      <c r="DM15">
        <v>0</v>
      </c>
      <c r="DN15">
        <v>0</v>
      </c>
      <c r="DO15">
        <v>0</v>
      </c>
      <c r="DP15">
        <v>1</v>
      </c>
      <c r="DQ15">
        <v>0</v>
      </c>
      <c r="DR15">
        <v>0</v>
      </c>
      <c r="DS15">
        <v>1</v>
      </c>
      <c r="DT15">
        <v>0</v>
      </c>
      <c r="DU15">
        <v>0</v>
      </c>
      <c r="DV15">
        <v>0</v>
      </c>
      <c r="DW15">
        <v>0</v>
      </c>
      <c r="DX15">
        <v>1</v>
      </c>
      <c r="DY15">
        <v>0</v>
      </c>
      <c r="DZ15">
        <v>0</v>
      </c>
      <c r="EA15">
        <v>0</v>
      </c>
    </row>
    <row r="16" spans="1:131" x14ac:dyDescent="0.35">
      <c r="A16" t="s">
        <v>145</v>
      </c>
      <c r="B16" s="1">
        <v>43313</v>
      </c>
      <c r="C16" s="1">
        <v>43313</v>
      </c>
      <c r="D16">
        <v>1</v>
      </c>
      <c r="E16">
        <v>0</v>
      </c>
      <c r="F16">
        <v>0</v>
      </c>
      <c r="G16">
        <v>0</v>
      </c>
      <c r="H16">
        <v>0</v>
      </c>
      <c r="I16">
        <v>0</v>
      </c>
      <c r="J16">
        <v>0</v>
      </c>
      <c r="K16">
        <v>0</v>
      </c>
      <c r="L16">
        <v>0</v>
      </c>
      <c r="M16">
        <v>1</v>
      </c>
      <c r="N16">
        <v>0</v>
      </c>
      <c r="O16">
        <v>0</v>
      </c>
      <c r="P16">
        <v>1</v>
      </c>
      <c r="Q16">
        <v>1</v>
      </c>
      <c r="R16">
        <v>0</v>
      </c>
      <c r="S16">
        <v>0</v>
      </c>
      <c r="T16">
        <v>1</v>
      </c>
      <c r="U16">
        <v>1</v>
      </c>
      <c r="V16">
        <v>0</v>
      </c>
      <c r="W16">
        <v>1</v>
      </c>
      <c r="X16">
        <v>0</v>
      </c>
      <c r="Y16">
        <v>0</v>
      </c>
      <c r="Z16">
        <v>1</v>
      </c>
      <c r="AA16">
        <v>0</v>
      </c>
      <c r="AB16">
        <v>0</v>
      </c>
      <c r="AC16">
        <v>1</v>
      </c>
      <c r="AD16">
        <v>6</v>
      </c>
      <c r="AE16">
        <v>6</v>
      </c>
      <c r="AF16">
        <v>1</v>
      </c>
      <c r="AG16">
        <v>1</v>
      </c>
      <c r="AH16">
        <v>0</v>
      </c>
      <c r="AI16">
        <v>0</v>
      </c>
      <c r="AJ16">
        <v>0</v>
      </c>
      <c r="AK16">
        <v>0</v>
      </c>
      <c r="AL16">
        <v>0</v>
      </c>
      <c r="AM16">
        <v>1</v>
      </c>
      <c r="AN16">
        <v>0</v>
      </c>
      <c r="AO16">
        <v>0</v>
      </c>
      <c r="AP16">
        <v>0</v>
      </c>
      <c r="AQ16">
        <v>0</v>
      </c>
      <c r="AR16">
        <v>14</v>
      </c>
      <c r="AS16">
        <v>0</v>
      </c>
      <c r="AT16">
        <v>0</v>
      </c>
      <c r="AU16">
        <v>1</v>
      </c>
      <c r="AV16">
        <v>0</v>
      </c>
      <c r="AW16">
        <v>0</v>
      </c>
      <c r="AX16">
        <v>1</v>
      </c>
      <c r="AY16">
        <v>1</v>
      </c>
      <c r="AZ16">
        <v>0</v>
      </c>
      <c r="BA16">
        <v>0</v>
      </c>
      <c r="BB16">
        <v>0</v>
      </c>
      <c r="BC16">
        <v>1</v>
      </c>
      <c r="BD16">
        <v>0</v>
      </c>
      <c r="BE16">
        <v>0</v>
      </c>
      <c r="BF16">
        <v>0</v>
      </c>
      <c r="BG16">
        <v>6</v>
      </c>
      <c r="BH16">
        <v>0</v>
      </c>
      <c r="BI16">
        <v>12</v>
      </c>
      <c r="BJ16">
        <v>10</v>
      </c>
      <c r="BK16">
        <v>0</v>
      </c>
      <c r="BL16">
        <v>1</v>
      </c>
      <c r="BM16">
        <v>1</v>
      </c>
      <c r="BN16">
        <v>0</v>
      </c>
      <c r="BO16">
        <v>0</v>
      </c>
      <c r="BP16">
        <v>0</v>
      </c>
      <c r="BQ16">
        <v>0</v>
      </c>
      <c r="BR16">
        <v>1</v>
      </c>
      <c r="BS16">
        <v>1</v>
      </c>
      <c r="BT16">
        <v>0</v>
      </c>
      <c r="BU16">
        <v>0</v>
      </c>
      <c r="BV16">
        <v>0</v>
      </c>
      <c r="BW16">
        <v>0</v>
      </c>
      <c r="BX16">
        <v>2</v>
      </c>
      <c r="BY16">
        <v>1</v>
      </c>
      <c r="BZ16">
        <v>1</v>
      </c>
      <c r="CA16">
        <v>0</v>
      </c>
      <c r="CB16">
        <v>1</v>
      </c>
      <c r="CC16">
        <v>1</v>
      </c>
      <c r="CD16">
        <v>0</v>
      </c>
      <c r="CE16">
        <v>1</v>
      </c>
      <c r="CF16">
        <v>1</v>
      </c>
      <c r="CG16">
        <v>0</v>
      </c>
      <c r="CH16">
        <v>0</v>
      </c>
      <c r="CI16">
        <v>0</v>
      </c>
      <c r="CJ16">
        <v>1</v>
      </c>
      <c r="CK16">
        <v>1</v>
      </c>
      <c r="CL16">
        <v>0</v>
      </c>
      <c r="CM16">
        <v>0</v>
      </c>
      <c r="CN16">
        <v>0</v>
      </c>
      <c r="CO16">
        <v>0</v>
      </c>
      <c r="CP16">
        <v>0</v>
      </c>
      <c r="CQ16">
        <v>0</v>
      </c>
      <c r="CR16">
        <v>0</v>
      </c>
      <c r="CS16">
        <v>0</v>
      </c>
      <c r="CT16">
        <v>0</v>
      </c>
      <c r="CU16">
        <v>1</v>
      </c>
      <c r="CV16">
        <v>0</v>
      </c>
      <c r="CW16">
        <v>2</v>
      </c>
      <c r="CX16">
        <v>1</v>
      </c>
      <c r="CY16">
        <v>0</v>
      </c>
      <c r="CZ16">
        <v>0</v>
      </c>
      <c r="DA16">
        <v>0</v>
      </c>
      <c r="DB16">
        <v>0</v>
      </c>
      <c r="DC16">
        <v>0</v>
      </c>
      <c r="DD16">
        <v>0</v>
      </c>
      <c r="DE16">
        <v>0</v>
      </c>
      <c r="DF16">
        <v>0</v>
      </c>
      <c r="DG16">
        <v>0</v>
      </c>
      <c r="DH16">
        <v>1</v>
      </c>
      <c r="DI16">
        <v>1</v>
      </c>
      <c r="DJ16">
        <v>1</v>
      </c>
      <c r="DK16">
        <v>0</v>
      </c>
      <c r="DL16">
        <v>0</v>
      </c>
      <c r="DM16">
        <v>0</v>
      </c>
      <c r="DN16">
        <v>0</v>
      </c>
      <c r="DO16">
        <v>0</v>
      </c>
      <c r="DP16">
        <v>0</v>
      </c>
      <c r="DQ16">
        <v>0</v>
      </c>
      <c r="DR16">
        <v>1</v>
      </c>
      <c r="DS16">
        <v>1</v>
      </c>
      <c r="DT16">
        <v>0</v>
      </c>
      <c r="DU16">
        <v>0</v>
      </c>
      <c r="DV16">
        <v>0</v>
      </c>
      <c r="DW16">
        <v>0</v>
      </c>
      <c r="DX16">
        <v>0</v>
      </c>
      <c r="DY16">
        <v>1</v>
      </c>
      <c r="DZ16">
        <v>0</v>
      </c>
      <c r="EA16">
        <v>0</v>
      </c>
    </row>
    <row r="17" spans="1:131" x14ac:dyDescent="0.35">
      <c r="A17" t="s">
        <v>146</v>
      </c>
      <c r="B17" s="1">
        <v>43313</v>
      </c>
      <c r="C17" s="1">
        <v>43313</v>
      </c>
      <c r="D17">
        <v>1</v>
      </c>
      <c r="E17">
        <v>1</v>
      </c>
      <c r="F17">
        <v>0</v>
      </c>
      <c r="G17">
        <v>0</v>
      </c>
      <c r="H17">
        <v>1</v>
      </c>
      <c r="I17">
        <v>0</v>
      </c>
      <c r="J17">
        <v>1</v>
      </c>
      <c r="K17">
        <v>1</v>
      </c>
      <c r="L17">
        <v>0</v>
      </c>
      <c r="M17">
        <v>0</v>
      </c>
      <c r="N17">
        <v>0</v>
      </c>
      <c r="O17">
        <v>0</v>
      </c>
      <c r="P17">
        <v>1</v>
      </c>
      <c r="Q17">
        <v>1</v>
      </c>
      <c r="R17">
        <v>0</v>
      </c>
      <c r="S17">
        <v>1</v>
      </c>
      <c r="T17">
        <v>1</v>
      </c>
      <c r="U17">
        <v>1</v>
      </c>
      <c r="V17">
        <v>0</v>
      </c>
      <c r="W17">
        <v>1</v>
      </c>
      <c r="X17">
        <v>0</v>
      </c>
      <c r="Y17">
        <v>1</v>
      </c>
      <c r="Z17">
        <v>1</v>
      </c>
      <c r="AA17">
        <v>0</v>
      </c>
      <c r="AB17">
        <v>0</v>
      </c>
      <c r="AC17">
        <v>4</v>
      </c>
      <c r="AD17">
        <v>3</v>
      </c>
      <c r="AE17">
        <v>6</v>
      </c>
      <c r="AF17">
        <v>1</v>
      </c>
      <c r="AG17">
        <v>0</v>
      </c>
      <c r="AH17">
        <v>0</v>
      </c>
      <c r="AI17">
        <v>0</v>
      </c>
      <c r="AJ17">
        <v>0</v>
      </c>
      <c r="AK17">
        <v>0</v>
      </c>
      <c r="AL17">
        <v>0</v>
      </c>
      <c r="AM17">
        <v>1</v>
      </c>
      <c r="AN17">
        <v>0</v>
      </c>
      <c r="AO17">
        <v>1</v>
      </c>
      <c r="AP17">
        <v>0</v>
      </c>
      <c r="AQ17">
        <v>0</v>
      </c>
      <c r="AR17">
        <v>22</v>
      </c>
      <c r="AS17">
        <v>0</v>
      </c>
      <c r="AT17">
        <v>0</v>
      </c>
      <c r="AU17">
        <v>1</v>
      </c>
      <c r="AV17">
        <v>0</v>
      </c>
      <c r="AW17">
        <v>0</v>
      </c>
      <c r="AX17">
        <v>1</v>
      </c>
      <c r="AY17">
        <v>1</v>
      </c>
      <c r="AZ17">
        <v>1</v>
      </c>
      <c r="BA17">
        <v>0</v>
      </c>
      <c r="BB17">
        <v>0</v>
      </c>
      <c r="BC17">
        <v>0</v>
      </c>
      <c r="BD17">
        <v>0</v>
      </c>
      <c r="BE17">
        <v>0</v>
      </c>
      <c r="BF17">
        <v>0</v>
      </c>
      <c r="BG17">
        <v>3</v>
      </c>
      <c r="BH17">
        <v>0</v>
      </c>
      <c r="BI17">
        <v>11</v>
      </c>
      <c r="BJ17">
        <v>10</v>
      </c>
      <c r="BK17">
        <v>1</v>
      </c>
      <c r="BL17">
        <v>1</v>
      </c>
      <c r="BM17">
        <v>1</v>
      </c>
      <c r="BN17">
        <v>0</v>
      </c>
      <c r="BO17">
        <v>0</v>
      </c>
      <c r="BP17">
        <v>1</v>
      </c>
      <c r="BQ17">
        <v>0</v>
      </c>
      <c r="BR17">
        <v>0</v>
      </c>
      <c r="BS17">
        <v>0</v>
      </c>
      <c r="BT17">
        <v>0</v>
      </c>
      <c r="BU17">
        <v>0</v>
      </c>
      <c r="BV17">
        <v>1</v>
      </c>
      <c r="BW17">
        <v>0</v>
      </c>
      <c r="BX17">
        <v>1</v>
      </c>
      <c r="BY17">
        <v>0</v>
      </c>
      <c r="BZ17">
        <v>1</v>
      </c>
      <c r="CA17">
        <v>1</v>
      </c>
      <c r="CB17">
        <v>1</v>
      </c>
      <c r="CC17">
        <v>1</v>
      </c>
      <c r="CD17">
        <v>1</v>
      </c>
      <c r="CE17">
        <v>1</v>
      </c>
      <c r="CF17">
        <v>1</v>
      </c>
      <c r="CG17">
        <v>0</v>
      </c>
      <c r="CH17">
        <v>0</v>
      </c>
      <c r="CI17">
        <v>0</v>
      </c>
      <c r="CJ17">
        <v>1</v>
      </c>
      <c r="CK17">
        <v>1</v>
      </c>
      <c r="CL17">
        <v>0</v>
      </c>
      <c r="CM17">
        <v>0</v>
      </c>
      <c r="CN17">
        <v>0</v>
      </c>
      <c r="CO17">
        <v>0</v>
      </c>
      <c r="CP17">
        <v>0</v>
      </c>
      <c r="CQ17">
        <v>0</v>
      </c>
      <c r="CR17">
        <v>0</v>
      </c>
      <c r="CS17">
        <v>1</v>
      </c>
      <c r="CT17">
        <v>0</v>
      </c>
      <c r="CU17">
        <v>0</v>
      </c>
      <c r="CV17">
        <v>0</v>
      </c>
      <c r="CW17">
        <v>2</v>
      </c>
      <c r="CX17">
        <v>1</v>
      </c>
      <c r="CY17">
        <v>0</v>
      </c>
      <c r="CZ17">
        <v>0</v>
      </c>
      <c r="DA17">
        <v>0</v>
      </c>
      <c r="DB17">
        <v>0</v>
      </c>
      <c r="DC17">
        <v>0</v>
      </c>
      <c r="DD17">
        <v>0</v>
      </c>
      <c r="DE17">
        <v>0</v>
      </c>
      <c r="DF17">
        <v>0</v>
      </c>
      <c r="DG17">
        <v>0</v>
      </c>
      <c r="DH17">
        <v>1</v>
      </c>
      <c r="DI17">
        <v>0</v>
      </c>
      <c r="DJ17">
        <v>1</v>
      </c>
      <c r="DK17">
        <v>0</v>
      </c>
      <c r="DL17">
        <v>0</v>
      </c>
      <c r="DM17">
        <v>0</v>
      </c>
      <c r="DN17">
        <v>0</v>
      </c>
      <c r="DO17">
        <v>0</v>
      </c>
      <c r="DP17">
        <v>0</v>
      </c>
      <c r="DQ17">
        <v>0</v>
      </c>
      <c r="DR17">
        <v>1</v>
      </c>
      <c r="DS17">
        <v>1</v>
      </c>
      <c r="DT17">
        <v>0</v>
      </c>
      <c r="DU17">
        <v>0</v>
      </c>
      <c r="DV17">
        <v>0</v>
      </c>
      <c r="DW17">
        <v>0</v>
      </c>
      <c r="DX17">
        <v>1</v>
      </c>
      <c r="DY17">
        <v>0</v>
      </c>
      <c r="DZ17">
        <v>0</v>
      </c>
      <c r="EA17">
        <v>0</v>
      </c>
    </row>
    <row r="18" spans="1:131" x14ac:dyDescent="0.35">
      <c r="A18" t="s">
        <v>147</v>
      </c>
      <c r="B18" s="1">
        <v>43313</v>
      </c>
      <c r="C18" s="1">
        <v>43313</v>
      </c>
      <c r="D18">
        <v>1</v>
      </c>
      <c r="E18">
        <v>0</v>
      </c>
      <c r="F18">
        <v>0</v>
      </c>
      <c r="G18">
        <v>0</v>
      </c>
      <c r="H18">
        <v>0</v>
      </c>
      <c r="I18">
        <v>1</v>
      </c>
      <c r="J18">
        <v>0</v>
      </c>
      <c r="K18">
        <v>0</v>
      </c>
      <c r="L18">
        <v>1</v>
      </c>
      <c r="M18">
        <v>0</v>
      </c>
      <c r="N18">
        <v>0</v>
      </c>
      <c r="O18">
        <v>0</v>
      </c>
      <c r="P18">
        <v>1</v>
      </c>
      <c r="Q18">
        <v>1</v>
      </c>
      <c r="R18">
        <v>0</v>
      </c>
      <c r="S18">
        <v>1</v>
      </c>
      <c r="T18">
        <v>1</v>
      </c>
      <c r="U18">
        <v>0</v>
      </c>
      <c r="V18">
        <v>0</v>
      </c>
      <c r="W18">
        <v>1</v>
      </c>
      <c r="X18">
        <v>1</v>
      </c>
      <c r="Y18">
        <v>1</v>
      </c>
      <c r="Z18">
        <v>0</v>
      </c>
      <c r="AA18">
        <v>0</v>
      </c>
      <c r="AB18">
        <v>0</v>
      </c>
      <c r="AC18">
        <v>5</v>
      </c>
      <c r="AD18">
        <v>0</v>
      </c>
      <c r="AE18">
        <v>4</v>
      </c>
      <c r="AF18">
        <v>1</v>
      </c>
      <c r="AG18">
        <v>0</v>
      </c>
      <c r="AH18">
        <v>0</v>
      </c>
      <c r="AI18">
        <v>0</v>
      </c>
      <c r="AJ18">
        <v>1</v>
      </c>
      <c r="AK18">
        <v>0</v>
      </c>
      <c r="AL18">
        <v>0</v>
      </c>
      <c r="AM18">
        <v>1</v>
      </c>
      <c r="AN18">
        <v>1</v>
      </c>
      <c r="AO18">
        <v>1</v>
      </c>
      <c r="AP18">
        <v>0</v>
      </c>
      <c r="AQ18">
        <v>0</v>
      </c>
      <c r="AR18">
        <v>2</v>
      </c>
      <c r="AS18">
        <v>0</v>
      </c>
      <c r="AT18">
        <v>0</v>
      </c>
      <c r="AU18">
        <v>1</v>
      </c>
      <c r="AV18">
        <v>1</v>
      </c>
      <c r="AW18">
        <v>0</v>
      </c>
      <c r="AX18">
        <v>1</v>
      </c>
      <c r="AY18">
        <v>0</v>
      </c>
      <c r="AZ18">
        <v>0</v>
      </c>
      <c r="BA18">
        <v>1</v>
      </c>
      <c r="BB18">
        <v>1</v>
      </c>
      <c r="BC18">
        <v>1</v>
      </c>
      <c r="BD18">
        <v>0</v>
      </c>
      <c r="BE18">
        <v>0</v>
      </c>
      <c r="BF18">
        <v>0</v>
      </c>
      <c r="BG18">
        <v>6</v>
      </c>
      <c r="BH18">
        <v>5</v>
      </c>
      <c r="BI18">
        <v>9</v>
      </c>
      <c r="BJ18">
        <v>10</v>
      </c>
      <c r="BK18">
        <v>0</v>
      </c>
      <c r="BL18">
        <v>1</v>
      </c>
      <c r="BM18">
        <v>1</v>
      </c>
      <c r="BN18">
        <v>0</v>
      </c>
      <c r="BO18">
        <v>0</v>
      </c>
      <c r="BP18">
        <v>1</v>
      </c>
      <c r="BQ18">
        <v>1</v>
      </c>
      <c r="BR18">
        <v>0</v>
      </c>
      <c r="BS18">
        <v>0</v>
      </c>
      <c r="BT18">
        <v>0</v>
      </c>
      <c r="BU18">
        <v>0</v>
      </c>
      <c r="BV18">
        <v>1</v>
      </c>
      <c r="BW18">
        <v>0</v>
      </c>
      <c r="BX18">
        <v>1</v>
      </c>
      <c r="BY18">
        <v>1</v>
      </c>
      <c r="BZ18">
        <v>1</v>
      </c>
      <c r="CA18">
        <v>0</v>
      </c>
      <c r="CB18">
        <v>0</v>
      </c>
      <c r="CC18">
        <v>0</v>
      </c>
      <c r="CD18">
        <v>0</v>
      </c>
      <c r="CE18">
        <v>1</v>
      </c>
      <c r="CF18">
        <v>1</v>
      </c>
      <c r="CG18">
        <v>1</v>
      </c>
      <c r="CH18">
        <v>0</v>
      </c>
      <c r="CI18">
        <v>0</v>
      </c>
      <c r="CJ18">
        <v>1</v>
      </c>
      <c r="CK18">
        <v>0</v>
      </c>
      <c r="CL18">
        <v>0</v>
      </c>
      <c r="CM18">
        <v>0</v>
      </c>
      <c r="CN18">
        <v>0</v>
      </c>
      <c r="CO18">
        <v>0</v>
      </c>
      <c r="CP18">
        <v>0</v>
      </c>
      <c r="CQ18">
        <v>0</v>
      </c>
      <c r="CR18">
        <v>0</v>
      </c>
      <c r="CS18">
        <v>0</v>
      </c>
      <c r="CT18">
        <v>1</v>
      </c>
      <c r="CU18">
        <v>0</v>
      </c>
      <c r="CV18">
        <v>0</v>
      </c>
      <c r="CW18">
        <v>1</v>
      </c>
      <c r="CX18">
        <v>1</v>
      </c>
      <c r="CY18">
        <v>0</v>
      </c>
      <c r="CZ18">
        <v>0</v>
      </c>
      <c r="DA18">
        <v>0</v>
      </c>
      <c r="DB18">
        <v>0</v>
      </c>
      <c r="DC18">
        <v>0</v>
      </c>
      <c r="DD18">
        <v>0</v>
      </c>
      <c r="DE18">
        <v>0</v>
      </c>
      <c r="DF18">
        <v>1</v>
      </c>
      <c r="DG18">
        <v>0</v>
      </c>
      <c r="DH18">
        <v>0</v>
      </c>
      <c r="DI18">
        <v>2</v>
      </c>
      <c r="DJ18">
        <v>1</v>
      </c>
      <c r="DK18">
        <v>0</v>
      </c>
      <c r="DL18">
        <v>1</v>
      </c>
      <c r="DM18">
        <v>0</v>
      </c>
      <c r="DN18">
        <v>0</v>
      </c>
      <c r="DO18">
        <v>1</v>
      </c>
      <c r="DP18">
        <v>0</v>
      </c>
      <c r="DQ18">
        <v>0</v>
      </c>
      <c r="DR18">
        <v>0</v>
      </c>
      <c r="DS18">
        <v>0</v>
      </c>
      <c r="DT18">
        <v>0</v>
      </c>
      <c r="DU18">
        <v>0</v>
      </c>
      <c r="DV18">
        <v>1</v>
      </c>
      <c r="DW18">
        <v>1</v>
      </c>
      <c r="DX18">
        <v>0</v>
      </c>
      <c r="DY18">
        <v>1</v>
      </c>
      <c r="DZ18">
        <v>0</v>
      </c>
      <c r="EA18">
        <v>0</v>
      </c>
    </row>
    <row r="19" spans="1:131" x14ac:dyDescent="0.35">
      <c r="A19" t="s">
        <v>148</v>
      </c>
      <c r="B19" s="1">
        <v>43313</v>
      </c>
      <c r="C19" s="1">
        <v>43313</v>
      </c>
      <c r="D19">
        <v>1</v>
      </c>
      <c r="E19">
        <v>0</v>
      </c>
      <c r="F19">
        <v>0</v>
      </c>
      <c r="G19">
        <v>0</v>
      </c>
      <c r="H19">
        <v>0</v>
      </c>
      <c r="I19">
        <v>1</v>
      </c>
      <c r="J19">
        <v>0</v>
      </c>
      <c r="K19">
        <v>0</v>
      </c>
      <c r="L19">
        <v>1</v>
      </c>
      <c r="M19">
        <v>0</v>
      </c>
      <c r="N19">
        <v>0</v>
      </c>
      <c r="O19">
        <v>0</v>
      </c>
      <c r="P19">
        <v>1</v>
      </c>
      <c r="Q19">
        <v>1</v>
      </c>
      <c r="R19">
        <v>0</v>
      </c>
      <c r="S19">
        <v>1</v>
      </c>
      <c r="T19">
        <v>1</v>
      </c>
      <c r="U19">
        <v>0</v>
      </c>
      <c r="V19">
        <v>0</v>
      </c>
      <c r="W19">
        <v>1</v>
      </c>
      <c r="X19">
        <v>0</v>
      </c>
      <c r="Y19">
        <v>0</v>
      </c>
      <c r="Z19">
        <v>0</v>
      </c>
      <c r="AA19">
        <v>0</v>
      </c>
      <c r="AB19">
        <v>0</v>
      </c>
      <c r="AC19">
        <v>5</v>
      </c>
      <c r="AD19">
        <v>6</v>
      </c>
      <c r="AE19">
        <v>2</v>
      </c>
      <c r="AF19">
        <v>1</v>
      </c>
      <c r="AG19">
        <v>0</v>
      </c>
      <c r="AH19">
        <v>0</v>
      </c>
      <c r="AI19">
        <v>1</v>
      </c>
      <c r="AJ19">
        <v>0</v>
      </c>
      <c r="AK19">
        <v>0</v>
      </c>
      <c r="AL19">
        <v>0</v>
      </c>
      <c r="AM19">
        <v>1</v>
      </c>
      <c r="AN19">
        <v>0</v>
      </c>
      <c r="AO19">
        <v>0</v>
      </c>
      <c r="AP19">
        <v>0</v>
      </c>
      <c r="AQ19">
        <v>0</v>
      </c>
      <c r="AR19">
        <v>5</v>
      </c>
      <c r="AS19">
        <v>0</v>
      </c>
      <c r="AT19">
        <v>0</v>
      </c>
      <c r="AU19">
        <v>1</v>
      </c>
      <c r="AV19">
        <v>0</v>
      </c>
      <c r="AW19">
        <v>0</v>
      </c>
      <c r="AX19">
        <v>1</v>
      </c>
      <c r="AY19">
        <v>1</v>
      </c>
      <c r="AZ19">
        <v>0</v>
      </c>
      <c r="BA19">
        <v>1</v>
      </c>
      <c r="BB19">
        <v>0</v>
      </c>
      <c r="BC19">
        <v>0</v>
      </c>
      <c r="BD19">
        <v>1</v>
      </c>
      <c r="BE19">
        <v>0</v>
      </c>
      <c r="BF19">
        <v>0</v>
      </c>
      <c r="BG19">
        <v>2</v>
      </c>
      <c r="BH19">
        <v>0</v>
      </c>
      <c r="BI19">
        <v>7</v>
      </c>
      <c r="BJ19">
        <v>10</v>
      </c>
      <c r="BK19">
        <v>0</v>
      </c>
      <c r="BL19">
        <v>0</v>
      </c>
      <c r="BM19">
        <v>1</v>
      </c>
      <c r="BN19">
        <v>0</v>
      </c>
      <c r="BO19">
        <v>0</v>
      </c>
      <c r="BP19">
        <v>0</v>
      </c>
      <c r="BQ19">
        <v>1</v>
      </c>
      <c r="BR19">
        <v>1</v>
      </c>
      <c r="BS19">
        <v>1</v>
      </c>
      <c r="BT19">
        <v>0</v>
      </c>
      <c r="BU19">
        <v>0</v>
      </c>
      <c r="BV19">
        <v>0</v>
      </c>
      <c r="BW19">
        <v>0</v>
      </c>
      <c r="BX19">
        <v>2</v>
      </c>
      <c r="BY19">
        <v>0</v>
      </c>
      <c r="BZ19">
        <v>1</v>
      </c>
      <c r="CA19">
        <v>1</v>
      </c>
      <c r="CB19">
        <v>1</v>
      </c>
      <c r="CC19">
        <v>0</v>
      </c>
      <c r="CD19">
        <v>0</v>
      </c>
      <c r="CE19">
        <v>1</v>
      </c>
      <c r="CF19">
        <v>0</v>
      </c>
      <c r="CG19">
        <v>0</v>
      </c>
      <c r="CH19">
        <v>0</v>
      </c>
      <c r="CI19">
        <v>0</v>
      </c>
      <c r="CJ19">
        <v>1</v>
      </c>
      <c r="CK19">
        <v>1</v>
      </c>
      <c r="CL19">
        <v>0</v>
      </c>
      <c r="CM19">
        <v>0</v>
      </c>
      <c r="CN19">
        <v>0</v>
      </c>
      <c r="CO19">
        <v>0</v>
      </c>
      <c r="CP19">
        <v>1</v>
      </c>
      <c r="CQ19">
        <v>0</v>
      </c>
      <c r="CR19">
        <v>0</v>
      </c>
      <c r="CS19">
        <v>0</v>
      </c>
      <c r="CT19">
        <v>0</v>
      </c>
      <c r="CU19">
        <v>0</v>
      </c>
      <c r="CV19">
        <v>0</v>
      </c>
      <c r="CW19">
        <v>1</v>
      </c>
      <c r="CX19">
        <v>1</v>
      </c>
      <c r="CY19">
        <v>0</v>
      </c>
      <c r="CZ19">
        <v>0</v>
      </c>
      <c r="DA19">
        <v>0</v>
      </c>
      <c r="DB19">
        <v>0</v>
      </c>
      <c r="DC19">
        <v>0</v>
      </c>
      <c r="DD19">
        <v>0</v>
      </c>
      <c r="DE19">
        <v>0</v>
      </c>
      <c r="DF19">
        <v>0</v>
      </c>
      <c r="DG19">
        <v>0</v>
      </c>
      <c r="DH19">
        <v>1</v>
      </c>
      <c r="DI19">
        <v>4</v>
      </c>
      <c r="DJ19">
        <v>1</v>
      </c>
      <c r="DK19">
        <v>0</v>
      </c>
      <c r="DL19">
        <v>0</v>
      </c>
      <c r="DM19">
        <v>0</v>
      </c>
      <c r="DN19">
        <v>0</v>
      </c>
      <c r="DO19">
        <v>0</v>
      </c>
      <c r="DP19">
        <v>0</v>
      </c>
      <c r="DQ19">
        <v>0</v>
      </c>
      <c r="DR19">
        <v>1</v>
      </c>
      <c r="DS19">
        <v>1</v>
      </c>
      <c r="DT19">
        <v>0</v>
      </c>
      <c r="DU19">
        <v>0</v>
      </c>
      <c r="DV19">
        <v>0</v>
      </c>
      <c r="DW19">
        <v>0</v>
      </c>
      <c r="DX19">
        <v>1</v>
      </c>
      <c r="DY19">
        <v>0</v>
      </c>
      <c r="DZ19">
        <v>0</v>
      </c>
      <c r="EA19">
        <v>0</v>
      </c>
    </row>
    <row r="20" spans="1:131" x14ac:dyDescent="0.35">
      <c r="A20" t="s">
        <v>149</v>
      </c>
      <c r="B20" s="1">
        <v>43313</v>
      </c>
      <c r="C20" s="1">
        <v>43313</v>
      </c>
      <c r="D20">
        <v>1</v>
      </c>
      <c r="E20">
        <v>1</v>
      </c>
      <c r="F20">
        <v>0</v>
      </c>
      <c r="G20">
        <v>0</v>
      </c>
      <c r="H20">
        <v>0</v>
      </c>
      <c r="I20">
        <v>0</v>
      </c>
      <c r="J20">
        <v>0</v>
      </c>
      <c r="K20">
        <v>1</v>
      </c>
      <c r="L20">
        <v>1</v>
      </c>
      <c r="M20">
        <v>1</v>
      </c>
      <c r="N20">
        <v>1</v>
      </c>
      <c r="O20">
        <v>0</v>
      </c>
      <c r="P20">
        <v>1</v>
      </c>
      <c r="Q20">
        <v>1</v>
      </c>
      <c r="R20">
        <v>0</v>
      </c>
      <c r="S20">
        <v>1</v>
      </c>
      <c r="T20">
        <v>1</v>
      </c>
      <c r="U20">
        <v>1</v>
      </c>
      <c r="V20">
        <v>0</v>
      </c>
      <c r="W20">
        <v>1</v>
      </c>
      <c r="X20">
        <v>0</v>
      </c>
      <c r="Y20">
        <v>1</v>
      </c>
      <c r="Z20">
        <v>1</v>
      </c>
      <c r="AA20">
        <v>0</v>
      </c>
      <c r="AB20">
        <v>0</v>
      </c>
      <c r="AC20">
        <v>3</v>
      </c>
      <c r="AD20">
        <v>4</v>
      </c>
      <c r="AE20">
        <v>4</v>
      </c>
      <c r="AF20">
        <v>1</v>
      </c>
      <c r="AG20">
        <v>1</v>
      </c>
      <c r="AH20">
        <v>0</v>
      </c>
      <c r="AI20">
        <v>0</v>
      </c>
      <c r="AJ20">
        <v>0</v>
      </c>
      <c r="AK20">
        <v>0</v>
      </c>
      <c r="AL20">
        <v>0</v>
      </c>
      <c r="AM20">
        <v>1</v>
      </c>
      <c r="AN20">
        <v>0</v>
      </c>
      <c r="AO20">
        <v>1</v>
      </c>
      <c r="AP20">
        <v>0</v>
      </c>
      <c r="AQ20">
        <v>0</v>
      </c>
      <c r="AR20">
        <v>8</v>
      </c>
      <c r="AS20">
        <v>0</v>
      </c>
      <c r="AT20">
        <v>0</v>
      </c>
      <c r="AU20">
        <v>1</v>
      </c>
      <c r="AV20">
        <v>1</v>
      </c>
      <c r="AW20">
        <v>0</v>
      </c>
      <c r="AX20">
        <v>1</v>
      </c>
      <c r="AY20">
        <v>0</v>
      </c>
      <c r="AZ20">
        <v>1</v>
      </c>
      <c r="BA20">
        <v>0</v>
      </c>
      <c r="BB20">
        <v>0</v>
      </c>
      <c r="BC20">
        <v>0</v>
      </c>
      <c r="BD20">
        <v>0</v>
      </c>
      <c r="BE20">
        <v>0</v>
      </c>
      <c r="BF20">
        <v>0</v>
      </c>
      <c r="BG20">
        <v>6</v>
      </c>
      <c r="BH20">
        <v>7</v>
      </c>
      <c r="BI20">
        <v>12</v>
      </c>
      <c r="BJ20">
        <v>8</v>
      </c>
      <c r="BK20">
        <v>0</v>
      </c>
      <c r="BL20">
        <v>0</v>
      </c>
      <c r="BM20">
        <v>1</v>
      </c>
      <c r="BN20">
        <v>1</v>
      </c>
      <c r="BO20">
        <v>0</v>
      </c>
      <c r="BP20">
        <v>1</v>
      </c>
      <c r="BQ20">
        <v>1</v>
      </c>
      <c r="BR20">
        <v>1</v>
      </c>
      <c r="BS20">
        <v>1</v>
      </c>
      <c r="BT20">
        <v>1</v>
      </c>
      <c r="BU20">
        <v>0</v>
      </c>
      <c r="BV20">
        <v>1</v>
      </c>
      <c r="BW20">
        <v>0</v>
      </c>
      <c r="BX20">
        <v>2</v>
      </c>
      <c r="BY20">
        <v>1</v>
      </c>
      <c r="BZ20">
        <v>1</v>
      </c>
      <c r="CA20">
        <v>1</v>
      </c>
      <c r="CB20">
        <v>1</v>
      </c>
      <c r="CC20">
        <v>0</v>
      </c>
      <c r="CD20">
        <v>1</v>
      </c>
      <c r="CE20">
        <v>0</v>
      </c>
      <c r="CF20">
        <v>0</v>
      </c>
      <c r="CG20">
        <v>0</v>
      </c>
      <c r="CH20">
        <v>0</v>
      </c>
      <c r="CI20">
        <v>1</v>
      </c>
      <c r="CJ20">
        <v>1</v>
      </c>
      <c r="CK20">
        <v>1</v>
      </c>
      <c r="CL20">
        <v>0</v>
      </c>
      <c r="CM20">
        <v>0</v>
      </c>
      <c r="CN20">
        <v>0</v>
      </c>
      <c r="CO20">
        <v>0</v>
      </c>
      <c r="CP20">
        <v>1</v>
      </c>
      <c r="CQ20">
        <v>0</v>
      </c>
      <c r="CR20">
        <v>0</v>
      </c>
      <c r="CS20">
        <v>0</v>
      </c>
      <c r="CT20">
        <v>0</v>
      </c>
      <c r="CU20">
        <v>0</v>
      </c>
      <c r="CV20">
        <v>0</v>
      </c>
      <c r="CW20">
        <v>1</v>
      </c>
      <c r="CX20">
        <v>1</v>
      </c>
      <c r="CY20">
        <v>0</v>
      </c>
      <c r="CZ20">
        <v>0</v>
      </c>
      <c r="DA20">
        <v>1</v>
      </c>
      <c r="DB20">
        <v>0</v>
      </c>
      <c r="DC20">
        <v>0</v>
      </c>
      <c r="DD20">
        <v>0</v>
      </c>
      <c r="DE20">
        <v>0</v>
      </c>
      <c r="DF20">
        <v>0</v>
      </c>
      <c r="DG20">
        <v>0</v>
      </c>
      <c r="DH20">
        <v>0</v>
      </c>
      <c r="DI20">
        <v>0</v>
      </c>
      <c r="DJ20">
        <v>0</v>
      </c>
      <c r="DK20">
        <v>0</v>
      </c>
      <c r="DL20">
        <v>0</v>
      </c>
      <c r="DM20">
        <v>0</v>
      </c>
      <c r="DN20">
        <v>0</v>
      </c>
      <c r="DO20">
        <v>0</v>
      </c>
      <c r="DP20">
        <v>0</v>
      </c>
      <c r="DQ20">
        <v>0</v>
      </c>
      <c r="DR20">
        <v>1</v>
      </c>
      <c r="DS20">
        <v>1</v>
      </c>
      <c r="DT20">
        <v>0</v>
      </c>
      <c r="DU20">
        <v>0</v>
      </c>
      <c r="DV20">
        <v>0</v>
      </c>
      <c r="DW20">
        <v>0</v>
      </c>
      <c r="DX20">
        <v>1</v>
      </c>
      <c r="DY20">
        <v>0</v>
      </c>
      <c r="DZ20">
        <v>0</v>
      </c>
      <c r="EA20">
        <v>0</v>
      </c>
    </row>
    <row r="21" spans="1:131" x14ac:dyDescent="0.35">
      <c r="A21" t="s">
        <v>150</v>
      </c>
      <c r="B21" s="1">
        <v>43313</v>
      </c>
      <c r="C21" s="1">
        <v>43313</v>
      </c>
      <c r="D21">
        <v>1</v>
      </c>
      <c r="E21">
        <v>1</v>
      </c>
      <c r="F21">
        <v>0</v>
      </c>
      <c r="G21">
        <v>0</v>
      </c>
      <c r="H21">
        <v>0</v>
      </c>
      <c r="I21">
        <v>0</v>
      </c>
      <c r="J21">
        <v>1</v>
      </c>
      <c r="K21">
        <v>0</v>
      </c>
      <c r="L21">
        <v>1</v>
      </c>
      <c r="M21">
        <v>0</v>
      </c>
      <c r="N21">
        <v>0</v>
      </c>
      <c r="O21">
        <v>0</v>
      </c>
      <c r="P21">
        <v>1</v>
      </c>
      <c r="Q21">
        <v>1</v>
      </c>
      <c r="R21">
        <v>1</v>
      </c>
      <c r="S21">
        <v>1</v>
      </c>
      <c r="T21">
        <v>1</v>
      </c>
      <c r="U21">
        <v>1</v>
      </c>
      <c r="V21">
        <v>0</v>
      </c>
      <c r="W21">
        <v>1</v>
      </c>
      <c r="X21">
        <v>0</v>
      </c>
      <c r="Y21">
        <v>1</v>
      </c>
      <c r="Z21">
        <v>1</v>
      </c>
      <c r="AA21">
        <v>0</v>
      </c>
      <c r="AB21">
        <v>0</v>
      </c>
      <c r="AC21">
        <v>4</v>
      </c>
      <c r="AD21">
        <v>6</v>
      </c>
      <c r="AE21">
        <v>4</v>
      </c>
      <c r="AF21">
        <v>1</v>
      </c>
      <c r="AG21">
        <v>1</v>
      </c>
      <c r="AH21">
        <v>0</v>
      </c>
      <c r="AI21">
        <v>0</v>
      </c>
      <c r="AJ21">
        <v>0</v>
      </c>
      <c r="AK21">
        <v>0</v>
      </c>
      <c r="AL21">
        <v>0</v>
      </c>
      <c r="AM21">
        <v>1</v>
      </c>
      <c r="AN21">
        <v>0</v>
      </c>
      <c r="AO21">
        <v>1</v>
      </c>
      <c r="AP21">
        <v>0</v>
      </c>
      <c r="AQ21">
        <v>0</v>
      </c>
      <c r="AR21">
        <v>23</v>
      </c>
      <c r="AS21">
        <v>0</v>
      </c>
      <c r="AT21">
        <v>0</v>
      </c>
      <c r="AU21">
        <v>1</v>
      </c>
      <c r="AV21">
        <v>1</v>
      </c>
      <c r="AW21">
        <v>0</v>
      </c>
      <c r="AX21">
        <v>1</v>
      </c>
      <c r="AY21">
        <v>1</v>
      </c>
      <c r="AZ21">
        <v>1</v>
      </c>
      <c r="BA21">
        <v>1</v>
      </c>
      <c r="BB21">
        <v>0</v>
      </c>
      <c r="BC21">
        <v>0</v>
      </c>
      <c r="BD21">
        <v>0</v>
      </c>
      <c r="BE21">
        <v>0</v>
      </c>
      <c r="BF21">
        <v>0</v>
      </c>
      <c r="BG21">
        <v>3</v>
      </c>
      <c r="BH21">
        <v>0</v>
      </c>
      <c r="BI21">
        <v>6</v>
      </c>
      <c r="BJ21">
        <v>6</v>
      </c>
      <c r="BK21">
        <v>1</v>
      </c>
      <c r="BL21">
        <v>0</v>
      </c>
      <c r="BM21">
        <v>1</v>
      </c>
      <c r="BN21">
        <v>1</v>
      </c>
      <c r="BO21">
        <v>1</v>
      </c>
      <c r="BP21">
        <v>1</v>
      </c>
      <c r="BQ21">
        <v>1</v>
      </c>
      <c r="BR21">
        <v>1</v>
      </c>
      <c r="BS21">
        <v>1</v>
      </c>
      <c r="BT21">
        <v>0</v>
      </c>
      <c r="BU21">
        <v>1</v>
      </c>
      <c r="BV21">
        <v>0</v>
      </c>
      <c r="BW21">
        <v>0</v>
      </c>
      <c r="BX21">
        <v>1</v>
      </c>
      <c r="BY21">
        <v>0</v>
      </c>
      <c r="BZ21">
        <v>1</v>
      </c>
      <c r="CA21">
        <v>1</v>
      </c>
      <c r="CB21">
        <v>1</v>
      </c>
      <c r="CC21">
        <v>0</v>
      </c>
      <c r="CD21">
        <v>1</v>
      </c>
      <c r="CE21">
        <v>1</v>
      </c>
      <c r="CF21">
        <v>1</v>
      </c>
      <c r="CG21">
        <v>0</v>
      </c>
      <c r="CH21">
        <v>0</v>
      </c>
      <c r="CI21">
        <v>0</v>
      </c>
      <c r="CJ21">
        <v>1</v>
      </c>
      <c r="CK21">
        <v>1</v>
      </c>
      <c r="CL21">
        <v>0</v>
      </c>
      <c r="CM21">
        <v>0</v>
      </c>
      <c r="CN21">
        <v>0</v>
      </c>
      <c r="CO21">
        <v>0</v>
      </c>
      <c r="CP21">
        <v>0</v>
      </c>
      <c r="CQ21">
        <v>0</v>
      </c>
      <c r="CR21">
        <v>0</v>
      </c>
      <c r="CS21">
        <v>0</v>
      </c>
      <c r="CT21">
        <v>0</v>
      </c>
      <c r="CU21">
        <v>0</v>
      </c>
      <c r="CV21">
        <v>1</v>
      </c>
      <c r="CW21">
        <v>2</v>
      </c>
      <c r="CX21">
        <v>1</v>
      </c>
      <c r="CY21">
        <v>0</v>
      </c>
      <c r="CZ21">
        <v>0</v>
      </c>
      <c r="DA21">
        <v>1</v>
      </c>
      <c r="DB21">
        <v>0</v>
      </c>
      <c r="DC21">
        <v>0</v>
      </c>
      <c r="DD21">
        <v>0</v>
      </c>
      <c r="DE21">
        <v>0</v>
      </c>
      <c r="DF21">
        <v>0</v>
      </c>
      <c r="DG21">
        <v>0</v>
      </c>
      <c r="DH21">
        <v>0</v>
      </c>
      <c r="DI21">
        <v>4</v>
      </c>
      <c r="DJ21">
        <v>1</v>
      </c>
      <c r="DK21">
        <v>0</v>
      </c>
      <c r="DL21">
        <v>0</v>
      </c>
      <c r="DM21">
        <v>0</v>
      </c>
      <c r="DN21">
        <v>0</v>
      </c>
      <c r="DO21">
        <v>0</v>
      </c>
      <c r="DP21">
        <v>0</v>
      </c>
      <c r="DQ21">
        <v>0</v>
      </c>
      <c r="DR21">
        <v>1</v>
      </c>
      <c r="DS21">
        <v>0</v>
      </c>
      <c r="DT21">
        <v>1</v>
      </c>
      <c r="DU21">
        <v>1</v>
      </c>
      <c r="DV21">
        <v>0</v>
      </c>
      <c r="DW21">
        <v>0</v>
      </c>
      <c r="DX21">
        <v>1</v>
      </c>
      <c r="DY21">
        <v>1</v>
      </c>
      <c r="DZ21">
        <v>0</v>
      </c>
      <c r="EA21">
        <v>0</v>
      </c>
    </row>
    <row r="22" spans="1:131" x14ac:dyDescent="0.35">
      <c r="A22" t="s">
        <v>151</v>
      </c>
      <c r="B22" s="1">
        <v>43313</v>
      </c>
      <c r="C22" s="1">
        <v>43313</v>
      </c>
      <c r="D22">
        <v>1</v>
      </c>
      <c r="E22">
        <v>0</v>
      </c>
      <c r="F22">
        <v>0</v>
      </c>
      <c r="G22">
        <v>0</v>
      </c>
      <c r="H22">
        <v>1</v>
      </c>
      <c r="I22">
        <v>0</v>
      </c>
      <c r="J22">
        <v>1</v>
      </c>
      <c r="K22">
        <v>0</v>
      </c>
      <c r="L22">
        <v>0</v>
      </c>
      <c r="M22">
        <v>1</v>
      </c>
      <c r="N22">
        <v>1</v>
      </c>
      <c r="O22">
        <v>0</v>
      </c>
      <c r="P22">
        <v>1</v>
      </c>
      <c r="Q22">
        <v>0</v>
      </c>
      <c r="R22">
        <v>1</v>
      </c>
      <c r="S22">
        <v>1</v>
      </c>
      <c r="T22">
        <v>1</v>
      </c>
      <c r="U22">
        <v>1</v>
      </c>
      <c r="V22">
        <v>0</v>
      </c>
      <c r="W22">
        <v>1</v>
      </c>
      <c r="X22">
        <v>0</v>
      </c>
      <c r="Y22">
        <v>1</v>
      </c>
      <c r="Z22">
        <v>1</v>
      </c>
      <c r="AA22">
        <v>0</v>
      </c>
      <c r="AB22">
        <v>0</v>
      </c>
      <c r="AC22">
        <v>2</v>
      </c>
      <c r="AD22">
        <v>1</v>
      </c>
      <c r="AE22">
        <v>6</v>
      </c>
      <c r="AF22">
        <v>1</v>
      </c>
      <c r="AG22">
        <v>0</v>
      </c>
      <c r="AH22">
        <v>1</v>
      </c>
      <c r="AI22">
        <v>0</v>
      </c>
      <c r="AJ22">
        <v>0</v>
      </c>
      <c r="AK22">
        <v>0</v>
      </c>
      <c r="AL22">
        <v>0</v>
      </c>
      <c r="AM22">
        <v>1</v>
      </c>
      <c r="AN22">
        <v>1</v>
      </c>
      <c r="AO22">
        <v>1</v>
      </c>
      <c r="AP22">
        <v>0</v>
      </c>
      <c r="AQ22">
        <v>0</v>
      </c>
      <c r="AR22">
        <v>11</v>
      </c>
      <c r="AS22">
        <v>0</v>
      </c>
      <c r="AT22">
        <v>0</v>
      </c>
      <c r="AU22">
        <v>0</v>
      </c>
      <c r="AV22">
        <v>0</v>
      </c>
      <c r="AW22">
        <v>1</v>
      </c>
      <c r="AX22">
        <v>1</v>
      </c>
      <c r="AY22">
        <v>1</v>
      </c>
      <c r="AZ22">
        <v>1</v>
      </c>
      <c r="BA22">
        <v>0</v>
      </c>
      <c r="BB22">
        <v>0</v>
      </c>
      <c r="BC22">
        <v>1</v>
      </c>
      <c r="BD22">
        <v>0</v>
      </c>
      <c r="BE22">
        <v>0</v>
      </c>
      <c r="BF22">
        <v>0</v>
      </c>
      <c r="BG22">
        <v>1</v>
      </c>
      <c r="BH22">
        <v>1</v>
      </c>
      <c r="BI22">
        <v>12</v>
      </c>
      <c r="BJ22">
        <v>9</v>
      </c>
      <c r="BK22">
        <v>0</v>
      </c>
      <c r="BL22">
        <v>1</v>
      </c>
      <c r="BM22">
        <v>1</v>
      </c>
      <c r="BN22">
        <v>1</v>
      </c>
      <c r="BO22">
        <v>1</v>
      </c>
      <c r="BP22">
        <v>1</v>
      </c>
      <c r="BQ22">
        <v>0</v>
      </c>
      <c r="BR22">
        <v>1</v>
      </c>
      <c r="BS22">
        <v>0</v>
      </c>
      <c r="BT22">
        <v>1</v>
      </c>
      <c r="BU22">
        <v>0</v>
      </c>
      <c r="BV22">
        <v>1</v>
      </c>
      <c r="BW22">
        <v>0</v>
      </c>
      <c r="BX22">
        <v>1</v>
      </c>
      <c r="BY22">
        <v>0</v>
      </c>
      <c r="BZ22">
        <v>1</v>
      </c>
      <c r="CA22">
        <v>1</v>
      </c>
      <c r="CB22">
        <v>1</v>
      </c>
      <c r="CC22">
        <v>1</v>
      </c>
      <c r="CD22">
        <v>0</v>
      </c>
      <c r="CE22">
        <v>1</v>
      </c>
      <c r="CF22">
        <v>1</v>
      </c>
      <c r="CG22">
        <v>0</v>
      </c>
      <c r="CH22">
        <v>0</v>
      </c>
      <c r="CI22">
        <v>0</v>
      </c>
      <c r="CJ22">
        <v>1</v>
      </c>
      <c r="CK22">
        <v>1</v>
      </c>
      <c r="CL22">
        <v>0</v>
      </c>
      <c r="CM22">
        <v>0</v>
      </c>
      <c r="CN22">
        <v>0</v>
      </c>
      <c r="CO22">
        <v>1</v>
      </c>
      <c r="CP22">
        <v>0</v>
      </c>
      <c r="CQ22">
        <v>0</v>
      </c>
      <c r="CR22">
        <v>0</v>
      </c>
      <c r="CS22">
        <v>0</v>
      </c>
      <c r="CT22">
        <v>0</v>
      </c>
      <c r="CU22">
        <v>0</v>
      </c>
      <c r="CV22">
        <v>0</v>
      </c>
      <c r="CW22">
        <v>1</v>
      </c>
      <c r="CX22">
        <v>1</v>
      </c>
      <c r="CY22">
        <v>0</v>
      </c>
      <c r="CZ22">
        <v>0</v>
      </c>
      <c r="DA22">
        <v>0</v>
      </c>
      <c r="DB22">
        <v>0</v>
      </c>
      <c r="DC22">
        <v>0</v>
      </c>
      <c r="DD22">
        <v>0</v>
      </c>
      <c r="DE22">
        <v>0</v>
      </c>
      <c r="DF22">
        <v>0</v>
      </c>
      <c r="DG22">
        <v>0</v>
      </c>
      <c r="DH22">
        <v>1</v>
      </c>
      <c r="DI22">
        <v>8</v>
      </c>
      <c r="DJ22">
        <v>1</v>
      </c>
      <c r="DK22">
        <v>0</v>
      </c>
      <c r="DL22">
        <v>0</v>
      </c>
      <c r="DM22">
        <v>0</v>
      </c>
      <c r="DN22">
        <v>0</v>
      </c>
      <c r="DO22">
        <v>0</v>
      </c>
      <c r="DP22">
        <v>0</v>
      </c>
      <c r="DQ22">
        <v>0</v>
      </c>
      <c r="DR22">
        <v>1</v>
      </c>
      <c r="DS22">
        <v>0</v>
      </c>
      <c r="DT22">
        <v>0</v>
      </c>
      <c r="DU22">
        <v>0</v>
      </c>
      <c r="DV22">
        <v>1</v>
      </c>
      <c r="DW22">
        <v>0</v>
      </c>
      <c r="DX22">
        <v>0</v>
      </c>
      <c r="DY22">
        <v>0</v>
      </c>
      <c r="DZ22">
        <v>0</v>
      </c>
      <c r="EA22">
        <v>1</v>
      </c>
    </row>
    <row r="23" spans="1:131" x14ac:dyDescent="0.35">
      <c r="A23" t="s">
        <v>152</v>
      </c>
      <c r="B23" s="1">
        <v>43313</v>
      </c>
      <c r="C23" s="1">
        <v>43313</v>
      </c>
      <c r="D23">
        <v>1</v>
      </c>
      <c r="E23">
        <v>1</v>
      </c>
      <c r="F23">
        <v>0</v>
      </c>
      <c r="G23">
        <v>0</v>
      </c>
      <c r="H23">
        <v>0</v>
      </c>
      <c r="I23">
        <v>0</v>
      </c>
      <c r="J23">
        <v>1</v>
      </c>
      <c r="K23">
        <v>0</v>
      </c>
      <c r="L23">
        <v>0</v>
      </c>
      <c r="M23">
        <v>1</v>
      </c>
      <c r="N23">
        <v>1</v>
      </c>
      <c r="O23">
        <v>0</v>
      </c>
      <c r="P23">
        <v>1</v>
      </c>
      <c r="Q23">
        <v>1</v>
      </c>
      <c r="R23">
        <v>1</v>
      </c>
      <c r="S23">
        <v>1</v>
      </c>
      <c r="T23">
        <v>1</v>
      </c>
      <c r="U23">
        <v>1</v>
      </c>
      <c r="V23">
        <v>0</v>
      </c>
      <c r="W23">
        <v>1</v>
      </c>
      <c r="X23">
        <v>0</v>
      </c>
      <c r="Y23">
        <v>1</v>
      </c>
      <c r="Z23">
        <v>1</v>
      </c>
      <c r="AA23">
        <v>0</v>
      </c>
      <c r="AB23">
        <v>1</v>
      </c>
      <c r="AC23">
        <v>0</v>
      </c>
      <c r="AD23">
        <v>0</v>
      </c>
      <c r="AE23">
        <v>4</v>
      </c>
      <c r="AF23">
        <v>1</v>
      </c>
      <c r="AG23">
        <v>0</v>
      </c>
      <c r="AH23">
        <v>0</v>
      </c>
      <c r="AI23">
        <v>0</v>
      </c>
      <c r="AJ23">
        <v>0</v>
      </c>
      <c r="AK23">
        <v>0</v>
      </c>
      <c r="AL23">
        <v>0</v>
      </c>
      <c r="AM23">
        <v>0</v>
      </c>
      <c r="AN23">
        <v>0</v>
      </c>
      <c r="AO23">
        <v>0</v>
      </c>
      <c r="AP23">
        <v>0</v>
      </c>
      <c r="AQ23">
        <v>0</v>
      </c>
      <c r="AR23">
        <v>14</v>
      </c>
      <c r="AS23">
        <v>0</v>
      </c>
      <c r="AT23">
        <v>0</v>
      </c>
      <c r="AU23">
        <v>0</v>
      </c>
      <c r="AV23">
        <v>0</v>
      </c>
      <c r="AW23">
        <v>1</v>
      </c>
      <c r="AX23">
        <v>1</v>
      </c>
      <c r="AY23">
        <v>1</v>
      </c>
      <c r="AZ23">
        <v>1</v>
      </c>
      <c r="BA23">
        <v>1</v>
      </c>
      <c r="BB23">
        <v>0</v>
      </c>
      <c r="BC23">
        <v>1</v>
      </c>
      <c r="BD23">
        <v>0</v>
      </c>
      <c r="BE23">
        <v>0</v>
      </c>
      <c r="BF23">
        <v>0</v>
      </c>
      <c r="BG23">
        <v>4</v>
      </c>
      <c r="BH23">
        <v>3</v>
      </c>
      <c r="BI23">
        <v>12</v>
      </c>
      <c r="BJ23">
        <v>7</v>
      </c>
      <c r="BK23">
        <v>1</v>
      </c>
      <c r="BL23">
        <v>2</v>
      </c>
      <c r="BM23">
        <v>1</v>
      </c>
      <c r="BN23">
        <v>0</v>
      </c>
      <c r="BO23">
        <v>0</v>
      </c>
      <c r="BP23">
        <v>0</v>
      </c>
      <c r="BQ23">
        <v>0</v>
      </c>
      <c r="BR23">
        <v>1</v>
      </c>
      <c r="BS23">
        <v>0</v>
      </c>
      <c r="BT23">
        <v>0</v>
      </c>
      <c r="BU23">
        <v>1</v>
      </c>
      <c r="BV23">
        <v>1</v>
      </c>
      <c r="BW23">
        <v>0</v>
      </c>
      <c r="BX23">
        <v>2</v>
      </c>
      <c r="BY23">
        <v>0</v>
      </c>
      <c r="BZ23">
        <v>1</v>
      </c>
      <c r="CA23">
        <v>1</v>
      </c>
      <c r="CB23">
        <v>1</v>
      </c>
      <c r="CC23">
        <v>1</v>
      </c>
      <c r="CD23">
        <v>1</v>
      </c>
      <c r="CE23">
        <v>1</v>
      </c>
      <c r="CF23">
        <v>1</v>
      </c>
      <c r="CG23">
        <v>0</v>
      </c>
      <c r="CH23">
        <v>0</v>
      </c>
      <c r="CI23">
        <v>0</v>
      </c>
      <c r="CJ23">
        <v>1</v>
      </c>
      <c r="CK23">
        <v>1</v>
      </c>
      <c r="CL23">
        <v>0</v>
      </c>
      <c r="CM23">
        <v>0</v>
      </c>
      <c r="CN23">
        <v>0</v>
      </c>
      <c r="CO23">
        <v>0</v>
      </c>
      <c r="CP23">
        <v>1</v>
      </c>
      <c r="CQ23">
        <v>0</v>
      </c>
      <c r="CR23">
        <v>0</v>
      </c>
      <c r="CS23">
        <v>0</v>
      </c>
      <c r="CT23">
        <v>0</v>
      </c>
      <c r="CU23">
        <v>0</v>
      </c>
      <c r="CV23">
        <v>0</v>
      </c>
      <c r="CW23">
        <v>1</v>
      </c>
      <c r="CX23">
        <v>1</v>
      </c>
      <c r="CY23">
        <v>0</v>
      </c>
      <c r="CZ23">
        <v>0</v>
      </c>
      <c r="DA23">
        <v>0</v>
      </c>
      <c r="DB23">
        <v>0</v>
      </c>
      <c r="DC23">
        <v>0</v>
      </c>
      <c r="DD23">
        <v>0</v>
      </c>
      <c r="DE23">
        <v>0</v>
      </c>
      <c r="DF23">
        <v>0</v>
      </c>
      <c r="DG23">
        <v>0</v>
      </c>
      <c r="DH23">
        <v>1</v>
      </c>
      <c r="DI23">
        <v>6</v>
      </c>
      <c r="DJ23">
        <v>0</v>
      </c>
      <c r="DK23">
        <v>0</v>
      </c>
      <c r="DL23">
        <v>0</v>
      </c>
      <c r="DM23">
        <v>0</v>
      </c>
      <c r="DN23">
        <v>0</v>
      </c>
      <c r="DO23">
        <v>0</v>
      </c>
      <c r="DP23">
        <v>0</v>
      </c>
      <c r="DQ23">
        <v>0</v>
      </c>
      <c r="DR23">
        <v>1</v>
      </c>
      <c r="DS23">
        <v>1</v>
      </c>
      <c r="DT23">
        <v>0</v>
      </c>
      <c r="DU23">
        <v>0</v>
      </c>
      <c r="DV23">
        <v>0</v>
      </c>
      <c r="DW23">
        <v>0</v>
      </c>
      <c r="DX23">
        <v>0</v>
      </c>
      <c r="DY23">
        <v>0</v>
      </c>
      <c r="DZ23">
        <v>0</v>
      </c>
      <c r="EA23">
        <v>1</v>
      </c>
    </row>
    <row r="24" spans="1:131" x14ac:dyDescent="0.35">
      <c r="A24" t="s">
        <v>153</v>
      </c>
      <c r="B24" s="1">
        <v>43313</v>
      </c>
      <c r="C24" s="1">
        <v>43313</v>
      </c>
      <c r="D24">
        <v>1</v>
      </c>
      <c r="E24">
        <v>0</v>
      </c>
      <c r="F24">
        <v>1</v>
      </c>
      <c r="G24">
        <v>0</v>
      </c>
      <c r="H24">
        <v>0</v>
      </c>
      <c r="I24">
        <v>0</v>
      </c>
      <c r="J24">
        <v>1</v>
      </c>
      <c r="K24">
        <v>1</v>
      </c>
      <c r="L24">
        <v>0</v>
      </c>
      <c r="M24">
        <v>0</v>
      </c>
      <c r="N24">
        <v>0</v>
      </c>
      <c r="O24">
        <v>0</v>
      </c>
      <c r="P24">
        <v>1</v>
      </c>
      <c r="Q24">
        <v>1</v>
      </c>
      <c r="R24">
        <v>0</v>
      </c>
      <c r="S24">
        <v>1</v>
      </c>
      <c r="T24">
        <v>0</v>
      </c>
      <c r="U24">
        <v>1</v>
      </c>
      <c r="V24">
        <v>0</v>
      </c>
      <c r="W24">
        <v>1</v>
      </c>
      <c r="X24">
        <v>0</v>
      </c>
      <c r="Y24">
        <v>1</v>
      </c>
      <c r="Z24">
        <v>1</v>
      </c>
      <c r="AA24">
        <v>0</v>
      </c>
      <c r="AB24">
        <v>0</v>
      </c>
      <c r="AC24">
        <v>3</v>
      </c>
      <c r="AD24">
        <v>6</v>
      </c>
      <c r="AE24">
        <v>3</v>
      </c>
      <c r="AF24">
        <v>1</v>
      </c>
      <c r="AG24">
        <v>0</v>
      </c>
      <c r="AH24">
        <v>0</v>
      </c>
      <c r="AI24">
        <v>0</v>
      </c>
      <c r="AJ24">
        <v>1</v>
      </c>
      <c r="AK24">
        <v>0</v>
      </c>
      <c r="AL24">
        <v>0</v>
      </c>
      <c r="AM24">
        <v>1</v>
      </c>
      <c r="AN24">
        <v>1</v>
      </c>
      <c r="AO24">
        <v>1</v>
      </c>
      <c r="AP24">
        <v>0</v>
      </c>
      <c r="AQ24">
        <v>0</v>
      </c>
      <c r="AR24">
        <v>13</v>
      </c>
      <c r="AS24">
        <v>0</v>
      </c>
      <c r="AT24">
        <v>0</v>
      </c>
      <c r="AU24">
        <v>1</v>
      </c>
      <c r="AV24">
        <v>0</v>
      </c>
      <c r="AW24">
        <v>0</v>
      </c>
      <c r="AX24">
        <v>1</v>
      </c>
      <c r="AY24">
        <v>0</v>
      </c>
      <c r="AZ24">
        <v>1</v>
      </c>
      <c r="BA24">
        <v>0</v>
      </c>
      <c r="BB24">
        <v>0</v>
      </c>
      <c r="BC24">
        <v>1</v>
      </c>
      <c r="BD24">
        <v>1</v>
      </c>
      <c r="BE24">
        <v>0</v>
      </c>
      <c r="BF24">
        <v>0</v>
      </c>
      <c r="BG24">
        <v>3</v>
      </c>
      <c r="BH24">
        <v>2</v>
      </c>
      <c r="BI24">
        <v>12</v>
      </c>
      <c r="BJ24">
        <v>11</v>
      </c>
      <c r="BK24">
        <v>0</v>
      </c>
      <c r="BL24">
        <v>1</v>
      </c>
      <c r="BM24">
        <v>1</v>
      </c>
      <c r="BN24">
        <v>0</v>
      </c>
      <c r="BO24">
        <v>0</v>
      </c>
      <c r="BP24">
        <v>1</v>
      </c>
      <c r="BQ24">
        <v>1</v>
      </c>
      <c r="BR24">
        <v>1</v>
      </c>
      <c r="BS24">
        <v>1</v>
      </c>
      <c r="BT24">
        <v>0</v>
      </c>
      <c r="BU24">
        <v>0</v>
      </c>
      <c r="BV24">
        <v>0</v>
      </c>
      <c r="BW24">
        <v>0</v>
      </c>
      <c r="BX24">
        <v>1</v>
      </c>
      <c r="BY24">
        <v>0</v>
      </c>
      <c r="BZ24">
        <v>1</v>
      </c>
      <c r="CA24">
        <v>1</v>
      </c>
      <c r="CB24">
        <v>1</v>
      </c>
      <c r="CC24">
        <v>0</v>
      </c>
      <c r="CD24">
        <v>1</v>
      </c>
      <c r="CE24">
        <v>0</v>
      </c>
      <c r="CF24">
        <v>0</v>
      </c>
      <c r="CG24">
        <v>0</v>
      </c>
      <c r="CH24">
        <v>0</v>
      </c>
      <c r="CI24">
        <v>0</v>
      </c>
      <c r="CJ24">
        <v>1</v>
      </c>
      <c r="CK24">
        <v>1</v>
      </c>
      <c r="CL24">
        <v>0</v>
      </c>
      <c r="CM24">
        <v>0</v>
      </c>
      <c r="CN24">
        <v>0</v>
      </c>
      <c r="CO24">
        <v>0</v>
      </c>
      <c r="CP24">
        <v>0</v>
      </c>
      <c r="CQ24">
        <v>0</v>
      </c>
      <c r="CR24">
        <v>1</v>
      </c>
      <c r="CS24">
        <v>0</v>
      </c>
      <c r="CT24">
        <v>0</v>
      </c>
      <c r="CU24">
        <v>0</v>
      </c>
      <c r="CV24">
        <v>0</v>
      </c>
      <c r="CW24">
        <v>1</v>
      </c>
      <c r="CX24">
        <v>1</v>
      </c>
      <c r="CY24">
        <v>0</v>
      </c>
      <c r="CZ24">
        <v>0</v>
      </c>
      <c r="DA24">
        <v>0</v>
      </c>
      <c r="DB24">
        <v>0</v>
      </c>
      <c r="DC24">
        <v>1</v>
      </c>
      <c r="DD24">
        <v>0</v>
      </c>
      <c r="DE24">
        <v>0</v>
      </c>
      <c r="DF24">
        <v>0</v>
      </c>
      <c r="DG24">
        <v>0</v>
      </c>
      <c r="DH24">
        <v>0</v>
      </c>
      <c r="DI24">
        <v>8</v>
      </c>
      <c r="DJ24">
        <v>0</v>
      </c>
      <c r="DK24">
        <v>0</v>
      </c>
      <c r="DL24">
        <v>0</v>
      </c>
      <c r="DM24">
        <v>0</v>
      </c>
      <c r="DN24">
        <v>0</v>
      </c>
      <c r="DO24">
        <v>0</v>
      </c>
      <c r="DP24">
        <v>0</v>
      </c>
      <c r="DQ24">
        <v>0</v>
      </c>
      <c r="DR24">
        <v>1</v>
      </c>
      <c r="DS24">
        <v>1</v>
      </c>
      <c r="DT24">
        <v>0</v>
      </c>
      <c r="DU24">
        <v>0</v>
      </c>
      <c r="DV24">
        <v>0</v>
      </c>
      <c r="DW24">
        <v>0</v>
      </c>
      <c r="DX24">
        <v>0</v>
      </c>
      <c r="DY24">
        <v>0</v>
      </c>
      <c r="DZ24">
        <v>0</v>
      </c>
      <c r="EA24">
        <v>1</v>
      </c>
    </row>
    <row r="25" spans="1:131" x14ac:dyDescent="0.35">
      <c r="A25" t="s">
        <v>154</v>
      </c>
      <c r="B25" s="1">
        <v>43313</v>
      </c>
      <c r="C25" s="1">
        <v>43313</v>
      </c>
      <c r="D25">
        <v>1</v>
      </c>
      <c r="E25">
        <v>0</v>
      </c>
      <c r="F25">
        <v>1</v>
      </c>
      <c r="G25">
        <v>0</v>
      </c>
      <c r="H25">
        <v>0</v>
      </c>
      <c r="I25">
        <v>0</v>
      </c>
      <c r="J25">
        <v>1</v>
      </c>
      <c r="K25">
        <v>0</v>
      </c>
      <c r="L25">
        <v>1</v>
      </c>
      <c r="M25">
        <v>1</v>
      </c>
      <c r="N25">
        <v>0</v>
      </c>
      <c r="O25">
        <v>0</v>
      </c>
      <c r="P25">
        <v>1</v>
      </c>
      <c r="Q25">
        <v>1</v>
      </c>
      <c r="R25">
        <v>0</v>
      </c>
      <c r="S25">
        <v>0</v>
      </c>
      <c r="T25">
        <v>1</v>
      </c>
      <c r="U25">
        <v>0</v>
      </c>
      <c r="V25">
        <v>0</v>
      </c>
      <c r="W25">
        <v>1</v>
      </c>
      <c r="X25">
        <v>0</v>
      </c>
      <c r="Y25">
        <v>0</v>
      </c>
      <c r="Z25">
        <v>0</v>
      </c>
      <c r="AA25">
        <v>0</v>
      </c>
      <c r="AB25">
        <v>0</v>
      </c>
      <c r="AC25">
        <v>5</v>
      </c>
      <c r="AD25">
        <v>1</v>
      </c>
      <c r="AE25">
        <v>6</v>
      </c>
      <c r="AF25">
        <v>0</v>
      </c>
      <c r="AG25">
        <v>0</v>
      </c>
      <c r="AH25">
        <v>0</v>
      </c>
      <c r="AI25">
        <v>0</v>
      </c>
      <c r="AJ25">
        <v>0</v>
      </c>
      <c r="AK25">
        <v>0</v>
      </c>
      <c r="AL25">
        <v>0</v>
      </c>
      <c r="AM25">
        <v>0</v>
      </c>
      <c r="AN25">
        <v>1</v>
      </c>
      <c r="AO25">
        <v>0</v>
      </c>
      <c r="AP25">
        <v>0</v>
      </c>
      <c r="AQ25">
        <v>0</v>
      </c>
      <c r="AR25">
        <v>25</v>
      </c>
      <c r="AS25">
        <v>0</v>
      </c>
      <c r="AT25">
        <v>0</v>
      </c>
      <c r="AU25">
        <v>1</v>
      </c>
      <c r="AV25">
        <v>0</v>
      </c>
      <c r="AW25">
        <v>0</v>
      </c>
      <c r="AX25">
        <v>1</v>
      </c>
      <c r="AY25">
        <v>1</v>
      </c>
      <c r="AZ25">
        <v>1</v>
      </c>
      <c r="BA25">
        <v>0</v>
      </c>
      <c r="BB25">
        <v>0</v>
      </c>
      <c r="BC25">
        <v>0</v>
      </c>
      <c r="BD25">
        <v>0</v>
      </c>
      <c r="BE25">
        <v>0</v>
      </c>
      <c r="BF25">
        <v>0</v>
      </c>
      <c r="BG25">
        <v>5</v>
      </c>
      <c r="BH25">
        <v>4</v>
      </c>
      <c r="BI25">
        <v>3</v>
      </c>
      <c r="BJ25">
        <v>3</v>
      </c>
      <c r="BK25">
        <v>0</v>
      </c>
      <c r="BL25">
        <v>1</v>
      </c>
      <c r="BM25">
        <v>1</v>
      </c>
      <c r="BN25">
        <v>1</v>
      </c>
      <c r="BO25">
        <v>0</v>
      </c>
      <c r="BP25">
        <v>0</v>
      </c>
      <c r="BQ25">
        <v>0</v>
      </c>
      <c r="BR25">
        <v>1</v>
      </c>
      <c r="BS25">
        <v>0</v>
      </c>
      <c r="BT25">
        <v>1</v>
      </c>
      <c r="BU25">
        <v>0</v>
      </c>
      <c r="BV25">
        <v>0</v>
      </c>
      <c r="BW25">
        <v>0</v>
      </c>
      <c r="BX25">
        <v>2</v>
      </c>
      <c r="BY25">
        <v>0</v>
      </c>
      <c r="BZ25">
        <v>1</v>
      </c>
      <c r="CA25">
        <v>0</v>
      </c>
      <c r="CB25">
        <v>0</v>
      </c>
      <c r="CC25">
        <v>0</v>
      </c>
      <c r="CD25">
        <v>1</v>
      </c>
      <c r="CE25">
        <v>1</v>
      </c>
      <c r="CF25">
        <v>0</v>
      </c>
      <c r="CG25">
        <v>0</v>
      </c>
      <c r="CH25">
        <v>0</v>
      </c>
      <c r="CI25">
        <v>0</v>
      </c>
      <c r="CJ25">
        <v>1</v>
      </c>
      <c r="CK25">
        <v>1</v>
      </c>
      <c r="CL25">
        <v>0</v>
      </c>
      <c r="CM25">
        <v>0</v>
      </c>
      <c r="CN25">
        <v>0</v>
      </c>
      <c r="CO25">
        <v>0</v>
      </c>
      <c r="CP25">
        <v>0</v>
      </c>
      <c r="CQ25">
        <v>0</v>
      </c>
      <c r="CR25">
        <v>1</v>
      </c>
      <c r="CS25">
        <v>0</v>
      </c>
      <c r="CT25">
        <v>0</v>
      </c>
      <c r="CU25">
        <v>0</v>
      </c>
      <c r="CV25">
        <v>0</v>
      </c>
      <c r="CW25">
        <v>1</v>
      </c>
      <c r="CX25">
        <v>1</v>
      </c>
      <c r="CY25">
        <v>0</v>
      </c>
      <c r="CZ25">
        <v>1</v>
      </c>
      <c r="DA25">
        <v>0</v>
      </c>
      <c r="DB25">
        <v>0</v>
      </c>
      <c r="DC25">
        <v>0</v>
      </c>
      <c r="DD25">
        <v>0</v>
      </c>
      <c r="DE25">
        <v>0</v>
      </c>
      <c r="DF25">
        <v>0</v>
      </c>
      <c r="DG25">
        <v>0</v>
      </c>
      <c r="DH25">
        <v>0</v>
      </c>
      <c r="DI25">
        <v>0</v>
      </c>
      <c r="DJ25">
        <v>1</v>
      </c>
      <c r="DK25">
        <v>0</v>
      </c>
      <c r="DL25">
        <v>0</v>
      </c>
      <c r="DM25">
        <v>0</v>
      </c>
      <c r="DN25">
        <v>0</v>
      </c>
      <c r="DO25">
        <v>0</v>
      </c>
      <c r="DP25">
        <v>0</v>
      </c>
      <c r="DQ25">
        <v>0</v>
      </c>
      <c r="DR25">
        <v>1</v>
      </c>
      <c r="DS25">
        <v>0</v>
      </c>
      <c r="DT25">
        <v>0</v>
      </c>
      <c r="DU25">
        <v>1</v>
      </c>
      <c r="DV25">
        <v>0</v>
      </c>
      <c r="DW25">
        <v>1</v>
      </c>
      <c r="DX25">
        <v>1</v>
      </c>
      <c r="DY25">
        <v>0</v>
      </c>
      <c r="DZ25">
        <v>0</v>
      </c>
      <c r="EA25">
        <v>0</v>
      </c>
    </row>
    <row r="26" spans="1:131" x14ac:dyDescent="0.35">
      <c r="A26" t="s">
        <v>155</v>
      </c>
      <c r="B26" s="1">
        <v>43313</v>
      </c>
      <c r="C26" s="1">
        <v>43313</v>
      </c>
      <c r="D26">
        <v>1</v>
      </c>
      <c r="E26">
        <v>0</v>
      </c>
      <c r="F26">
        <v>1</v>
      </c>
      <c r="G26">
        <v>0</v>
      </c>
      <c r="H26">
        <v>0</v>
      </c>
      <c r="I26">
        <v>0</v>
      </c>
      <c r="J26">
        <v>0</v>
      </c>
      <c r="K26">
        <v>0</v>
      </c>
      <c r="L26">
        <v>0</v>
      </c>
      <c r="M26">
        <v>0</v>
      </c>
      <c r="N26">
        <v>0</v>
      </c>
      <c r="O26">
        <v>0</v>
      </c>
      <c r="P26">
        <v>1</v>
      </c>
      <c r="Q26">
        <v>1</v>
      </c>
      <c r="R26">
        <v>0</v>
      </c>
      <c r="S26">
        <v>1</v>
      </c>
      <c r="T26">
        <v>1</v>
      </c>
      <c r="U26">
        <v>1</v>
      </c>
      <c r="V26">
        <v>0</v>
      </c>
      <c r="W26">
        <v>1</v>
      </c>
      <c r="X26">
        <v>0</v>
      </c>
      <c r="Y26">
        <v>1</v>
      </c>
      <c r="Z26">
        <v>1</v>
      </c>
      <c r="AA26">
        <v>0</v>
      </c>
      <c r="AB26">
        <v>0</v>
      </c>
      <c r="AC26">
        <v>4</v>
      </c>
      <c r="AD26">
        <v>6</v>
      </c>
      <c r="AE26">
        <v>6</v>
      </c>
      <c r="AF26">
        <v>1</v>
      </c>
      <c r="AG26">
        <v>1</v>
      </c>
      <c r="AH26">
        <v>0</v>
      </c>
      <c r="AI26">
        <v>0</v>
      </c>
      <c r="AJ26">
        <v>0</v>
      </c>
      <c r="AK26">
        <v>0</v>
      </c>
      <c r="AL26">
        <v>0</v>
      </c>
      <c r="AM26">
        <v>1</v>
      </c>
      <c r="AN26">
        <v>1</v>
      </c>
      <c r="AO26">
        <v>1</v>
      </c>
      <c r="AP26">
        <v>0</v>
      </c>
      <c r="AQ26">
        <v>0</v>
      </c>
      <c r="AR26">
        <v>0</v>
      </c>
      <c r="AS26">
        <v>1</v>
      </c>
      <c r="AT26">
        <v>0</v>
      </c>
      <c r="AU26">
        <v>1</v>
      </c>
      <c r="AV26">
        <v>0</v>
      </c>
      <c r="AW26">
        <v>0</v>
      </c>
      <c r="AX26">
        <v>1</v>
      </c>
      <c r="AY26">
        <v>1</v>
      </c>
      <c r="AZ26">
        <v>1</v>
      </c>
      <c r="BA26">
        <v>0</v>
      </c>
      <c r="BB26">
        <v>0</v>
      </c>
      <c r="BC26">
        <v>0</v>
      </c>
      <c r="BD26">
        <v>0</v>
      </c>
      <c r="BE26">
        <v>0</v>
      </c>
      <c r="BF26">
        <v>0</v>
      </c>
      <c r="BG26">
        <v>3</v>
      </c>
      <c r="BH26">
        <v>1</v>
      </c>
      <c r="BI26">
        <v>1</v>
      </c>
      <c r="BJ26">
        <v>6</v>
      </c>
      <c r="BK26">
        <v>0</v>
      </c>
      <c r="BL26">
        <v>1</v>
      </c>
      <c r="BM26">
        <v>1</v>
      </c>
      <c r="BN26">
        <v>1</v>
      </c>
      <c r="BO26">
        <v>1</v>
      </c>
      <c r="BP26">
        <v>0</v>
      </c>
      <c r="BQ26">
        <v>1</v>
      </c>
      <c r="BR26">
        <v>1</v>
      </c>
      <c r="BS26">
        <v>0</v>
      </c>
      <c r="BT26">
        <v>0</v>
      </c>
      <c r="BU26">
        <v>0</v>
      </c>
      <c r="BV26">
        <v>1</v>
      </c>
      <c r="BW26">
        <v>0</v>
      </c>
      <c r="BX26">
        <v>2</v>
      </c>
      <c r="BY26">
        <v>0</v>
      </c>
      <c r="BZ26">
        <v>1</v>
      </c>
      <c r="CA26">
        <v>1</v>
      </c>
      <c r="CB26">
        <v>1</v>
      </c>
      <c r="CC26">
        <v>0</v>
      </c>
      <c r="CD26">
        <v>1</v>
      </c>
      <c r="CE26">
        <v>1</v>
      </c>
      <c r="CF26">
        <v>0</v>
      </c>
      <c r="CG26">
        <v>0</v>
      </c>
      <c r="CH26">
        <v>0</v>
      </c>
      <c r="CI26">
        <v>0</v>
      </c>
      <c r="CJ26">
        <v>1</v>
      </c>
      <c r="CK26">
        <v>0</v>
      </c>
      <c r="CL26">
        <v>0</v>
      </c>
      <c r="CM26">
        <v>0</v>
      </c>
      <c r="CN26">
        <v>0</v>
      </c>
      <c r="CO26">
        <v>0</v>
      </c>
      <c r="CP26">
        <v>0</v>
      </c>
      <c r="CQ26">
        <v>0</v>
      </c>
      <c r="CR26">
        <v>0</v>
      </c>
      <c r="CS26">
        <v>1</v>
      </c>
      <c r="CT26">
        <v>0</v>
      </c>
      <c r="CU26">
        <v>0</v>
      </c>
      <c r="CV26">
        <v>0</v>
      </c>
      <c r="CW26">
        <v>1</v>
      </c>
      <c r="CX26">
        <v>1</v>
      </c>
      <c r="CY26">
        <v>0</v>
      </c>
      <c r="CZ26">
        <v>0</v>
      </c>
      <c r="DA26">
        <v>0</v>
      </c>
      <c r="DB26">
        <v>0</v>
      </c>
      <c r="DC26">
        <v>0</v>
      </c>
      <c r="DD26">
        <v>0</v>
      </c>
      <c r="DE26">
        <v>0</v>
      </c>
      <c r="DF26">
        <v>1</v>
      </c>
      <c r="DG26">
        <v>0</v>
      </c>
      <c r="DH26">
        <v>0</v>
      </c>
      <c r="DI26">
        <v>2</v>
      </c>
      <c r="DJ26">
        <v>1</v>
      </c>
      <c r="DK26">
        <v>0</v>
      </c>
      <c r="DL26">
        <v>1</v>
      </c>
      <c r="DM26">
        <v>1</v>
      </c>
      <c r="DN26">
        <v>1</v>
      </c>
      <c r="DO26">
        <v>0</v>
      </c>
      <c r="DP26">
        <v>0</v>
      </c>
      <c r="DQ26">
        <v>0</v>
      </c>
      <c r="DR26">
        <v>0</v>
      </c>
      <c r="DS26">
        <v>1</v>
      </c>
      <c r="DT26">
        <v>0</v>
      </c>
      <c r="DU26">
        <v>0</v>
      </c>
      <c r="DV26">
        <v>0</v>
      </c>
      <c r="DW26">
        <v>0</v>
      </c>
      <c r="DX26">
        <v>0</v>
      </c>
      <c r="DY26">
        <v>0</v>
      </c>
      <c r="DZ26">
        <v>1</v>
      </c>
      <c r="EA26">
        <v>0</v>
      </c>
    </row>
    <row r="27" spans="1:131" x14ac:dyDescent="0.35">
      <c r="A27" t="s">
        <v>156</v>
      </c>
      <c r="B27" s="1">
        <v>43313</v>
      </c>
      <c r="C27" s="1">
        <v>43313</v>
      </c>
      <c r="D27">
        <v>1</v>
      </c>
      <c r="E27">
        <v>1</v>
      </c>
      <c r="F27">
        <v>1</v>
      </c>
      <c r="G27">
        <v>0</v>
      </c>
      <c r="H27">
        <v>0</v>
      </c>
      <c r="I27">
        <v>1</v>
      </c>
      <c r="J27">
        <v>1</v>
      </c>
      <c r="K27">
        <v>1</v>
      </c>
      <c r="L27">
        <v>0</v>
      </c>
      <c r="M27">
        <v>1</v>
      </c>
      <c r="N27">
        <v>0</v>
      </c>
      <c r="O27">
        <v>0</v>
      </c>
      <c r="P27">
        <v>1</v>
      </c>
      <c r="Q27">
        <v>1</v>
      </c>
      <c r="R27">
        <v>0</v>
      </c>
      <c r="S27">
        <v>1</v>
      </c>
      <c r="T27">
        <v>1</v>
      </c>
      <c r="U27">
        <v>0</v>
      </c>
      <c r="V27">
        <v>0</v>
      </c>
      <c r="W27">
        <v>1</v>
      </c>
      <c r="X27">
        <v>1</v>
      </c>
      <c r="Y27">
        <v>1</v>
      </c>
      <c r="Z27">
        <v>0</v>
      </c>
      <c r="AA27">
        <v>0</v>
      </c>
      <c r="AB27">
        <v>0</v>
      </c>
      <c r="AC27">
        <v>5</v>
      </c>
      <c r="AD27">
        <v>0</v>
      </c>
      <c r="AE27">
        <v>4</v>
      </c>
      <c r="AF27">
        <v>1</v>
      </c>
      <c r="AG27">
        <v>0</v>
      </c>
      <c r="AH27">
        <v>0</v>
      </c>
      <c r="AI27">
        <v>0</v>
      </c>
      <c r="AJ27">
        <v>1</v>
      </c>
      <c r="AK27">
        <v>0</v>
      </c>
      <c r="AL27">
        <v>0</v>
      </c>
      <c r="AM27">
        <v>1</v>
      </c>
      <c r="AN27">
        <v>1</v>
      </c>
      <c r="AO27">
        <v>1</v>
      </c>
      <c r="AP27">
        <v>0</v>
      </c>
      <c r="AQ27">
        <v>0</v>
      </c>
      <c r="AR27">
        <v>2</v>
      </c>
      <c r="AS27">
        <v>0</v>
      </c>
      <c r="AT27">
        <v>0</v>
      </c>
      <c r="AU27">
        <v>1</v>
      </c>
      <c r="AV27">
        <v>1</v>
      </c>
      <c r="AW27">
        <v>0</v>
      </c>
      <c r="AX27">
        <v>1</v>
      </c>
      <c r="AY27">
        <v>0</v>
      </c>
      <c r="AZ27">
        <v>0</v>
      </c>
      <c r="BA27">
        <v>1</v>
      </c>
      <c r="BB27">
        <v>1</v>
      </c>
      <c r="BC27">
        <v>1</v>
      </c>
      <c r="BD27">
        <v>0</v>
      </c>
      <c r="BE27">
        <v>0</v>
      </c>
      <c r="BF27">
        <v>0</v>
      </c>
      <c r="BG27">
        <v>6</v>
      </c>
      <c r="BH27">
        <v>5</v>
      </c>
      <c r="BI27">
        <v>9</v>
      </c>
      <c r="BJ27">
        <v>10</v>
      </c>
      <c r="BK27">
        <v>0</v>
      </c>
      <c r="BL27">
        <v>1</v>
      </c>
      <c r="BM27">
        <v>1</v>
      </c>
      <c r="BN27">
        <v>0</v>
      </c>
      <c r="BO27">
        <v>0</v>
      </c>
      <c r="BP27">
        <v>1</v>
      </c>
      <c r="BQ27">
        <v>1</v>
      </c>
      <c r="BR27">
        <v>0</v>
      </c>
      <c r="BS27">
        <v>0</v>
      </c>
      <c r="BT27">
        <v>0</v>
      </c>
      <c r="BU27">
        <v>0</v>
      </c>
      <c r="BV27">
        <v>1</v>
      </c>
      <c r="BW27">
        <v>0</v>
      </c>
      <c r="BX27">
        <v>1</v>
      </c>
      <c r="BY27">
        <v>1</v>
      </c>
      <c r="BZ27">
        <v>1</v>
      </c>
      <c r="CA27">
        <v>0</v>
      </c>
      <c r="CB27">
        <v>0</v>
      </c>
      <c r="CC27">
        <v>0</v>
      </c>
      <c r="CD27">
        <v>0</v>
      </c>
      <c r="CE27">
        <v>1</v>
      </c>
      <c r="CF27">
        <v>1</v>
      </c>
      <c r="CG27">
        <v>1</v>
      </c>
      <c r="CH27">
        <v>0</v>
      </c>
      <c r="CI27">
        <v>0</v>
      </c>
      <c r="CJ27">
        <v>1</v>
      </c>
      <c r="CK27">
        <v>0</v>
      </c>
      <c r="CL27">
        <v>0</v>
      </c>
      <c r="CM27">
        <v>0</v>
      </c>
      <c r="CN27">
        <v>0</v>
      </c>
      <c r="CO27">
        <v>0</v>
      </c>
      <c r="CP27">
        <v>0</v>
      </c>
      <c r="CQ27">
        <v>0</v>
      </c>
      <c r="CR27">
        <v>0</v>
      </c>
      <c r="CS27">
        <v>0</v>
      </c>
      <c r="CT27">
        <v>1</v>
      </c>
      <c r="CU27">
        <v>0</v>
      </c>
      <c r="CV27">
        <v>0</v>
      </c>
      <c r="CW27">
        <v>1</v>
      </c>
      <c r="CX27">
        <v>1</v>
      </c>
      <c r="CY27">
        <v>0</v>
      </c>
      <c r="CZ27">
        <v>0</v>
      </c>
      <c r="DA27">
        <v>0</v>
      </c>
      <c r="DB27">
        <v>0</v>
      </c>
      <c r="DC27">
        <v>0</v>
      </c>
      <c r="DD27">
        <v>0</v>
      </c>
      <c r="DE27">
        <v>0</v>
      </c>
      <c r="DF27">
        <v>1</v>
      </c>
      <c r="DG27">
        <v>0</v>
      </c>
      <c r="DH27">
        <v>0</v>
      </c>
      <c r="DI27">
        <v>2</v>
      </c>
      <c r="DJ27">
        <v>1</v>
      </c>
      <c r="DK27">
        <v>0</v>
      </c>
      <c r="DL27">
        <v>1</v>
      </c>
      <c r="DM27">
        <v>0</v>
      </c>
      <c r="DN27">
        <v>0</v>
      </c>
      <c r="DO27">
        <v>1</v>
      </c>
      <c r="DP27">
        <v>0</v>
      </c>
      <c r="DQ27">
        <v>0</v>
      </c>
      <c r="DR27">
        <v>0</v>
      </c>
      <c r="DS27">
        <v>0</v>
      </c>
      <c r="DT27">
        <v>0</v>
      </c>
      <c r="DU27">
        <v>0</v>
      </c>
      <c r="DV27">
        <v>1</v>
      </c>
      <c r="DW27">
        <v>1</v>
      </c>
      <c r="DX27">
        <v>0</v>
      </c>
      <c r="DY27">
        <v>1</v>
      </c>
      <c r="DZ27">
        <v>0</v>
      </c>
      <c r="EA27">
        <v>0</v>
      </c>
    </row>
    <row r="28" spans="1:131" x14ac:dyDescent="0.35">
      <c r="A28" t="s">
        <v>157</v>
      </c>
      <c r="B28" s="1">
        <v>43313</v>
      </c>
      <c r="C28" s="1">
        <v>43313</v>
      </c>
      <c r="D28">
        <v>1</v>
      </c>
      <c r="E28">
        <v>0</v>
      </c>
      <c r="F28">
        <v>0</v>
      </c>
      <c r="G28">
        <v>0</v>
      </c>
      <c r="H28">
        <v>1</v>
      </c>
      <c r="I28">
        <v>0</v>
      </c>
      <c r="J28">
        <v>1</v>
      </c>
      <c r="K28">
        <v>0</v>
      </c>
      <c r="L28">
        <v>0</v>
      </c>
      <c r="M28">
        <v>1</v>
      </c>
      <c r="N28">
        <v>1</v>
      </c>
      <c r="O28">
        <v>0</v>
      </c>
      <c r="P28">
        <v>1</v>
      </c>
      <c r="Q28">
        <v>1</v>
      </c>
      <c r="R28">
        <v>0</v>
      </c>
      <c r="S28">
        <v>1</v>
      </c>
      <c r="T28">
        <v>0</v>
      </c>
      <c r="U28">
        <v>1</v>
      </c>
      <c r="V28">
        <v>0</v>
      </c>
      <c r="W28">
        <v>1</v>
      </c>
      <c r="X28">
        <v>0</v>
      </c>
      <c r="Y28">
        <v>1</v>
      </c>
      <c r="Z28">
        <v>1</v>
      </c>
      <c r="AA28">
        <v>0</v>
      </c>
      <c r="AB28">
        <v>1</v>
      </c>
      <c r="AC28">
        <v>4</v>
      </c>
      <c r="AD28">
        <v>0</v>
      </c>
      <c r="AE28">
        <v>3</v>
      </c>
      <c r="AF28">
        <v>1</v>
      </c>
      <c r="AG28">
        <v>0</v>
      </c>
      <c r="AH28">
        <v>0</v>
      </c>
      <c r="AI28">
        <v>0</v>
      </c>
      <c r="AJ28">
        <v>0</v>
      </c>
      <c r="AK28">
        <v>0</v>
      </c>
      <c r="AL28">
        <v>0</v>
      </c>
      <c r="AM28">
        <v>0</v>
      </c>
      <c r="AN28">
        <v>0</v>
      </c>
      <c r="AO28">
        <v>1</v>
      </c>
      <c r="AP28">
        <v>0</v>
      </c>
      <c r="AQ28">
        <v>0</v>
      </c>
      <c r="AR28">
        <v>1</v>
      </c>
      <c r="AS28">
        <v>0</v>
      </c>
      <c r="AT28">
        <v>0</v>
      </c>
      <c r="AU28">
        <v>1</v>
      </c>
      <c r="AV28">
        <v>0</v>
      </c>
      <c r="AW28">
        <v>0</v>
      </c>
      <c r="AX28">
        <v>1</v>
      </c>
      <c r="AY28">
        <v>1</v>
      </c>
      <c r="AZ28">
        <v>1</v>
      </c>
      <c r="BA28">
        <v>0</v>
      </c>
      <c r="BB28">
        <v>0</v>
      </c>
      <c r="BC28">
        <v>1</v>
      </c>
      <c r="BD28">
        <v>0</v>
      </c>
      <c r="BE28">
        <v>0</v>
      </c>
      <c r="BF28">
        <v>0</v>
      </c>
      <c r="BG28">
        <v>6</v>
      </c>
      <c r="BH28">
        <v>5</v>
      </c>
      <c r="BI28">
        <v>3</v>
      </c>
      <c r="BJ28">
        <v>11</v>
      </c>
      <c r="BK28">
        <v>0</v>
      </c>
      <c r="BL28">
        <v>2</v>
      </c>
      <c r="BM28">
        <v>1</v>
      </c>
      <c r="BN28">
        <v>0</v>
      </c>
      <c r="BO28">
        <v>0</v>
      </c>
      <c r="BP28">
        <v>1</v>
      </c>
      <c r="BQ28">
        <v>0</v>
      </c>
      <c r="BR28">
        <v>0</v>
      </c>
      <c r="BS28">
        <v>0</v>
      </c>
      <c r="BT28">
        <v>0</v>
      </c>
      <c r="BU28">
        <v>0</v>
      </c>
      <c r="BV28">
        <v>1</v>
      </c>
      <c r="BW28">
        <v>0</v>
      </c>
      <c r="BX28">
        <v>1</v>
      </c>
      <c r="BY28">
        <v>0</v>
      </c>
      <c r="BZ28">
        <v>1</v>
      </c>
      <c r="CA28">
        <v>1</v>
      </c>
      <c r="CB28">
        <v>1</v>
      </c>
      <c r="CC28">
        <v>1</v>
      </c>
      <c r="CD28">
        <v>0</v>
      </c>
      <c r="CE28">
        <v>0</v>
      </c>
      <c r="CF28">
        <v>1</v>
      </c>
      <c r="CG28">
        <v>0</v>
      </c>
      <c r="CH28">
        <v>0</v>
      </c>
      <c r="CI28">
        <v>0</v>
      </c>
      <c r="CJ28">
        <v>1</v>
      </c>
      <c r="CK28">
        <v>1</v>
      </c>
      <c r="CL28">
        <v>0</v>
      </c>
      <c r="CM28">
        <v>0</v>
      </c>
      <c r="CN28">
        <v>0</v>
      </c>
      <c r="CO28">
        <v>0</v>
      </c>
      <c r="CP28">
        <v>0</v>
      </c>
      <c r="CQ28">
        <v>0</v>
      </c>
      <c r="CR28">
        <v>0</v>
      </c>
      <c r="CS28">
        <v>1</v>
      </c>
      <c r="CT28">
        <v>0</v>
      </c>
      <c r="CU28">
        <v>0</v>
      </c>
      <c r="CV28">
        <v>0</v>
      </c>
      <c r="CW28">
        <v>1</v>
      </c>
      <c r="CX28">
        <v>1</v>
      </c>
      <c r="CY28">
        <v>0</v>
      </c>
      <c r="CZ28">
        <v>0</v>
      </c>
      <c r="DA28">
        <v>0</v>
      </c>
      <c r="DB28">
        <v>0</v>
      </c>
      <c r="DC28">
        <v>0</v>
      </c>
      <c r="DD28">
        <v>0</v>
      </c>
      <c r="DE28">
        <v>0</v>
      </c>
      <c r="DF28">
        <v>0</v>
      </c>
      <c r="DG28">
        <v>1</v>
      </c>
      <c r="DH28">
        <v>0</v>
      </c>
      <c r="DI28">
        <v>8</v>
      </c>
      <c r="DJ28">
        <v>0</v>
      </c>
      <c r="DK28">
        <v>0</v>
      </c>
      <c r="DL28">
        <v>0</v>
      </c>
      <c r="DM28">
        <v>0</v>
      </c>
      <c r="DN28">
        <v>0</v>
      </c>
      <c r="DO28">
        <v>0</v>
      </c>
      <c r="DP28">
        <v>0</v>
      </c>
      <c r="DQ28">
        <v>0</v>
      </c>
      <c r="DR28">
        <v>1</v>
      </c>
      <c r="DS28">
        <v>1</v>
      </c>
      <c r="DT28">
        <v>0</v>
      </c>
      <c r="DU28">
        <v>0</v>
      </c>
      <c r="DV28">
        <v>0</v>
      </c>
      <c r="DW28">
        <v>0</v>
      </c>
      <c r="DX28">
        <v>0</v>
      </c>
      <c r="DY28">
        <v>0</v>
      </c>
      <c r="DZ28">
        <v>0</v>
      </c>
      <c r="EA28">
        <v>1</v>
      </c>
    </row>
    <row r="29" spans="1:131" x14ac:dyDescent="0.35">
      <c r="A29" t="s">
        <v>158</v>
      </c>
      <c r="B29" s="1">
        <v>43313</v>
      </c>
      <c r="C29" s="1">
        <v>43313</v>
      </c>
      <c r="D29">
        <v>1</v>
      </c>
      <c r="E29">
        <v>0</v>
      </c>
      <c r="F29">
        <v>1</v>
      </c>
      <c r="G29">
        <v>0</v>
      </c>
      <c r="H29">
        <v>0</v>
      </c>
      <c r="I29">
        <v>1</v>
      </c>
      <c r="J29">
        <v>0</v>
      </c>
      <c r="K29">
        <v>0</v>
      </c>
      <c r="L29">
        <v>1</v>
      </c>
      <c r="M29">
        <v>1</v>
      </c>
      <c r="N29">
        <v>0</v>
      </c>
      <c r="O29">
        <v>0</v>
      </c>
      <c r="P29">
        <v>1</v>
      </c>
      <c r="Q29">
        <v>1</v>
      </c>
      <c r="R29">
        <v>0</v>
      </c>
      <c r="S29">
        <v>1</v>
      </c>
      <c r="T29">
        <v>1</v>
      </c>
      <c r="U29">
        <v>0</v>
      </c>
      <c r="V29">
        <v>0</v>
      </c>
      <c r="W29">
        <v>1</v>
      </c>
      <c r="X29">
        <v>0</v>
      </c>
      <c r="Y29">
        <v>0</v>
      </c>
      <c r="Z29">
        <v>0</v>
      </c>
      <c r="AA29">
        <v>0</v>
      </c>
      <c r="AB29">
        <v>0</v>
      </c>
      <c r="AC29">
        <v>1</v>
      </c>
      <c r="AD29">
        <v>6</v>
      </c>
      <c r="AE29">
        <v>0</v>
      </c>
      <c r="AF29">
        <v>1</v>
      </c>
      <c r="AG29">
        <v>0</v>
      </c>
      <c r="AH29">
        <v>0</v>
      </c>
      <c r="AI29">
        <v>0</v>
      </c>
      <c r="AJ29">
        <v>0</v>
      </c>
      <c r="AK29">
        <v>0</v>
      </c>
      <c r="AL29">
        <v>0</v>
      </c>
      <c r="AM29">
        <v>1</v>
      </c>
      <c r="AN29">
        <v>0</v>
      </c>
      <c r="AO29">
        <v>0</v>
      </c>
      <c r="AP29">
        <v>0</v>
      </c>
      <c r="AQ29">
        <v>0</v>
      </c>
      <c r="AR29">
        <v>7</v>
      </c>
      <c r="AS29">
        <v>1</v>
      </c>
      <c r="AT29">
        <v>1</v>
      </c>
      <c r="AU29">
        <v>1</v>
      </c>
      <c r="AV29">
        <v>1</v>
      </c>
      <c r="AW29">
        <v>0</v>
      </c>
      <c r="AX29">
        <v>1</v>
      </c>
      <c r="AY29">
        <v>0</v>
      </c>
      <c r="AZ29">
        <v>0</v>
      </c>
      <c r="BA29">
        <v>1</v>
      </c>
      <c r="BB29">
        <v>1</v>
      </c>
      <c r="BC29">
        <v>0</v>
      </c>
      <c r="BD29">
        <v>0</v>
      </c>
      <c r="BE29">
        <v>0</v>
      </c>
      <c r="BF29">
        <v>0</v>
      </c>
      <c r="BG29">
        <v>5</v>
      </c>
      <c r="BH29">
        <v>0</v>
      </c>
      <c r="BI29">
        <v>9</v>
      </c>
      <c r="BJ29">
        <v>10</v>
      </c>
      <c r="BK29">
        <v>1</v>
      </c>
      <c r="BL29">
        <v>2</v>
      </c>
      <c r="BM29">
        <v>1</v>
      </c>
      <c r="BN29">
        <v>0</v>
      </c>
      <c r="BO29">
        <v>0</v>
      </c>
      <c r="BP29">
        <v>0</v>
      </c>
      <c r="BQ29">
        <v>1</v>
      </c>
      <c r="BR29">
        <v>0</v>
      </c>
      <c r="BS29">
        <v>0</v>
      </c>
      <c r="BT29">
        <v>0</v>
      </c>
      <c r="BU29">
        <v>1</v>
      </c>
      <c r="BV29">
        <v>0</v>
      </c>
      <c r="BW29">
        <v>0</v>
      </c>
      <c r="BX29">
        <v>2</v>
      </c>
      <c r="BY29">
        <v>0</v>
      </c>
      <c r="BZ29">
        <v>1</v>
      </c>
      <c r="CA29">
        <v>1</v>
      </c>
      <c r="CB29">
        <v>1</v>
      </c>
      <c r="CC29">
        <v>0</v>
      </c>
      <c r="CD29">
        <v>0</v>
      </c>
      <c r="CE29">
        <v>0</v>
      </c>
      <c r="CF29">
        <v>0</v>
      </c>
      <c r="CG29">
        <v>1</v>
      </c>
      <c r="CH29">
        <v>0</v>
      </c>
      <c r="CI29">
        <v>0</v>
      </c>
      <c r="CJ29">
        <v>0</v>
      </c>
      <c r="CK29">
        <v>1</v>
      </c>
      <c r="CL29">
        <v>0</v>
      </c>
      <c r="CM29">
        <v>0</v>
      </c>
      <c r="CN29">
        <v>0</v>
      </c>
      <c r="CO29">
        <v>0</v>
      </c>
      <c r="CP29">
        <v>1</v>
      </c>
      <c r="CQ29">
        <v>0</v>
      </c>
      <c r="CR29">
        <v>0</v>
      </c>
      <c r="CS29">
        <v>0</v>
      </c>
      <c r="CT29">
        <v>0</v>
      </c>
      <c r="CU29">
        <v>0</v>
      </c>
      <c r="CV29">
        <v>0</v>
      </c>
      <c r="CW29">
        <v>1</v>
      </c>
      <c r="CX29">
        <v>1</v>
      </c>
      <c r="CY29">
        <v>0</v>
      </c>
      <c r="CZ29">
        <v>0</v>
      </c>
      <c r="DA29">
        <v>0</v>
      </c>
      <c r="DB29">
        <v>0</v>
      </c>
      <c r="DC29">
        <v>0</v>
      </c>
      <c r="DD29">
        <v>0</v>
      </c>
      <c r="DE29">
        <v>0</v>
      </c>
      <c r="DF29">
        <v>0</v>
      </c>
      <c r="DG29">
        <v>0</v>
      </c>
      <c r="DH29">
        <v>1</v>
      </c>
      <c r="DI29">
        <v>7</v>
      </c>
      <c r="DJ29">
        <v>1</v>
      </c>
      <c r="DK29">
        <v>0</v>
      </c>
      <c r="DL29">
        <v>0</v>
      </c>
      <c r="DM29">
        <v>0</v>
      </c>
      <c r="DN29">
        <v>0</v>
      </c>
      <c r="DO29">
        <v>0</v>
      </c>
      <c r="DP29">
        <v>0</v>
      </c>
      <c r="DQ29">
        <v>0</v>
      </c>
      <c r="DR29">
        <v>1</v>
      </c>
      <c r="DS29">
        <v>1</v>
      </c>
      <c r="DT29">
        <v>0</v>
      </c>
      <c r="DU29">
        <v>0</v>
      </c>
      <c r="DV29">
        <v>0</v>
      </c>
      <c r="DW29">
        <v>0</v>
      </c>
      <c r="DX29">
        <v>0</v>
      </c>
      <c r="DY29">
        <v>0</v>
      </c>
      <c r="DZ29">
        <v>0</v>
      </c>
      <c r="EA29">
        <v>1</v>
      </c>
    </row>
    <row r="30" spans="1:131" x14ac:dyDescent="0.35">
      <c r="A30" t="s">
        <v>159</v>
      </c>
      <c r="B30" s="1">
        <v>43313</v>
      </c>
      <c r="C30" s="1">
        <v>43313</v>
      </c>
      <c r="D30">
        <v>1</v>
      </c>
      <c r="E30">
        <v>0</v>
      </c>
      <c r="F30">
        <v>1</v>
      </c>
      <c r="G30">
        <v>0</v>
      </c>
      <c r="H30">
        <v>1</v>
      </c>
      <c r="I30">
        <v>0</v>
      </c>
      <c r="J30">
        <v>0</v>
      </c>
      <c r="K30">
        <v>0</v>
      </c>
      <c r="L30">
        <v>0</v>
      </c>
      <c r="M30">
        <v>1</v>
      </c>
      <c r="N30">
        <v>1</v>
      </c>
      <c r="O30">
        <v>0</v>
      </c>
      <c r="P30">
        <v>1</v>
      </c>
      <c r="Q30">
        <v>1</v>
      </c>
      <c r="R30">
        <v>0</v>
      </c>
      <c r="S30">
        <v>1</v>
      </c>
      <c r="T30">
        <v>1</v>
      </c>
      <c r="U30">
        <v>1</v>
      </c>
      <c r="V30">
        <v>0</v>
      </c>
      <c r="W30">
        <v>1</v>
      </c>
      <c r="X30">
        <v>0</v>
      </c>
      <c r="Y30">
        <v>1</v>
      </c>
      <c r="Z30">
        <v>1</v>
      </c>
      <c r="AA30">
        <v>0</v>
      </c>
      <c r="AB30">
        <v>1</v>
      </c>
      <c r="AC30">
        <v>3</v>
      </c>
      <c r="AD30">
        <v>2</v>
      </c>
      <c r="AE30">
        <v>6</v>
      </c>
      <c r="AF30">
        <v>1</v>
      </c>
      <c r="AG30">
        <v>0</v>
      </c>
      <c r="AH30">
        <v>0</v>
      </c>
      <c r="AI30">
        <v>0</v>
      </c>
      <c r="AJ30">
        <v>0</v>
      </c>
      <c r="AK30">
        <v>0</v>
      </c>
      <c r="AL30">
        <v>0</v>
      </c>
      <c r="AM30">
        <v>0</v>
      </c>
      <c r="AN30">
        <v>1</v>
      </c>
      <c r="AO30">
        <v>0</v>
      </c>
      <c r="AP30">
        <v>0</v>
      </c>
      <c r="AQ30">
        <v>0</v>
      </c>
      <c r="AR30">
        <v>6</v>
      </c>
      <c r="AS30">
        <v>0</v>
      </c>
      <c r="AT30">
        <v>0</v>
      </c>
      <c r="AU30">
        <v>1</v>
      </c>
      <c r="AV30">
        <v>1</v>
      </c>
      <c r="AW30">
        <v>0</v>
      </c>
      <c r="AX30">
        <v>1</v>
      </c>
      <c r="AY30">
        <v>1</v>
      </c>
      <c r="AZ30">
        <v>1</v>
      </c>
      <c r="BA30">
        <v>0</v>
      </c>
      <c r="BB30">
        <v>0</v>
      </c>
      <c r="BC30">
        <v>0</v>
      </c>
      <c r="BD30">
        <v>1</v>
      </c>
      <c r="BE30">
        <v>0</v>
      </c>
      <c r="BF30">
        <v>0</v>
      </c>
      <c r="BG30">
        <v>0</v>
      </c>
      <c r="BH30">
        <v>1</v>
      </c>
      <c r="BI30">
        <v>0</v>
      </c>
      <c r="BJ30">
        <v>1</v>
      </c>
      <c r="BK30">
        <v>0</v>
      </c>
      <c r="BL30">
        <v>0</v>
      </c>
      <c r="BM30">
        <v>0</v>
      </c>
      <c r="BN30">
        <v>1</v>
      </c>
      <c r="BO30">
        <v>0</v>
      </c>
      <c r="BP30">
        <v>1</v>
      </c>
      <c r="BQ30">
        <v>0</v>
      </c>
      <c r="BR30">
        <v>0</v>
      </c>
      <c r="BS30">
        <v>0</v>
      </c>
      <c r="BT30">
        <v>0</v>
      </c>
      <c r="BU30">
        <v>0</v>
      </c>
      <c r="BV30">
        <v>0</v>
      </c>
      <c r="BW30">
        <v>0</v>
      </c>
      <c r="BX30">
        <v>2</v>
      </c>
      <c r="BY30">
        <v>0</v>
      </c>
      <c r="BZ30">
        <v>1</v>
      </c>
      <c r="CA30">
        <v>1</v>
      </c>
      <c r="CB30">
        <v>1</v>
      </c>
      <c r="CC30">
        <v>0</v>
      </c>
      <c r="CD30">
        <v>0</v>
      </c>
      <c r="CE30">
        <v>1</v>
      </c>
      <c r="CF30">
        <v>1</v>
      </c>
      <c r="CG30">
        <v>0</v>
      </c>
      <c r="CH30">
        <v>0</v>
      </c>
      <c r="CI30">
        <v>0</v>
      </c>
      <c r="CJ30">
        <v>1</v>
      </c>
      <c r="CK30">
        <v>1</v>
      </c>
      <c r="CL30">
        <v>0</v>
      </c>
      <c r="CM30">
        <v>0</v>
      </c>
      <c r="CN30">
        <v>1</v>
      </c>
      <c r="CO30">
        <v>0</v>
      </c>
      <c r="CP30">
        <v>0</v>
      </c>
      <c r="CQ30">
        <v>0</v>
      </c>
      <c r="CR30">
        <v>0</v>
      </c>
      <c r="CS30">
        <v>0</v>
      </c>
      <c r="CT30">
        <v>0</v>
      </c>
      <c r="CU30">
        <v>0</v>
      </c>
      <c r="CV30">
        <v>0</v>
      </c>
      <c r="CW30">
        <v>1</v>
      </c>
      <c r="CX30">
        <v>1</v>
      </c>
      <c r="CY30">
        <v>1</v>
      </c>
      <c r="CZ30">
        <v>0</v>
      </c>
      <c r="DA30">
        <v>0</v>
      </c>
      <c r="DB30">
        <v>0</v>
      </c>
      <c r="DC30">
        <v>0</v>
      </c>
      <c r="DD30">
        <v>0</v>
      </c>
      <c r="DE30">
        <v>0</v>
      </c>
      <c r="DF30">
        <v>0</v>
      </c>
      <c r="DG30">
        <v>0</v>
      </c>
      <c r="DH30">
        <v>0</v>
      </c>
      <c r="DI30">
        <v>4</v>
      </c>
      <c r="DJ30">
        <v>1</v>
      </c>
      <c r="DK30">
        <v>0</v>
      </c>
      <c r="DL30">
        <v>0</v>
      </c>
      <c r="DM30">
        <v>0</v>
      </c>
      <c r="DN30">
        <v>0</v>
      </c>
      <c r="DO30">
        <v>0</v>
      </c>
      <c r="DP30">
        <v>0</v>
      </c>
      <c r="DQ30">
        <v>0</v>
      </c>
      <c r="DR30">
        <v>1</v>
      </c>
      <c r="DS30">
        <v>0</v>
      </c>
      <c r="DT30">
        <v>0</v>
      </c>
      <c r="DU30">
        <v>0</v>
      </c>
      <c r="DV30">
        <v>1</v>
      </c>
      <c r="DW30">
        <v>0</v>
      </c>
      <c r="DX30">
        <v>1</v>
      </c>
      <c r="DY30">
        <v>0</v>
      </c>
      <c r="DZ30">
        <v>0</v>
      </c>
      <c r="EA30">
        <v>0</v>
      </c>
    </row>
    <row r="31" spans="1:131" x14ac:dyDescent="0.35">
      <c r="A31" t="s">
        <v>160</v>
      </c>
      <c r="B31" s="1">
        <v>43313</v>
      </c>
      <c r="C31" s="1">
        <v>43313</v>
      </c>
      <c r="D31">
        <v>1</v>
      </c>
      <c r="E31">
        <v>0</v>
      </c>
      <c r="F31">
        <v>0</v>
      </c>
      <c r="G31">
        <v>0</v>
      </c>
      <c r="H31">
        <v>0</v>
      </c>
      <c r="I31">
        <v>0</v>
      </c>
      <c r="J31">
        <v>0</v>
      </c>
      <c r="K31">
        <v>0</v>
      </c>
      <c r="L31">
        <v>0</v>
      </c>
      <c r="M31">
        <v>0</v>
      </c>
      <c r="N31">
        <v>0</v>
      </c>
      <c r="O31">
        <v>1</v>
      </c>
      <c r="P31">
        <v>1</v>
      </c>
      <c r="Q31">
        <v>1</v>
      </c>
      <c r="R31">
        <v>0</v>
      </c>
      <c r="S31">
        <v>1</v>
      </c>
      <c r="T31">
        <v>1</v>
      </c>
      <c r="U31">
        <v>0</v>
      </c>
      <c r="V31">
        <v>0</v>
      </c>
      <c r="W31">
        <v>1</v>
      </c>
      <c r="X31">
        <v>0</v>
      </c>
      <c r="Y31">
        <v>0</v>
      </c>
      <c r="Z31">
        <v>0</v>
      </c>
      <c r="AA31">
        <v>0</v>
      </c>
      <c r="AB31">
        <v>0</v>
      </c>
      <c r="AC31">
        <v>1</v>
      </c>
      <c r="AD31">
        <v>6</v>
      </c>
      <c r="AE31">
        <v>0</v>
      </c>
      <c r="AF31">
        <v>1</v>
      </c>
      <c r="AG31">
        <v>0</v>
      </c>
      <c r="AH31">
        <v>0</v>
      </c>
      <c r="AI31">
        <v>0</v>
      </c>
      <c r="AJ31">
        <v>0</v>
      </c>
      <c r="AK31">
        <v>0</v>
      </c>
      <c r="AL31">
        <v>0</v>
      </c>
      <c r="AM31">
        <v>1</v>
      </c>
      <c r="AN31">
        <v>0</v>
      </c>
      <c r="AO31">
        <v>0</v>
      </c>
      <c r="AP31">
        <v>0</v>
      </c>
      <c r="AQ31">
        <v>0</v>
      </c>
      <c r="AR31">
        <v>21</v>
      </c>
      <c r="AS31">
        <v>0</v>
      </c>
      <c r="AT31">
        <v>0</v>
      </c>
      <c r="AU31">
        <v>1</v>
      </c>
      <c r="AV31">
        <v>1</v>
      </c>
      <c r="AW31">
        <v>0</v>
      </c>
      <c r="AX31">
        <v>1</v>
      </c>
      <c r="AY31">
        <v>0</v>
      </c>
      <c r="AZ31">
        <v>0</v>
      </c>
      <c r="BA31">
        <v>1</v>
      </c>
      <c r="BB31">
        <v>1</v>
      </c>
      <c r="BC31">
        <v>0</v>
      </c>
      <c r="BD31">
        <v>0</v>
      </c>
      <c r="BE31">
        <v>0</v>
      </c>
      <c r="BF31">
        <v>0</v>
      </c>
      <c r="BG31">
        <v>5</v>
      </c>
      <c r="BH31">
        <v>4</v>
      </c>
      <c r="BI31">
        <v>4</v>
      </c>
      <c r="BJ31">
        <v>8</v>
      </c>
      <c r="BK31">
        <v>0</v>
      </c>
      <c r="BL31">
        <v>2</v>
      </c>
      <c r="BM31">
        <v>1</v>
      </c>
      <c r="BN31">
        <v>0</v>
      </c>
      <c r="BO31">
        <v>0</v>
      </c>
      <c r="BP31">
        <v>0</v>
      </c>
      <c r="BQ31">
        <v>0</v>
      </c>
      <c r="BR31">
        <v>1</v>
      </c>
      <c r="BS31">
        <v>0</v>
      </c>
      <c r="BT31">
        <v>0</v>
      </c>
      <c r="BU31">
        <v>1</v>
      </c>
      <c r="BV31">
        <v>0</v>
      </c>
      <c r="BW31">
        <v>0</v>
      </c>
      <c r="BX31">
        <v>2</v>
      </c>
      <c r="BY31">
        <v>0</v>
      </c>
      <c r="BZ31">
        <v>1</v>
      </c>
      <c r="CA31">
        <v>1</v>
      </c>
      <c r="CB31">
        <v>1</v>
      </c>
      <c r="CC31">
        <v>0</v>
      </c>
      <c r="CD31">
        <v>0</v>
      </c>
      <c r="CE31">
        <v>1</v>
      </c>
      <c r="CF31">
        <v>0</v>
      </c>
      <c r="CG31">
        <v>0</v>
      </c>
      <c r="CH31">
        <v>0</v>
      </c>
      <c r="CI31">
        <v>0</v>
      </c>
      <c r="CJ31">
        <v>0</v>
      </c>
      <c r="CK31">
        <v>1</v>
      </c>
      <c r="CL31">
        <v>0</v>
      </c>
      <c r="CM31">
        <v>0</v>
      </c>
      <c r="CN31">
        <v>0</v>
      </c>
      <c r="CO31">
        <v>0</v>
      </c>
      <c r="CP31">
        <v>1</v>
      </c>
      <c r="CQ31">
        <v>0</v>
      </c>
      <c r="CR31">
        <v>0</v>
      </c>
      <c r="CS31">
        <v>0</v>
      </c>
      <c r="CT31">
        <v>0</v>
      </c>
      <c r="CU31">
        <v>0</v>
      </c>
      <c r="CV31">
        <v>0</v>
      </c>
      <c r="CW31">
        <v>1</v>
      </c>
      <c r="CX31">
        <v>1</v>
      </c>
      <c r="CY31">
        <v>0</v>
      </c>
      <c r="CZ31">
        <v>0</v>
      </c>
      <c r="DA31">
        <v>0</v>
      </c>
      <c r="DB31">
        <v>0</v>
      </c>
      <c r="DC31">
        <v>0</v>
      </c>
      <c r="DD31">
        <v>0</v>
      </c>
      <c r="DE31">
        <v>0</v>
      </c>
      <c r="DF31">
        <v>0</v>
      </c>
      <c r="DG31">
        <v>0</v>
      </c>
      <c r="DH31">
        <v>1</v>
      </c>
      <c r="DI31">
        <v>6</v>
      </c>
      <c r="DJ31">
        <v>1</v>
      </c>
      <c r="DK31">
        <v>0</v>
      </c>
      <c r="DL31">
        <v>0</v>
      </c>
      <c r="DM31">
        <v>0</v>
      </c>
      <c r="DN31">
        <v>0</v>
      </c>
      <c r="DO31">
        <v>0</v>
      </c>
      <c r="DP31">
        <v>0</v>
      </c>
      <c r="DQ31">
        <v>0</v>
      </c>
      <c r="DR31">
        <v>1</v>
      </c>
      <c r="DS31">
        <v>1</v>
      </c>
      <c r="DT31">
        <v>0</v>
      </c>
      <c r="DU31">
        <v>0</v>
      </c>
      <c r="DV31">
        <v>0</v>
      </c>
      <c r="DW31">
        <v>0</v>
      </c>
      <c r="DX31">
        <v>0</v>
      </c>
      <c r="DY31">
        <v>0</v>
      </c>
      <c r="DZ31">
        <v>0</v>
      </c>
      <c r="EA31">
        <v>1</v>
      </c>
    </row>
    <row r="32" spans="1:131" x14ac:dyDescent="0.35">
      <c r="A32" t="s">
        <v>161</v>
      </c>
      <c r="B32" s="1">
        <v>43313</v>
      </c>
      <c r="C32" s="1">
        <v>43313</v>
      </c>
      <c r="D32">
        <v>1</v>
      </c>
      <c r="E32">
        <v>0</v>
      </c>
      <c r="F32">
        <v>1</v>
      </c>
      <c r="G32">
        <v>0</v>
      </c>
      <c r="H32">
        <v>1</v>
      </c>
      <c r="I32">
        <v>0</v>
      </c>
      <c r="J32">
        <v>0</v>
      </c>
      <c r="K32">
        <v>0</v>
      </c>
      <c r="L32">
        <v>0</v>
      </c>
      <c r="M32">
        <v>1</v>
      </c>
      <c r="N32">
        <v>1</v>
      </c>
      <c r="O32">
        <v>0</v>
      </c>
      <c r="P32">
        <v>1</v>
      </c>
      <c r="Q32">
        <v>1</v>
      </c>
      <c r="R32">
        <v>0</v>
      </c>
      <c r="S32">
        <v>1</v>
      </c>
      <c r="T32">
        <v>1</v>
      </c>
      <c r="U32">
        <v>1</v>
      </c>
      <c r="V32">
        <v>0</v>
      </c>
      <c r="W32">
        <v>1</v>
      </c>
      <c r="X32">
        <v>0</v>
      </c>
      <c r="Y32">
        <v>1</v>
      </c>
      <c r="Z32">
        <v>1</v>
      </c>
      <c r="AA32">
        <v>0</v>
      </c>
      <c r="AB32">
        <v>1</v>
      </c>
      <c r="AC32">
        <v>4</v>
      </c>
      <c r="AD32">
        <v>0</v>
      </c>
      <c r="AE32">
        <v>5</v>
      </c>
      <c r="AF32">
        <v>1</v>
      </c>
      <c r="AG32">
        <v>0</v>
      </c>
      <c r="AH32">
        <v>0</v>
      </c>
      <c r="AI32">
        <v>0</v>
      </c>
      <c r="AJ32">
        <v>0</v>
      </c>
      <c r="AK32">
        <v>0</v>
      </c>
      <c r="AL32">
        <v>0</v>
      </c>
      <c r="AM32">
        <v>0</v>
      </c>
      <c r="AN32">
        <v>1</v>
      </c>
      <c r="AO32">
        <v>0</v>
      </c>
      <c r="AP32">
        <v>0</v>
      </c>
      <c r="AQ32">
        <v>0</v>
      </c>
      <c r="AR32">
        <v>10</v>
      </c>
      <c r="AS32">
        <v>0</v>
      </c>
      <c r="AT32">
        <v>0</v>
      </c>
      <c r="AU32">
        <v>1</v>
      </c>
      <c r="AV32">
        <v>0</v>
      </c>
      <c r="AW32">
        <v>0</v>
      </c>
      <c r="AX32">
        <v>1</v>
      </c>
      <c r="AY32">
        <v>0</v>
      </c>
      <c r="AZ32">
        <v>0</v>
      </c>
      <c r="BA32">
        <v>1</v>
      </c>
      <c r="BB32">
        <v>0</v>
      </c>
      <c r="BC32">
        <v>1</v>
      </c>
      <c r="BD32">
        <v>0</v>
      </c>
      <c r="BE32">
        <v>0</v>
      </c>
      <c r="BF32">
        <v>0</v>
      </c>
      <c r="BG32">
        <v>5</v>
      </c>
      <c r="BH32">
        <v>0</v>
      </c>
      <c r="BI32">
        <v>4</v>
      </c>
      <c r="BJ32">
        <v>0</v>
      </c>
      <c r="BK32">
        <v>1</v>
      </c>
      <c r="BL32">
        <v>0</v>
      </c>
      <c r="BM32">
        <v>1</v>
      </c>
      <c r="BN32">
        <v>0</v>
      </c>
      <c r="BO32">
        <v>0</v>
      </c>
      <c r="BP32">
        <v>0</v>
      </c>
      <c r="BQ32">
        <v>0</v>
      </c>
      <c r="BR32">
        <v>1</v>
      </c>
      <c r="BS32">
        <v>1</v>
      </c>
      <c r="BT32">
        <v>0</v>
      </c>
      <c r="BU32">
        <v>1</v>
      </c>
      <c r="BV32">
        <v>1</v>
      </c>
      <c r="BW32">
        <v>0</v>
      </c>
      <c r="BX32">
        <v>1</v>
      </c>
      <c r="BY32">
        <v>0</v>
      </c>
      <c r="BZ32">
        <v>1</v>
      </c>
      <c r="CA32">
        <v>1</v>
      </c>
      <c r="CB32">
        <v>1</v>
      </c>
      <c r="CC32">
        <v>1</v>
      </c>
      <c r="CD32">
        <v>1</v>
      </c>
      <c r="CE32">
        <v>1</v>
      </c>
      <c r="CF32">
        <v>0</v>
      </c>
      <c r="CG32">
        <v>0</v>
      </c>
      <c r="CH32">
        <v>0</v>
      </c>
      <c r="CI32">
        <v>0</v>
      </c>
      <c r="CJ32">
        <v>1</v>
      </c>
      <c r="CK32">
        <v>1</v>
      </c>
      <c r="CL32">
        <v>0</v>
      </c>
      <c r="CM32">
        <v>0</v>
      </c>
      <c r="CN32">
        <v>0</v>
      </c>
      <c r="CO32">
        <v>0</v>
      </c>
      <c r="CP32">
        <v>0</v>
      </c>
      <c r="CQ32">
        <v>0</v>
      </c>
      <c r="CR32">
        <v>0</v>
      </c>
      <c r="CS32">
        <v>1</v>
      </c>
      <c r="CT32">
        <v>0</v>
      </c>
      <c r="CU32">
        <v>0</v>
      </c>
      <c r="CV32">
        <v>0</v>
      </c>
      <c r="CW32">
        <v>1</v>
      </c>
      <c r="CX32">
        <v>1</v>
      </c>
      <c r="CY32">
        <v>0</v>
      </c>
      <c r="CZ32">
        <v>0</v>
      </c>
      <c r="DA32">
        <v>0</v>
      </c>
      <c r="DB32">
        <v>0</v>
      </c>
      <c r="DC32">
        <v>0</v>
      </c>
      <c r="DD32">
        <v>0</v>
      </c>
      <c r="DE32">
        <v>0</v>
      </c>
      <c r="DF32">
        <v>0</v>
      </c>
      <c r="DG32">
        <v>0</v>
      </c>
      <c r="DH32">
        <v>1</v>
      </c>
      <c r="DI32">
        <v>3</v>
      </c>
      <c r="DJ32">
        <v>1</v>
      </c>
      <c r="DK32">
        <v>0</v>
      </c>
      <c r="DL32">
        <v>0</v>
      </c>
      <c r="DM32">
        <v>0</v>
      </c>
      <c r="DN32">
        <v>0</v>
      </c>
      <c r="DO32">
        <v>0</v>
      </c>
      <c r="DP32">
        <v>1</v>
      </c>
      <c r="DQ32">
        <v>0</v>
      </c>
      <c r="DR32">
        <v>0</v>
      </c>
      <c r="DS32">
        <v>1</v>
      </c>
      <c r="DT32">
        <v>0</v>
      </c>
      <c r="DU32">
        <v>0</v>
      </c>
      <c r="DV32">
        <v>0</v>
      </c>
      <c r="DW32">
        <v>0</v>
      </c>
      <c r="DX32">
        <v>1</v>
      </c>
      <c r="DY32">
        <v>0</v>
      </c>
      <c r="DZ32">
        <v>0</v>
      </c>
      <c r="EA32">
        <v>0</v>
      </c>
    </row>
    <row r="33" spans="1:131" x14ac:dyDescent="0.35">
      <c r="A33" t="s">
        <v>162</v>
      </c>
      <c r="B33" s="1">
        <v>43313</v>
      </c>
      <c r="C33" s="1">
        <v>43313</v>
      </c>
      <c r="D33">
        <v>1</v>
      </c>
      <c r="E33">
        <v>0</v>
      </c>
      <c r="F33">
        <v>1</v>
      </c>
      <c r="G33">
        <v>0</v>
      </c>
      <c r="H33">
        <v>0</v>
      </c>
      <c r="I33">
        <v>0</v>
      </c>
      <c r="J33">
        <v>0</v>
      </c>
      <c r="K33">
        <v>0</v>
      </c>
      <c r="L33">
        <v>0</v>
      </c>
      <c r="M33">
        <v>0</v>
      </c>
      <c r="N33">
        <v>0</v>
      </c>
      <c r="O33">
        <v>0</v>
      </c>
      <c r="P33">
        <v>1</v>
      </c>
      <c r="Q33">
        <v>1</v>
      </c>
      <c r="R33">
        <v>0</v>
      </c>
      <c r="S33">
        <v>0</v>
      </c>
      <c r="T33">
        <v>1</v>
      </c>
      <c r="U33">
        <v>0</v>
      </c>
      <c r="V33">
        <v>0</v>
      </c>
      <c r="W33">
        <v>1</v>
      </c>
      <c r="X33">
        <v>0</v>
      </c>
      <c r="Y33">
        <v>0</v>
      </c>
      <c r="Z33">
        <v>0</v>
      </c>
      <c r="AA33">
        <v>0</v>
      </c>
      <c r="AB33">
        <v>0</v>
      </c>
      <c r="AC33">
        <v>4</v>
      </c>
      <c r="AD33">
        <v>6</v>
      </c>
      <c r="AE33">
        <v>6</v>
      </c>
      <c r="AF33">
        <v>1</v>
      </c>
      <c r="AG33">
        <v>1</v>
      </c>
      <c r="AH33">
        <v>0</v>
      </c>
      <c r="AI33">
        <v>0</v>
      </c>
      <c r="AJ33">
        <v>0</v>
      </c>
      <c r="AK33">
        <v>0</v>
      </c>
      <c r="AL33">
        <v>0</v>
      </c>
      <c r="AM33">
        <v>1</v>
      </c>
      <c r="AN33">
        <v>1</v>
      </c>
      <c r="AO33">
        <v>1</v>
      </c>
      <c r="AP33">
        <v>0</v>
      </c>
      <c r="AQ33">
        <v>0</v>
      </c>
      <c r="AR33">
        <v>0</v>
      </c>
      <c r="AS33">
        <v>0</v>
      </c>
      <c r="AT33">
        <v>0</v>
      </c>
      <c r="AU33">
        <v>1</v>
      </c>
      <c r="AV33">
        <v>0</v>
      </c>
      <c r="AW33">
        <v>0</v>
      </c>
      <c r="AX33">
        <v>1</v>
      </c>
      <c r="AY33">
        <v>1</v>
      </c>
      <c r="AZ33">
        <v>1</v>
      </c>
      <c r="BA33">
        <v>0</v>
      </c>
      <c r="BB33">
        <v>0</v>
      </c>
      <c r="BC33">
        <v>0</v>
      </c>
      <c r="BD33">
        <v>0</v>
      </c>
      <c r="BE33">
        <v>0</v>
      </c>
      <c r="BF33">
        <v>0</v>
      </c>
      <c r="BG33">
        <v>3</v>
      </c>
      <c r="BH33">
        <v>1</v>
      </c>
      <c r="BI33">
        <v>1</v>
      </c>
      <c r="BJ33">
        <v>6</v>
      </c>
      <c r="BK33">
        <v>0</v>
      </c>
      <c r="BL33">
        <v>1</v>
      </c>
      <c r="BM33">
        <v>1</v>
      </c>
      <c r="BN33">
        <v>1</v>
      </c>
      <c r="BO33">
        <v>1</v>
      </c>
      <c r="BP33">
        <v>0</v>
      </c>
      <c r="BQ33">
        <v>1</v>
      </c>
      <c r="BR33">
        <v>1</v>
      </c>
      <c r="BS33">
        <v>0</v>
      </c>
      <c r="BT33">
        <v>0</v>
      </c>
      <c r="BU33">
        <v>0</v>
      </c>
      <c r="BV33">
        <v>1</v>
      </c>
      <c r="BW33">
        <v>0</v>
      </c>
      <c r="BX33">
        <v>2</v>
      </c>
      <c r="BY33">
        <v>0</v>
      </c>
      <c r="BZ33">
        <v>1</v>
      </c>
      <c r="CA33">
        <v>1</v>
      </c>
      <c r="CB33">
        <v>1</v>
      </c>
      <c r="CC33">
        <v>0</v>
      </c>
      <c r="CD33">
        <v>1</v>
      </c>
      <c r="CE33">
        <v>1</v>
      </c>
      <c r="CF33">
        <v>0</v>
      </c>
      <c r="CG33">
        <v>0</v>
      </c>
      <c r="CH33">
        <v>0</v>
      </c>
      <c r="CI33">
        <v>0</v>
      </c>
      <c r="CJ33">
        <v>1</v>
      </c>
      <c r="CK33">
        <v>0</v>
      </c>
      <c r="CL33">
        <v>0</v>
      </c>
      <c r="CM33">
        <v>0</v>
      </c>
      <c r="CN33">
        <v>0</v>
      </c>
      <c r="CO33">
        <v>0</v>
      </c>
      <c r="CP33">
        <v>0</v>
      </c>
      <c r="CQ33">
        <v>0</v>
      </c>
      <c r="CR33">
        <v>0</v>
      </c>
      <c r="CS33">
        <v>1</v>
      </c>
      <c r="CT33">
        <v>0</v>
      </c>
      <c r="CU33">
        <v>0</v>
      </c>
      <c r="CV33">
        <v>0</v>
      </c>
      <c r="CW33">
        <v>1</v>
      </c>
      <c r="CX33">
        <v>1</v>
      </c>
      <c r="CY33">
        <v>0</v>
      </c>
      <c r="CZ33">
        <v>0</v>
      </c>
      <c r="DA33">
        <v>0</v>
      </c>
      <c r="DB33">
        <v>0</v>
      </c>
      <c r="DC33">
        <v>0</v>
      </c>
      <c r="DD33">
        <v>0</v>
      </c>
      <c r="DE33">
        <v>1</v>
      </c>
      <c r="DF33">
        <v>0</v>
      </c>
      <c r="DG33">
        <v>0</v>
      </c>
      <c r="DH33">
        <v>0</v>
      </c>
      <c r="DI33">
        <v>2</v>
      </c>
      <c r="DJ33">
        <v>1</v>
      </c>
      <c r="DK33">
        <v>0</v>
      </c>
      <c r="DL33">
        <v>1</v>
      </c>
      <c r="DM33">
        <v>1</v>
      </c>
      <c r="DN33">
        <v>1</v>
      </c>
      <c r="DO33">
        <v>0</v>
      </c>
      <c r="DP33">
        <v>0</v>
      </c>
      <c r="DQ33">
        <v>0</v>
      </c>
      <c r="DR33">
        <v>0</v>
      </c>
      <c r="DS33">
        <v>1</v>
      </c>
      <c r="DT33">
        <v>0</v>
      </c>
      <c r="DU33">
        <v>0</v>
      </c>
      <c r="DV33">
        <v>0</v>
      </c>
      <c r="DW33">
        <v>0</v>
      </c>
      <c r="DX33">
        <v>0</v>
      </c>
      <c r="DY33">
        <v>0</v>
      </c>
      <c r="DZ33">
        <v>1</v>
      </c>
      <c r="EA33">
        <v>0</v>
      </c>
    </row>
    <row r="34" spans="1:131" x14ac:dyDescent="0.35">
      <c r="A34" t="s">
        <v>163</v>
      </c>
      <c r="B34" s="1">
        <v>43313</v>
      </c>
      <c r="C34" s="1">
        <v>43313</v>
      </c>
      <c r="D34">
        <v>1</v>
      </c>
      <c r="E34">
        <v>1</v>
      </c>
      <c r="F34">
        <v>0</v>
      </c>
      <c r="G34">
        <v>1</v>
      </c>
      <c r="H34">
        <v>0</v>
      </c>
      <c r="I34">
        <v>0</v>
      </c>
      <c r="J34">
        <v>1</v>
      </c>
      <c r="K34">
        <v>1</v>
      </c>
      <c r="L34">
        <v>1</v>
      </c>
      <c r="M34">
        <v>1</v>
      </c>
      <c r="N34">
        <v>1</v>
      </c>
      <c r="O34">
        <v>0</v>
      </c>
      <c r="P34">
        <v>1</v>
      </c>
      <c r="Q34">
        <v>1</v>
      </c>
      <c r="R34">
        <v>0</v>
      </c>
      <c r="S34">
        <v>1</v>
      </c>
      <c r="T34">
        <v>1</v>
      </c>
      <c r="U34">
        <v>0</v>
      </c>
      <c r="V34">
        <v>0</v>
      </c>
      <c r="W34">
        <v>0</v>
      </c>
      <c r="X34">
        <v>0</v>
      </c>
      <c r="Y34">
        <v>0</v>
      </c>
      <c r="Z34">
        <v>0</v>
      </c>
      <c r="AA34">
        <v>1</v>
      </c>
      <c r="AB34">
        <v>0</v>
      </c>
      <c r="AC34">
        <v>4</v>
      </c>
      <c r="AD34">
        <v>6</v>
      </c>
      <c r="AE34">
        <v>4</v>
      </c>
      <c r="AF34">
        <v>1</v>
      </c>
      <c r="AG34">
        <v>0</v>
      </c>
      <c r="AH34">
        <v>1</v>
      </c>
      <c r="AI34">
        <v>0</v>
      </c>
      <c r="AJ34">
        <v>0</v>
      </c>
      <c r="AK34">
        <v>0</v>
      </c>
      <c r="AL34">
        <v>0</v>
      </c>
      <c r="AM34">
        <v>1</v>
      </c>
      <c r="AN34">
        <v>1</v>
      </c>
      <c r="AO34">
        <v>1</v>
      </c>
      <c r="AP34">
        <v>0</v>
      </c>
      <c r="AQ34">
        <v>0</v>
      </c>
      <c r="AR34">
        <v>20</v>
      </c>
      <c r="AS34">
        <v>0</v>
      </c>
      <c r="AT34">
        <v>0</v>
      </c>
      <c r="AU34">
        <v>1</v>
      </c>
      <c r="AV34">
        <v>1</v>
      </c>
      <c r="AW34">
        <v>0</v>
      </c>
      <c r="AX34">
        <v>1</v>
      </c>
      <c r="AY34">
        <v>1</v>
      </c>
      <c r="AZ34">
        <v>1</v>
      </c>
      <c r="BA34">
        <v>0</v>
      </c>
      <c r="BB34">
        <v>0</v>
      </c>
      <c r="BC34">
        <v>0</v>
      </c>
      <c r="BD34">
        <v>0</v>
      </c>
      <c r="BE34">
        <v>0</v>
      </c>
      <c r="BF34">
        <v>0</v>
      </c>
      <c r="BG34">
        <v>4</v>
      </c>
      <c r="BH34">
        <v>5</v>
      </c>
      <c r="BI34">
        <v>7</v>
      </c>
      <c r="BJ34">
        <v>4</v>
      </c>
      <c r="BK34">
        <v>0</v>
      </c>
      <c r="BL34">
        <v>1</v>
      </c>
      <c r="BM34">
        <v>1</v>
      </c>
      <c r="BN34">
        <v>1</v>
      </c>
      <c r="BO34">
        <v>1</v>
      </c>
      <c r="BP34">
        <v>0</v>
      </c>
      <c r="BQ34">
        <v>0</v>
      </c>
      <c r="BR34">
        <v>0</v>
      </c>
      <c r="BS34">
        <v>0</v>
      </c>
      <c r="BT34">
        <v>0</v>
      </c>
      <c r="BU34">
        <v>0</v>
      </c>
      <c r="BV34">
        <v>0</v>
      </c>
      <c r="BW34">
        <v>0</v>
      </c>
      <c r="BX34">
        <v>1</v>
      </c>
      <c r="BY34">
        <v>0</v>
      </c>
      <c r="BZ34">
        <v>1</v>
      </c>
      <c r="CA34">
        <v>1</v>
      </c>
      <c r="CB34">
        <v>0</v>
      </c>
      <c r="CC34">
        <v>0</v>
      </c>
      <c r="CD34">
        <v>1</v>
      </c>
      <c r="CE34">
        <v>1</v>
      </c>
      <c r="CF34">
        <v>1</v>
      </c>
      <c r="CG34">
        <v>0</v>
      </c>
      <c r="CH34">
        <v>0</v>
      </c>
      <c r="CI34">
        <v>0</v>
      </c>
      <c r="CJ34">
        <v>1</v>
      </c>
      <c r="CK34">
        <v>1</v>
      </c>
      <c r="CL34">
        <v>0</v>
      </c>
      <c r="CM34">
        <v>0</v>
      </c>
      <c r="CN34">
        <v>1</v>
      </c>
      <c r="CO34">
        <v>0</v>
      </c>
      <c r="CP34">
        <v>0</v>
      </c>
      <c r="CQ34">
        <v>0</v>
      </c>
      <c r="CR34">
        <v>0</v>
      </c>
      <c r="CS34">
        <v>0</v>
      </c>
      <c r="CT34">
        <v>0</v>
      </c>
      <c r="CU34">
        <v>0</v>
      </c>
      <c r="CV34">
        <v>0</v>
      </c>
      <c r="CW34">
        <v>1</v>
      </c>
      <c r="CX34">
        <v>1</v>
      </c>
      <c r="CY34">
        <v>0</v>
      </c>
      <c r="CZ34">
        <v>0</v>
      </c>
      <c r="DA34">
        <v>0</v>
      </c>
      <c r="DB34">
        <v>0</v>
      </c>
      <c r="DC34">
        <v>0</v>
      </c>
      <c r="DD34">
        <v>1</v>
      </c>
      <c r="DE34">
        <v>0</v>
      </c>
      <c r="DF34">
        <v>0</v>
      </c>
      <c r="DG34">
        <v>0</v>
      </c>
      <c r="DH34">
        <v>0</v>
      </c>
      <c r="DI34">
        <v>5</v>
      </c>
      <c r="DJ34">
        <v>1</v>
      </c>
      <c r="DK34">
        <v>1</v>
      </c>
      <c r="DL34">
        <v>0</v>
      </c>
      <c r="DM34">
        <v>0</v>
      </c>
      <c r="DN34">
        <v>0</v>
      </c>
      <c r="DO34">
        <v>0</v>
      </c>
      <c r="DP34">
        <v>1</v>
      </c>
      <c r="DQ34">
        <v>0</v>
      </c>
      <c r="DR34">
        <v>0</v>
      </c>
      <c r="DS34">
        <v>1</v>
      </c>
      <c r="DT34">
        <v>0</v>
      </c>
      <c r="DU34">
        <v>0</v>
      </c>
      <c r="DV34">
        <v>0</v>
      </c>
      <c r="DW34">
        <v>0</v>
      </c>
      <c r="DX34">
        <v>1</v>
      </c>
      <c r="DY34">
        <v>0</v>
      </c>
      <c r="DZ34">
        <v>0</v>
      </c>
      <c r="EA34">
        <v>0</v>
      </c>
    </row>
    <row r="35" spans="1:131" x14ac:dyDescent="0.35">
      <c r="A35" t="s">
        <v>164</v>
      </c>
      <c r="B35" s="1">
        <v>43313</v>
      </c>
      <c r="C35" s="1">
        <v>43313</v>
      </c>
      <c r="D35">
        <v>1</v>
      </c>
      <c r="E35">
        <v>1</v>
      </c>
      <c r="F35">
        <v>0</v>
      </c>
      <c r="G35">
        <v>0</v>
      </c>
      <c r="H35">
        <v>0</v>
      </c>
      <c r="I35">
        <v>0</v>
      </c>
      <c r="J35">
        <v>1</v>
      </c>
      <c r="K35">
        <v>0</v>
      </c>
      <c r="L35">
        <v>1</v>
      </c>
      <c r="M35">
        <v>0</v>
      </c>
      <c r="N35">
        <v>0</v>
      </c>
      <c r="O35">
        <v>0</v>
      </c>
      <c r="P35">
        <v>1</v>
      </c>
      <c r="Q35">
        <v>0</v>
      </c>
      <c r="R35">
        <v>0</v>
      </c>
      <c r="S35">
        <v>1</v>
      </c>
      <c r="T35">
        <v>1</v>
      </c>
      <c r="U35">
        <v>0</v>
      </c>
      <c r="V35">
        <v>0</v>
      </c>
      <c r="W35">
        <v>1</v>
      </c>
      <c r="X35">
        <v>0</v>
      </c>
      <c r="Y35">
        <v>1</v>
      </c>
      <c r="Z35">
        <v>0</v>
      </c>
      <c r="AA35">
        <v>0</v>
      </c>
      <c r="AB35">
        <v>0</v>
      </c>
      <c r="AC35">
        <v>4</v>
      </c>
      <c r="AD35">
        <v>6</v>
      </c>
      <c r="AE35">
        <v>4</v>
      </c>
      <c r="AF35">
        <v>1</v>
      </c>
      <c r="AG35">
        <v>1</v>
      </c>
      <c r="AH35">
        <v>0</v>
      </c>
      <c r="AI35">
        <v>0</v>
      </c>
      <c r="AJ35">
        <v>0</v>
      </c>
      <c r="AK35">
        <v>0</v>
      </c>
      <c r="AL35">
        <v>0</v>
      </c>
      <c r="AM35">
        <v>1</v>
      </c>
      <c r="AN35">
        <v>0</v>
      </c>
      <c r="AO35">
        <v>1</v>
      </c>
      <c r="AP35">
        <v>0</v>
      </c>
      <c r="AQ35">
        <v>0</v>
      </c>
      <c r="AR35">
        <v>23</v>
      </c>
      <c r="AS35">
        <v>0</v>
      </c>
      <c r="AT35">
        <v>0</v>
      </c>
      <c r="AU35">
        <v>1</v>
      </c>
      <c r="AV35">
        <v>1</v>
      </c>
      <c r="AW35">
        <v>0</v>
      </c>
      <c r="AX35">
        <v>1</v>
      </c>
      <c r="AY35">
        <v>1</v>
      </c>
      <c r="AZ35">
        <v>1</v>
      </c>
      <c r="BA35">
        <v>1</v>
      </c>
      <c r="BB35">
        <v>0</v>
      </c>
      <c r="BC35">
        <v>0</v>
      </c>
      <c r="BD35">
        <v>0</v>
      </c>
      <c r="BE35">
        <v>0</v>
      </c>
      <c r="BF35">
        <v>0</v>
      </c>
      <c r="BG35">
        <v>3</v>
      </c>
      <c r="BH35">
        <v>0</v>
      </c>
      <c r="BI35">
        <v>6</v>
      </c>
      <c r="BJ35">
        <v>6</v>
      </c>
      <c r="BK35">
        <v>1</v>
      </c>
      <c r="BL35">
        <v>0</v>
      </c>
      <c r="BM35">
        <v>1</v>
      </c>
      <c r="BN35">
        <v>1</v>
      </c>
      <c r="BO35">
        <v>1</v>
      </c>
      <c r="BP35">
        <v>1</v>
      </c>
      <c r="BQ35">
        <v>1</v>
      </c>
      <c r="BR35">
        <v>1</v>
      </c>
      <c r="BS35">
        <v>1</v>
      </c>
      <c r="BT35">
        <v>0</v>
      </c>
      <c r="BU35">
        <v>1</v>
      </c>
      <c r="BV35">
        <v>0</v>
      </c>
      <c r="BW35">
        <v>0</v>
      </c>
      <c r="BX35">
        <v>1</v>
      </c>
      <c r="BY35">
        <v>0</v>
      </c>
      <c r="BZ35">
        <v>1</v>
      </c>
      <c r="CA35">
        <v>1</v>
      </c>
      <c r="CB35">
        <v>1</v>
      </c>
      <c r="CC35">
        <v>0</v>
      </c>
      <c r="CD35">
        <v>1</v>
      </c>
      <c r="CE35">
        <v>1</v>
      </c>
      <c r="CF35">
        <v>1</v>
      </c>
      <c r="CG35">
        <v>0</v>
      </c>
      <c r="CH35">
        <v>0</v>
      </c>
      <c r="CI35">
        <v>0</v>
      </c>
      <c r="CJ35">
        <v>1</v>
      </c>
      <c r="CK35">
        <v>1</v>
      </c>
      <c r="CL35">
        <v>0</v>
      </c>
      <c r="CM35">
        <v>0</v>
      </c>
      <c r="CN35">
        <v>0</v>
      </c>
      <c r="CO35">
        <v>0</v>
      </c>
      <c r="CP35">
        <v>0</v>
      </c>
      <c r="CQ35">
        <v>0</v>
      </c>
      <c r="CR35">
        <v>0</v>
      </c>
      <c r="CS35">
        <v>0</v>
      </c>
      <c r="CT35">
        <v>0</v>
      </c>
      <c r="CU35">
        <v>0</v>
      </c>
      <c r="CV35">
        <v>1</v>
      </c>
      <c r="CW35">
        <v>2</v>
      </c>
      <c r="CX35">
        <v>1</v>
      </c>
      <c r="CY35">
        <v>0</v>
      </c>
      <c r="CZ35">
        <v>0</v>
      </c>
      <c r="DA35">
        <v>0</v>
      </c>
      <c r="DB35">
        <v>0</v>
      </c>
      <c r="DC35">
        <v>0</v>
      </c>
      <c r="DD35">
        <v>0</v>
      </c>
      <c r="DE35">
        <v>0</v>
      </c>
      <c r="DF35">
        <v>0</v>
      </c>
      <c r="DG35">
        <v>0</v>
      </c>
      <c r="DH35">
        <v>1</v>
      </c>
      <c r="DI35">
        <v>4</v>
      </c>
      <c r="DJ35">
        <v>1</v>
      </c>
      <c r="DK35">
        <v>0</v>
      </c>
      <c r="DL35">
        <v>0</v>
      </c>
      <c r="DM35">
        <v>0</v>
      </c>
      <c r="DN35">
        <v>0</v>
      </c>
      <c r="DO35">
        <v>0</v>
      </c>
      <c r="DP35">
        <v>0</v>
      </c>
      <c r="DQ35">
        <v>0</v>
      </c>
      <c r="DR35">
        <v>1</v>
      </c>
      <c r="DS35">
        <v>0</v>
      </c>
      <c r="DT35">
        <v>1</v>
      </c>
      <c r="DU35">
        <v>1</v>
      </c>
      <c r="DV35">
        <v>0</v>
      </c>
      <c r="DW35">
        <v>0</v>
      </c>
      <c r="DX35">
        <v>1</v>
      </c>
      <c r="DY35">
        <v>0</v>
      </c>
      <c r="DZ35">
        <v>0</v>
      </c>
      <c r="EA35">
        <v>0</v>
      </c>
    </row>
    <row r="36" spans="1:131" x14ac:dyDescent="0.35">
      <c r="A36" t="s">
        <v>165</v>
      </c>
      <c r="B36" s="1">
        <v>43313</v>
      </c>
      <c r="C36" s="1">
        <v>43313</v>
      </c>
      <c r="D36">
        <v>1</v>
      </c>
      <c r="E36">
        <v>1</v>
      </c>
      <c r="F36">
        <v>0</v>
      </c>
      <c r="G36">
        <v>0</v>
      </c>
      <c r="H36">
        <v>0</v>
      </c>
      <c r="I36">
        <v>0</v>
      </c>
      <c r="J36">
        <v>1</v>
      </c>
      <c r="K36">
        <v>0</v>
      </c>
      <c r="L36">
        <v>1</v>
      </c>
      <c r="M36">
        <v>0</v>
      </c>
      <c r="N36">
        <v>0</v>
      </c>
      <c r="O36">
        <v>0</v>
      </c>
      <c r="P36">
        <v>1</v>
      </c>
      <c r="Q36">
        <v>1</v>
      </c>
      <c r="R36">
        <v>1</v>
      </c>
      <c r="S36">
        <v>1</v>
      </c>
      <c r="T36">
        <v>1</v>
      </c>
      <c r="U36">
        <v>1</v>
      </c>
      <c r="V36">
        <v>0</v>
      </c>
      <c r="W36">
        <v>1</v>
      </c>
      <c r="X36">
        <v>1</v>
      </c>
      <c r="Y36">
        <v>1</v>
      </c>
      <c r="Z36">
        <v>1</v>
      </c>
      <c r="AA36">
        <v>0</v>
      </c>
      <c r="AB36">
        <v>0</v>
      </c>
      <c r="AC36">
        <v>4</v>
      </c>
      <c r="AD36">
        <v>6</v>
      </c>
      <c r="AE36">
        <v>4</v>
      </c>
      <c r="AF36">
        <v>1</v>
      </c>
      <c r="AG36">
        <v>1</v>
      </c>
      <c r="AH36">
        <v>0</v>
      </c>
      <c r="AI36">
        <v>0</v>
      </c>
      <c r="AJ36">
        <v>0</v>
      </c>
      <c r="AK36">
        <v>0</v>
      </c>
      <c r="AL36">
        <v>0</v>
      </c>
      <c r="AM36">
        <v>1</v>
      </c>
      <c r="AN36">
        <v>0</v>
      </c>
      <c r="AO36">
        <v>1</v>
      </c>
      <c r="AP36">
        <v>0</v>
      </c>
      <c r="AQ36">
        <v>0</v>
      </c>
      <c r="AR36">
        <v>23</v>
      </c>
      <c r="AS36">
        <v>0</v>
      </c>
      <c r="AT36">
        <v>0</v>
      </c>
      <c r="AU36">
        <v>1</v>
      </c>
      <c r="AV36">
        <v>1</v>
      </c>
      <c r="AW36">
        <v>0</v>
      </c>
      <c r="AX36">
        <v>1</v>
      </c>
      <c r="AY36">
        <v>1</v>
      </c>
      <c r="AZ36">
        <v>1</v>
      </c>
      <c r="BA36">
        <v>1</v>
      </c>
      <c r="BB36">
        <v>0</v>
      </c>
      <c r="BC36">
        <v>0</v>
      </c>
      <c r="BD36">
        <v>0</v>
      </c>
      <c r="BE36">
        <v>0</v>
      </c>
      <c r="BF36">
        <v>0</v>
      </c>
      <c r="BG36">
        <v>3</v>
      </c>
      <c r="BH36">
        <v>0</v>
      </c>
      <c r="BI36">
        <v>6</v>
      </c>
      <c r="BJ36">
        <v>10</v>
      </c>
      <c r="BK36">
        <v>1</v>
      </c>
      <c r="BL36">
        <v>1</v>
      </c>
      <c r="BM36">
        <v>1</v>
      </c>
      <c r="BN36">
        <v>1</v>
      </c>
      <c r="BO36">
        <v>1</v>
      </c>
      <c r="BP36">
        <v>1</v>
      </c>
      <c r="BQ36">
        <v>1</v>
      </c>
      <c r="BR36">
        <v>1</v>
      </c>
      <c r="BS36">
        <v>1</v>
      </c>
      <c r="BT36">
        <v>0</v>
      </c>
      <c r="BU36">
        <v>1</v>
      </c>
      <c r="BV36">
        <v>0</v>
      </c>
      <c r="BW36">
        <v>0</v>
      </c>
      <c r="BX36">
        <v>1</v>
      </c>
      <c r="BY36">
        <v>0</v>
      </c>
      <c r="BZ36">
        <v>1</v>
      </c>
      <c r="CA36">
        <v>1</v>
      </c>
      <c r="CB36">
        <v>1</v>
      </c>
      <c r="CC36">
        <v>0</v>
      </c>
      <c r="CD36">
        <v>1</v>
      </c>
      <c r="CE36">
        <v>1</v>
      </c>
      <c r="CF36">
        <v>1</v>
      </c>
      <c r="CG36">
        <v>0</v>
      </c>
      <c r="CH36">
        <v>0</v>
      </c>
      <c r="CI36">
        <v>0</v>
      </c>
      <c r="CJ36">
        <v>1</v>
      </c>
      <c r="CK36">
        <v>1</v>
      </c>
      <c r="CL36">
        <v>0</v>
      </c>
      <c r="CM36">
        <v>0</v>
      </c>
      <c r="CN36">
        <v>0</v>
      </c>
      <c r="CO36">
        <v>0</v>
      </c>
      <c r="CP36">
        <v>0</v>
      </c>
      <c r="CQ36">
        <v>0</v>
      </c>
      <c r="CR36">
        <v>0</v>
      </c>
      <c r="CS36">
        <v>0</v>
      </c>
      <c r="CT36">
        <v>0</v>
      </c>
      <c r="CU36">
        <v>0</v>
      </c>
      <c r="CV36">
        <v>1</v>
      </c>
      <c r="CW36">
        <v>2</v>
      </c>
      <c r="CX36">
        <v>1</v>
      </c>
      <c r="CY36">
        <v>0</v>
      </c>
      <c r="CZ36">
        <v>0</v>
      </c>
      <c r="DA36">
        <v>0</v>
      </c>
      <c r="DB36">
        <v>0</v>
      </c>
      <c r="DC36">
        <v>0</v>
      </c>
      <c r="DD36">
        <v>0</v>
      </c>
      <c r="DE36">
        <v>0</v>
      </c>
      <c r="DF36">
        <v>0</v>
      </c>
      <c r="DG36">
        <v>0</v>
      </c>
      <c r="DH36">
        <v>1</v>
      </c>
      <c r="DI36">
        <v>4</v>
      </c>
      <c r="DJ36">
        <v>1</v>
      </c>
      <c r="DK36">
        <v>0</v>
      </c>
      <c r="DL36">
        <v>0</v>
      </c>
      <c r="DM36">
        <v>0</v>
      </c>
      <c r="DN36">
        <v>0</v>
      </c>
      <c r="DO36">
        <v>0</v>
      </c>
      <c r="DP36">
        <v>0</v>
      </c>
      <c r="DQ36">
        <v>0</v>
      </c>
      <c r="DR36">
        <v>1</v>
      </c>
      <c r="DS36">
        <v>0</v>
      </c>
      <c r="DT36">
        <v>1</v>
      </c>
      <c r="DU36">
        <v>1</v>
      </c>
      <c r="DV36">
        <v>0</v>
      </c>
      <c r="DW36">
        <v>0</v>
      </c>
      <c r="DX36">
        <v>1</v>
      </c>
      <c r="DY36">
        <v>0</v>
      </c>
      <c r="DZ36">
        <v>0</v>
      </c>
      <c r="EA36">
        <v>0</v>
      </c>
    </row>
    <row r="37" spans="1:131" x14ac:dyDescent="0.35">
      <c r="A37" t="s">
        <v>166</v>
      </c>
      <c r="B37" s="1">
        <v>43313</v>
      </c>
      <c r="C37" s="1">
        <v>43313</v>
      </c>
      <c r="D37">
        <v>1</v>
      </c>
      <c r="E37">
        <v>1</v>
      </c>
      <c r="F37">
        <v>1</v>
      </c>
      <c r="G37">
        <v>0</v>
      </c>
      <c r="H37">
        <v>0</v>
      </c>
      <c r="I37">
        <v>0</v>
      </c>
      <c r="J37">
        <v>1</v>
      </c>
      <c r="K37">
        <v>1</v>
      </c>
      <c r="L37">
        <v>1</v>
      </c>
      <c r="M37">
        <v>0</v>
      </c>
      <c r="N37">
        <v>0</v>
      </c>
      <c r="O37">
        <v>0</v>
      </c>
      <c r="P37">
        <v>1</v>
      </c>
      <c r="Q37">
        <v>1</v>
      </c>
      <c r="R37">
        <v>1</v>
      </c>
      <c r="S37">
        <v>1</v>
      </c>
      <c r="T37">
        <v>1</v>
      </c>
      <c r="U37">
        <v>1</v>
      </c>
      <c r="V37">
        <v>0</v>
      </c>
      <c r="W37">
        <v>1</v>
      </c>
      <c r="X37">
        <v>1</v>
      </c>
      <c r="Y37">
        <v>1</v>
      </c>
      <c r="Z37">
        <v>1</v>
      </c>
      <c r="AA37">
        <v>0</v>
      </c>
      <c r="AB37">
        <v>0</v>
      </c>
      <c r="AC37">
        <v>4</v>
      </c>
      <c r="AD37">
        <v>6</v>
      </c>
      <c r="AE37">
        <v>4</v>
      </c>
      <c r="AF37">
        <v>1</v>
      </c>
      <c r="AG37">
        <v>1</v>
      </c>
      <c r="AH37">
        <v>0</v>
      </c>
      <c r="AI37">
        <v>0</v>
      </c>
      <c r="AJ37">
        <v>0</v>
      </c>
      <c r="AK37">
        <v>0</v>
      </c>
      <c r="AL37">
        <v>0</v>
      </c>
      <c r="AM37">
        <v>1</v>
      </c>
      <c r="AN37">
        <v>0</v>
      </c>
      <c r="AO37">
        <v>1</v>
      </c>
      <c r="AP37">
        <v>0</v>
      </c>
      <c r="AQ37">
        <v>0</v>
      </c>
      <c r="AR37">
        <v>23</v>
      </c>
      <c r="AS37">
        <v>0</v>
      </c>
      <c r="AT37">
        <v>0</v>
      </c>
      <c r="AU37">
        <v>1</v>
      </c>
      <c r="AV37">
        <v>1</v>
      </c>
      <c r="AW37">
        <v>0</v>
      </c>
      <c r="AX37">
        <v>1</v>
      </c>
      <c r="AY37">
        <v>1</v>
      </c>
      <c r="AZ37">
        <v>1</v>
      </c>
      <c r="BA37">
        <v>1</v>
      </c>
      <c r="BB37">
        <v>0</v>
      </c>
      <c r="BC37">
        <v>0</v>
      </c>
      <c r="BD37">
        <v>0</v>
      </c>
      <c r="BE37">
        <v>0</v>
      </c>
      <c r="BF37">
        <v>0</v>
      </c>
      <c r="BG37">
        <v>3</v>
      </c>
      <c r="BH37">
        <v>0</v>
      </c>
      <c r="BI37">
        <v>6</v>
      </c>
      <c r="BJ37">
        <v>6</v>
      </c>
      <c r="BK37">
        <v>1</v>
      </c>
      <c r="BL37">
        <v>0</v>
      </c>
      <c r="BM37">
        <v>1</v>
      </c>
      <c r="BN37">
        <v>1</v>
      </c>
      <c r="BO37">
        <v>1</v>
      </c>
      <c r="BP37">
        <v>1</v>
      </c>
      <c r="BQ37">
        <v>1</v>
      </c>
      <c r="BR37">
        <v>1</v>
      </c>
      <c r="BS37">
        <v>1</v>
      </c>
      <c r="BT37">
        <v>0</v>
      </c>
      <c r="BU37">
        <v>1</v>
      </c>
      <c r="BV37">
        <v>0</v>
      </c>
      <c r="BW37">
        <v>0</v>
      </c>
      <c r="BX37">
        <v>2</v>
      </c>
      <c r="BY37">
        <v>0</v>
      </c>
      <c r="BZ37">
        <v>1</v>
      </c>
      <c r="CA37">
        <v>1</v>
      </c>
      <c r="CB37">
        <v>1</v>
      </c>
      <c r="CC37">
        <v>0</v>
      </c>
      <c r="CD37">
        <v>1</v>
      </c>
      <c r="CE37">
        <v>1</v>
      </c>
      <c r="CF37">
        <v>1</v>
      </c>
      <c r="CG37">
        <v>0</v>
      </c>
      <c r="CH37">
        <v>0</v>
      </c>
      <c r="CI37">
        <v>0</v>
      </c>
      <c r="CJ37">
        <v>1</v>
      </c>
      <c r="CK37">
        <v>1</v>
      </c>
      <c r="CL37">
        <v>0</v>
      </c>
      <c r="CM37">
        <v>0</v>
      </c>
      <c r="CN37">
        <v>0</v>
      </c>
      <c r="CO37">
        <v>0</v>
      </c>
      <c r="CP37">
        <v>0</v>
      </c>
      <c r="CQ37">
        <v>0</v>
      </c>
      <c r="CR37">
        <v>0</v>
      </c>
      <c r="CS37">
        <v>0</v>
      </c>
      <c r="CT37">
        <v>0</v>
      </c>
      <c r="CU37">
        <v>0</v>
      </c>
      <c r="CV37">
        <v>1</v>
      </c>
      <c r="CW37">
        <v>2</v>
      </c>
      <c r="CX37">
        <v>1</v>
      </c>
      <c r="CY37">
        <v>0</v>
      </c>
      <c r="CZ37">
        <v>0</v>
      </c>
      <c r="DA37">
        <v>0</v>
      </c>
      <c r="DB37">
        <v>0</v>
      </c>
      <c r="DC37">
        <v>0</v>
      </c>
      <c r="DD37">
        <v>0</v>
      </c>
      <c r="DE37">
        <v>0</v>
      </c>
      <c r="DF37">
        <v>0</v>
      </c>
      <c r="DG37">
        <v>0</v>
      </c>
      <c r="DH37">
        <v>1</v>
      </c>
      <c r="DI37">
        <v>4</v>
      </c>
      <c r="DJ37">
        <v>1</v>
      </c>
      <c r="DK37">
        <v>0</v>
      </c>
      <c r="DL37">
        <v>0</v>
      </c>
      <c r="DM37">
        <v>0</v>
      </c>
      <c r="DN37">
        <v>0</v>
      </c>
      <c r="DO37">
        <v>0</v>
      </c>
      <c r="DP37">
        <v>0</v>
      </c>
      <c r="DQ37">
        <v>0</v>
      </c>
      <c r="DR37">
        <v>1</v>
      </c>
      <c r="DS37">
        <v>0</v>
      </c>
      <c r="DT37">
        <v>1</v>
      </c>
      <c r="DU37">
        <v>1</v>
      </c>
      <c r="DV37">
        <v>0</v>
      </c>
      <c r="DW37">
        <v>0</v>
      </c>
      <c r="DX37">
        <v>1</v>
      </c>
      <c r="DY37">
        <v>0</v>
      </c>
      <c r="DZ37">
        <v>0</v>
      </c>
      <c r="EA37">
        <v>0</v>
      </c>
    </row>
    <row r="38" spans="1:131" x14ac:dyDescent="0.35">
      <c r="A38" t="s">
        <v>167</v>
      </c>
      <c r="B38" s="1">
        <v>43313</v>
      </c>
      <c r="C38" s="1">
        <v>43313</v>
      </c>
      <c r="D38">
        <v>1</v>
      </c>
      <c r="E38">
        <v>1</v>
      </c>
      <c r="F38">
        <v>0</v>
      </c>
      <c r="G38">
        <v>0</v>
      </c>
      <c r="H38">
        <v>0</v>
      </c>
      <c r="I38">
        <v>0</v>
      </c>
      <c r="J38">
        <v>1</v>
      </c>
      <c r="K38">
        <v>1</v>
      </c>
      <c r="L38">
        <v>0</v>
      </c>
      <c r="M38">
        <v>1</v>
      </c>
      <c r="N38">
        <v>1</v>
      </c>
      <c r="O38">
        <v>0</v>
      </c>
      <c r="P38">
        <v>1</v>
      </c>
      <c r="Q38">
        <v>1</v>
      </c>
      <c r="R38">
        <v>1</v>
      </c>
      <c r="S38">
        <v>1</v>
      </c>
      <c r="T38">
        <v>0</v>
      </c>
      <c r="U38">
        <v>1</v>
      </c>
      <c r="V38">
        <v>0</v>
      </c>
      <c r="W38">
        <v>1</v>
      </c>
      <c r="X38">
        <v>0</v>
      </c>
      <c r="Y38">
        <v>1</v>
      </c>
      <c r="Z38">
        <v>1</v>
      </c>
      <c r="AA38">
        <v>0</v>
      </c>
      <c r="AB38">
        <v>0</v>
      </c>
      <c r="AC38">
        <v>4</v>
      </c>
      <c r="AD38">
        <v>2</v>
      </c>
      <c r="AE38">
        <v>4</v>
      </c>
      <c r="AF38">
        <v>1</v>
      </c>
      <c r="AG38">
        <v>1</v>
      </c>
      <c r="AH38">
        <v>0</v>
      </c>
      <c r="AI38">
        <v>0</v>
      </c>
      <c r="AJ38">
        <v>0</v>
      </c>
      <c r="AK38">
        <v>0</v>
      </c>
      <c r="AL38">
        <v>0</v>
      </c>
      <c r="AM38">
        <v>1</v>
      </c>
      <c r="AN38">
        <v>0</v>
      </c>
      <c r="AO38">
        <v>1</v>
      </c>
      <c r="AP38">
        <v>0</v>
      </c>
      <c r="AQ38">
        <v>0</v>
      </c>
      <c r="AR38">
        <v>11</v>
      </c>
      <c r="AS38">
        <v>0</v>
      </c>
      <c r="AT38">
        <v>0</v>
      </c>
      <c r="AU38">
        <v>1</v>
      </c>
      <c r="AV38">
        <v>1</v>
      </c>
      <c r="AW38">
        <v>0</v>
      </c>
      <c r="AX38">
        <v>1</v>
      </c>
      <c r="AY38">
        <v>1</v>
      </c>
      <c r="AZ38">
        <v>0</v>
      </c>
      <c r="BA38">
        <v>0</v>
      </c>
      <c r="BB38">
        <v>0</v>
      </c>
      <c r="BC38">
        <v>0</v>
      </c>
      <c r="BD38">
        <v>0</v>
      </c>
      <c r="BE38">
        <v>0</v>
      </c>
      <c r="BF38">
        <v>0</v>
      </c>
      <c r="BG38">
        <v>5</v>
      </c>
      <c r="BH38">
        <v>4</v>
      </c>
      <c r="BI38">
        <v>9</v>
      </c>
      <c r="BJ38">
        <v>10</v>
      </c>
      <c r="BK38">
        <v>0</v>
      </c>
      <c r="BL38">
        <v>0</v>
      </c>
      <c r="BM38">
        <v>1</v>
      </c>
      <c r="BN38">
        <v>1</v>
      </c>
      <c r="BO38">
        <v>1</v>
      </c>
      <c r="BP38">
        <v>1</v>
      </c>
      <c r="BQ38">
        <v>0</v>
      </c>
      <c r="BR38">
        <v>0</v>
      </c>
      <c r="BS38">
        <v>0</v>
      </c>
      <c r="BT38">
        <v>0</v>
      </c>
      <c r="BU38">
        <v>0</v>
      </c>
      <c r="BV38">
        <v>1</v>
      </c>
      <c r="BW38">
        <v>0</v>
      </c>
      <c r="BX38">
        <v>1</v>
      </c>
      <c r="BY38">
        <v>0</v>
      </c>
      <c r="BZ38">
        <v>1</v>
      </c>
      <c r="CA38">
        <v>1</v>
      </c>
      <c r="CB38">
        <v>1</v>
      </c>
      <c r="CC38">
        <v>0</v>
      </c>
      <c r="CD38">
        <v>1</v>
      </c>
      <c r="CE38">
        <v>1</v>
      </c>
      <c r="CF38">
        <v>1</v>
      </c>
      <c r="CG38">
        <v>0</v>
      </c>
      <c r="CH38">
        <v>0</v>
      </c>
      <c r="CI38">
        <v>0</v>
      </c>
      <c r="CJ38">
        <v>0</v>
      </c>
      <c r="CK38">
        <v>0</v>
      </c>
      <c r="CL38">
        <v>0</v>
      </c>
      <c r="CM38">
        <v>1</v>
      </c>
      <c r="CN38">
        <v>0</v>
      </c>
      <c r="CO38">
        <v>0</v>
      </c>
      <c r="CP38">
        <v>0</v>
      </c>
      <c r="CQ38">
        <v>0</v>
      </c>
      <c r="CR38">
        <v>0</v>
      </c>
      <c r="CS38">
        <v>1</v>
      </c>
      <c r="CT38">
        <v>0</v>
      </c>
      <c r="CU38">
        <v>0</v>
      </c>
      <c r="CV38">
        <v>0</v>
      </c>
      <c r="CW38">
        <v>1</v>
      </c>
      <c r="CX38">
        <v>1</v>
      </c>
      <c r="CY38">
        <v>0</v>
      </c>
      <c r="CZ38">
        <v>0</v>
      </c>
      <c r="DA38">
        <v>0</v>
      </c>
      <c r="DB38">
        <v>0</v>
      </c>
      <c r="DC38">
        <v>0</v>
      </c>
      <c r="DD38">
        <v>0</v>
      </c>
      <c r="DE38">
        <v>0</v>
      </c>
      <c r="DF38">
        <v>0</v>
      </c>
      <c r="DG38">
        <v>0</v>
      </c>
      <c r="DH38">
        <v>1</v>
      </c>
      <c r="DI38">
        <v>2</v>
      </c>
      <c r="DJ38">
        <v>1</v>
      </c>
      <c r="DK38">
        <v>0</v>
      </c>
      <c r="DL38">
        <v>0</v>
      </c>
      <c r="DM38">
        <v>0</v>
      </c>
      <c r="DN38">
        <v>0</v>
      </c>
      <c r="DO38">
        <v>0</v>
      </c>
      <c r="DP38">
        <v>0</v>
      </c>
      <c r="DQ38">
        <v>0</v>
      </c>
      <c r="DR38">
        <v>1</v>
      </c>
      <c r="DS38">
        <v>1</v>
      </c>
      <c r="DT38">
        <v>0</v>
      </c>
      <c r="DU38">
        <v>0</v>
      </c>
      <c r="DV38">
        <v>0</v>
      </c>
      <c r="DW38">
        <v>0</v>
      </c>
      <c r="DX38">
        <v>1</v>
      </c>
      <c r="DY38">
        <v>1</v>
      </c>
      <c r="DZ38">
        <v>0</v>
      </c>
      <c r="EA38">
        <v>0</v>
      </c>
    </row>
    <row r="39" spans="1:131" x14ac:dyDescent="0.35">
      <c r="A39" t="s">
        <v>168</v>
      </c>
      <c r="B39" s="1">
        <v>43313</v>
      </c>
      <c r="C39" s="1">
        <v>43313</v>
      </c>
      <c r="D39">
        <v>1</v>
      </c>
      <c r="E39">
        <v>1</v>
      </c>
      <c r="F39">
        <v>0</v>
      </c>
      <c r="G39">
        <v>0</v>
      </c>
      <c r="H39">
        <v>1</v>
      </c>
      <c r="I39">
        <v>0</v>
      </c>
      <c r="J39">
        <v>0</v>
      </c>
      <c r="K39">
        <v>0</v>
      </c>
      <c r="L39">
        <v>0</v>
      </c>
      <c r="M39">
        <v>1</v>
      </c>
      <c r="N39">
        <v>1</v>
      </c>
      <c r="O39">
        <v>0</v>
      </c>
      <c r="P39">
        <v>1</v>
      </c>
      <c r="Q39">
        <v>0</v>
      </c>
      <c r="R39">
        <v>0</v>
      </c>
      <c r="S39">
        <v>1</v>
      </c>
      <c r="T39">
        <v>1</v>
      </c>
      <c r="U39">
        <v>1</v>
      </c>
      <c r="V39">
        <v>0</v>
      </c>
      <c r="W39">
        <v>1</v>
      </c>
      <c r="X39">
        <v>0</v>
      </c>
      <c r="Y39">
        <v>1</v>
      </c>
      <c r="Z39">
        <v>1</v>
      </c>
      <c r="AA39">
        <v>0</v>
      </c>
      <c r="AB39">
        <v>1</v>
      </c>
      <c r="AC39">
        <v>4</v>
      </c>
      <c r="AD39">
        <v>0</v>
      </c>
      <c r="AE39">
        <v>1</v>
      </c>
      <c r="AF39">
        <v>1</v>
      </c>
      <c r="AG39">
        <v>0</v>
      </c>
      <c r="AH39">
        <v>0</v>
      </c>
      <c r="AI39">
        <v>0</v>
      </c>
      <c r="AJ39">
        <v>0</v>
      </c>
      <c r="AK39">
        <v>0</v>
      </c>
      <c r="AL39">
        <v>1</v>
      </c>
      <c r="AM39">
        <v>1</v>
      </c>
      <c r="AN39">
        <v>1</v>
      </c>
      <c r="AO39">
        <v>0</v>
      </c>
      <c r="AP39">
        <v>0</v>
      </c>
      <c r="AQ39">
        <v>0</v>
      </c>
      <c r="AR39">
        <v>4</v>
      </c>
      <c r="AS39">
        <v>0</v>
      </c>
      <c r="AT39">
        <v>0</v>
      </c>
      <c r="AU39">
        <v>1</v>
      </c>
      <c r="AV39">
        <v>0</v>
      </c>
      <c r="AW39">
        <v>0</v>
      </c>
      <c r="AX39">
        <v>1</v>
      </c>
      <c r="AY39">
        <v>1</v>
      </c>
      <c r="AZ39">
        <v>1</v>
      </c>
      <c r="BA39">
        <v>1</v>
      </c>
      <c r="BB39">
        <v>0</v>
      </c>
      <c r="BC39">
        <v>1</v>
      </c>
      <c r="BD39">
        <v>1</v>
      </c>
      <c r="BE39">
        <v>0</v>
      </c>
      <c r="BF39">
        <v>0</v>
      </c>
      <c r="BG39">
        <v>1</v>
      </c>
      <c r="BH39">
        <v>0</v>
      </c>
      <c r="BI39">
        <v>8</v>
      </c>
      <c r="BJ39">
        <v>10</v>
      </c>
      <c r="BK39">
        <v>0</v>
      </c>
      <c r="BL39">
        <v>2</v>
      </c>
      <c r="BM39">
        <v>1</v>
      </c>
      <c r="BN39">
        <v>0</v>
      </c>
      <c r="BO39">
        <v>0</v>
      </c>
      <c r="BP39">
        <v>0</v>
      </c>
      <c r="BQ39">
        <v>0</v>
      </c>
      <c r="BR39">
        <v>0</v>
      </c>
      <c r="BS39">
        <v>0</v>
      </c>
      <c r="BT39">
        <v>0</v>
      </c>
      <c r="BU39">
        <v>0</v>
      </c>
      <c r="BV39">
        <v>0</v>
      </c>
      <c r="BW39">
        <v>0</v>
      </c>
      <c r="BX39">
        <v>2</v>
      </c>
      <c r="BY39">
        <v>0</v>
      </c>
      <c r="BZ39">
        <v>1</v>
      </c>
      <c r="CA39">
        <v>0</v>
      </c>
      <c r="CB39">
        <v>1</v>
      </c>
      <c r="CC39">
        <v>1</v>
      </c>
      <c r="CD39">
        <v>1</v>
      </c>
      <c r="CE39">
        <v>0</v>
      </c>
      <c r="CF39">
        <v>0</v>
      </c>
      <c r="CG39">
        <v>0</v>
      </c>
      <c r="CH39">
        <v>0</v>
      </c>
      <c r="CI39">
        <v>0</v>
      </c>
      <c r="CJ39">
        <v>1</v>
      </c>
      <c r="CK39">
        <v>1</v>
      </c>
      <c r="CL39">
        <v>0</v>
      </c>
      <c r="CM39">
        <v>0</v>
      </c>
      <c r="CN39">
        <v>0</v>
      </c>
      <c r="CO39">
        <v>1</v>
      </c>
      <c r="CP39">
        <v>0</v>
      </c>
      <c r="CQ39">
        <v>0</v>
      </c>
      <c r="CR39">
        <v>0</v>
      </c>
      <c r="CS39">
        <v>0</v>
      </c>
      <c r="CT39">
        <v>0</v>
      </c>
      <c r="CU39">
        <v>0</v>
      </c>
      <c r="CV39">
        <v>0</v>
      </c>
      <c r="CW39">
        <v>1</v>
      </c>
      <c r="CX39">
        <v>1</v>
      </c>
      <c r="CY39">
        <v>0</v>
      </c>
      <c r="CZ39">
        <v>0</v>
      </c>
      <c r="DA39">
        <v>0</v>
      </c>
      <c r="DB39">
        <v>0</v>
      </c>
      <c r="DC39">
        <v>0</v>
      </c>
      <c r="DD39">
        <v>0</v>
      </c>
      <c r="DE39">
        <v>0</v>
      </c>
      <c r="DF39">
        <v>0</v>
      </c>
      <c r="DG39">
        <v>0</v>
      </c>
      <c r="DH39">
        <v>1</v>
      </c>
      <c r="DI39">
        <v>8</v>
      </c>
      <c r="DJ39">
        <v>0</v>
      </c>
      <c r="DK39">
        <v>0</v>
      </c>
      <c r="DL39">
        <v>0</v>
      </c>
      <c r="DM39">
        <v>0</v>
      </c>
      <c r="DN39">
        <v>0</v>
      </c>
      <c r="DO39">
        <v>0</v>
      </c>
      <c r="DP39">
        <v>0</v>
      </c>
      <c r="DQ39">
        <v>0</v>
      </c>
      <c r="DR39">
        <v>1</v>
      </c>
      <c r="DS39">
        <v>0</v>
      </c>
      <c r="DT39">
        <v>0</v>
      </c>
      <c r="DU39">
        <v>0</v>
      </c>
      <c r="DV39">
        <v>1</v>
      </c>
      <c r="DW39">
        <v>0</v>
      </c>
      <c r="DX39">
        <v>0</v>
      </c>
      <c r="DY39">
        <v>0</v>
      </c>
      <c r="DZ39">
        <v>0</v>
      </c>
      <c r="EA39">
        <v>1</v>
      </c>
    </row>
    <row r="40" spans="1:131" x14ac:dyDescent="0.35">
      <c r="A40" t="s">
        <v>169</v>
      </c>
      <c r="B40" s="1">
        <v>43313</v>
      </c>
      <c r="C40" s="1">
        <v>43313</v>
      </c>
      <c r="D40">
        <v>1</v>
      </c>
      <c r="E40">
        <v>0</v>
      </c>
      <c r="F40">
        <v>1</v>
      </c>
      <c r="G40">
        <v>0</v>
      </c>
      <c r="H40">
        <v>1</v>
      </c>
      <c r="I40">
        <v>1</v>
      </c>
      <c r="J40">
        <v>1</v>
      </c>
      <c r="K40">
        <v>1</v>
      </c>
      <c r="L40">
        <v>1</v>
      </c>
      <c r="M40">
        <v>1</v>
      </c>
      <c r="N40">
        <v>1</v>
      </c>
      <c r="O40">
        <v>0</v>
      </c>
      <c r="P40">
        <v>1</v>
      </c>
      <c r="Q40">
        <v>1</v>
      </c>
      <c r="R40">
        <v>1</v>
      </c>
      <c r="S40">
        <v>0</v>
      </c>
      <c r="T40">
        <v>1</v>
      </c>
      <c r="U40">
        <v>0</v>
      </c>
      <c r="V40">
        <v>0</v>
      </c>
      <c r="W40">
        <v>1</v>
      </c>
      <c r="X40">
        <v>0</v>
      </c>
      <c r="Y40">
        <v>0</v>
      </c>
      <c r="Z40">
        <v>0</v>
      </c>
      <c r="AA40">
        <v>0</v>
      </c>
      <c r="AB40">
        <v>0</v>
      </c>
      <c r="AC40">
        <v>0</v>
      </c>
      <c r="AD40">
        <v>6</v>
      </c>
      <c r="AE40">
        <v>6</v>
      </c>
      <c r="AF40">
        <v>1</v>
      </c>
      <c r="AG40">
        <v>0</v>
      </c>
      <c r="AH40">
        <v>0</v>
      </c>
      <c r="AI40">
        <v>0</v>
      </c>
      <c r="AJ40">
        <v>0</v>
      </c>
      <c r="AK40">
        <v>0</v>
      </c>
      <c r="AL40">
        <v>0</v>
      </c>
      <c r="AM40">
        <v>0</v>
      </c>
      <c r="AN40">
        <v>0</v>
      </c>
      <c r="AO40">
        <v>0</v>
      </c>
      <c r="AP40">
        <v>0</v>
      </c>
      <c r="AQ40">
        <v>1</v>
      </c>
      <c r="AR40">
        <v>18</v>
      </c>
      <c r="AS40">
        <v>0</v>
      </c>
      <c r="AT40">
        <v>0</v>
      </c>
      <c r="AU40">
        <v>1</v>
      </c>
      <c r="AV40">
        <v>0</v>
      </c>
      <c r="AW40">
        <v>0</v>
      </c>
      <c r="AX40">
        <v>1</v>
      </c>
      <c r="AY40">
        <v>1</v>
      </c>
      <c r="AZ40">
        <v>0</v>
      </c>
      <c r="BA40">
        <v>0</v>
      </c>
      <c r="BB40">
        <v>0</v>
      </c>
      <c r="BC40">
        <v>0</v>
      </c>
      <c r="BD40">
        <v>0</v>
      </c>
      <c r="BE40">
        <v>0</v>
      </c>
      <c r="BF40">
        <v>0</v>
      </c>
      <c r="BG40">
        <v>5</v>
      </c>
      <c r="BH40">
        <v>5</v>
      </c>
      <c r="BI40">
        <v>5</v>
      </c>
      <c r="BJ40">
        <v>10</v>
      </c>
      <c r="BK40">
        <v>1</v>
      </c>
      <c r="BL40">
        <v>1</v>
      </c>
      <c r="BM40">
        <v>1</v>
      </c>
      <c r="BN40">
        <v>1</v>
      </c>
      <c r="BO40">
        <v>1</v>
      </c>
      <c r="BP40">
        <v>1</v>
      </c>
      <c r="BQ40">
        <v>1</v>
      </c>
      <c r="BR40">
        <v>1</v>
      </c>
      <c r="BS40">
        <v>0</v>
      </c>
      <c r="BT40">
        <v>0</v>
      </c>
      <c r="BU40">
        <v>1</v>
      </c>
      <c r="BV40">
        <v>1</v>
      </c>
      <c r="BW40">
        <v>0</v>
      </c>
      <c r="BX40">
        <v>2</v>
      </c>
      <c r="BY40">
        <v>0</v>
      </c>
      <c r="BZ40">
        <v>1</v>
      </c>
      <c r="CA40">
        <v>1</v>
      </c>
      <c r="CB40">
        <v>0</v>
      </c>
      <c r="CC40">
        <v>1</v>
      </c>
      <c r="CD40">
        <v>0</v>
      </c>
      <c r="CE40">
        <v>1</v>
      </c>
      <c r="CF40">
        <v>0</v>
      </c>
      <c r="CG40">
        <v>0</v>
      </c>
      <c r="CH40">
        <v>0</v>
      </c>
      <c r="CI40">
        <v>0</v>
      </c>
      <c r="CJ40">
        <v>1</v>
      </c>
      <c r="CK40">
        <v>1</v>
      </c>
      <c r="CL40">
        <v>0</v>
      </c>
      <c r="CM40">
        <v>0</v>
      </c>
      <c r="CN40">
        <v>0</v>
      </c>
      <c r="CO40">
        <v>0</v>
      </c>
      <c r="CP40">
        <v>1</v>
      </c>
      <c r="CQ40">
        <v>0</v>
      </c>
      <c r="CR40">
        <v>0</v>
      </c>
      <c r="CS40">
        <v>0</v>
      </c>
      <c r="CT40">
        <v>0</v>
      </c>
      <c r="CU40">
        <v>0</v>
      </c>
      <c r="CV40">
        <v>0</v>
      </c>
      <c r="CW40">
        <v>1</v>
      </c>
      <c r="CX40">
        <v>1</v>
      </c>
      <c r="CY40">
        <v>0</v>
      </c>
      <c r="CZ40">
        <v>0</v>
      </c>
      <c r="DA40">
        <v>0</v>
      </c>
      <c r="DB40">
        <v>0</v>
      </c>
      <c r="DC40">
        <v>0</v>
      </c>
      <c r="DD40">
        <v>0</v>
      </c>
      <c r="DE40">
        <v>0</v>
      </c>
      <c r="DF40">
        <v>1</v>
      </c>
      <c r="DG40">
        <v>0</v>
      </c>
      <c r="DH40">
        <v>0</v>
      </c>
      <c r="DI40">
        <v>6</v>
      </c>
      <c r="DJ40">
        <v>1</v>
      </c>
      <c r="DK40">
        <v>0</v>
      </c>
      <c r="DL40">
        <v>1</v>
      </c>
      <c r="DM40">
        <v>1</v>
      </c>
      <c r="DN40">
        <v>1</v>
      </c>
      <c r="DO40">
        <v>0</v>
      </c>
      <c r="DP40">
        <v>0</v>
      </c>
      <c r="DQ40">
        <v>0</v>
      </c>
      <c r="DR40">
        <v>0</v>
      </c>
      <c r="DS40">
        <v>1</v>
      </c>
      <c r="DT40">
        <v>0</v>
      </c>
      <c r="DU40">
        <v>0</v>
      </c>
      <c r="DV40">
        <v>0</v>
      </c>
      <c r="DW40">
        <v>0</v>
      </c>
      <c r="DX40">
        <v>1</v>
      </c>
      <c r="DY40">
        <v>0</v>
      </c>
      <c r="DZ40">
        <v>0</v>
      </c>
      <c r="EA40">
        <v>0</v>
      </c>
    </row>
    <row r="41" spans="1:131" x14ac:dyDescent="0.35">
      <c r="A41" t="s">
        <v>170</v>
      </c>
      <c r="B41" s="1">
        <v>43313</v>
      </c>
      <c r="C41" s="1">
        <v>43313</v>
      </c>
      <c r="D41">
        <v>1</v>
      </c>
      <c r="E41">
        <v>0</v>
      </c>
      <c r="F41">
        <v>1</v>
      </c>
      <c r="G41">
        <v>0</v>
      </c>
      <c r="H41">
        <v>0</v>
      </c>
      <c r="I41">
        <v>0</v>
      </c>
      <c r="J41">
        <v>0</v>
      </c>
      <c r="K41">
        <v>0</v>
      </c>
      <c r="L41">
        <v>0</v>
      </c>
      <c r="M41">
        <v>0</v>
      </c>
      <c r="N41">
        <v>0</v>
      </c>
      <c r="O41">
        <v>0</v>
      </c>
      <c r="P41">
        <v>1</v>
      </c>
      <c r="Q41">
        <v>1</v>
      </c>
      <c r="R41">
        <v>0</v>
      </c>
      <c r="S41">
        <v>0</v>
      </c>
      <c r="T41">
        <v>1</v>
      </c>
      <c r="U41">
        <v>0</v>
      </c>
      <c r="V41">
        <v>0</v>
      </c>
      <c r="W41">
        <v>1</v>
      </c>
      <c r="X41">
        <v>0</v>
      </c>
      <c r="Y41">
        <v>0</v>
      </c>
      <c r="Z41">
        <v>0</v>
      </c>
      <c r="AA41">
        <v>0</v>
      </c>
      <c r="AB41">
        <v>0</v>
      </c>
      <c r="AC41">
        <v>4</v>
      </c>
      <c r="AD41">
        <v>6</v>
      </c>
      <c r="AE41">
        <v>6</v>
      </c>
      <c r="AF41">
        <v>1</v>
      </c>
      <c r="AG41">
        <v>1</v>
      </c>
      <c r="AH41">
        <v>0</v>
      </c>
      <c r="AI41">
        <v>0</v>
      </c>
      <c r="AJ41">
        <v>0</v>
      </c>
      <c r="AK41">
        <v>0</v>
      </c>
      <c r="AL41">
        <v>0</v>
      </c>
      <c r="AM41">
        <v>1</v>
      </c>
      <c r="AN41">
        <v>1</v>
      </c>
      <c r="AO41">
        <v>1</v>
      </c>
      <c r="AP41">
        <v>0</v>
      </c>
      <c r="AQ41">
        <v>0</v>
      </c>
      <c r="AR41">
        <v>0</v>
      </c>
      <c r="AS41">
        <v>0</v>
      </c>
      <c r="AT41">
        <v>0</v>
      </c>
      <c r="AU41">
        <v>1</v>
      </c>
      <c r="AV41">
        <v>0</v>
      </c>
      <c r="AW41">
        <v>0</v>
      </c>
      <c r="AX41">
        <v>1</v>
      </c>
      <c r="AY41">
        <v>1</v>
      </c>
      <c r="AZ41">
        <v>1</v>
      </c>
      <c r="BA41">
        <v>0</v>
      </c>
      <c r="BB41">
        <v>0</v>
      </c>
      <c r="BC41">
        <v>0</v>
      </c>
      <c r="BD41">
        <v>0</v>
      </c>
      <c r="BE41">
        <v>0</v>
      </c>
      <c r="BF41">
        <v>0</v>
      </c>
      <c r="BG41">
        <v>3</v>
      </c>
      <c r="BH41">
        <v>1</v>
      </c>
      <c r="BI41">
        <v>1</v>
      </c>
      <c r="BJ41">
        <v>6</v>
      </c>
      <c r="BK41">
        <v>0</v>
      </c>
      <c r="BL41">
        <v>1</v>
      </c>
      <c r="BM41">
        <v>1</v>
      </c>
      <c r="BN41">
        <v>1</v>
      </c>
      <c r="BO41">
        <v>1</v>
      </c>
      <c r="BP41">
        <v>0</v>
      </c>
      <c r="BQ41">
        <v>1</v>
      </c>
      <c r="BR41">
        <v>1</v>
      </c>
      <c r="BS41">
        <v>0</v>
      </c>
      <c r="BT41">
        <v>1</v>
      </c>
      <c r="BU41">
        <v>0</v>
      </c>
      <c r="BV41">
        <v>1</v>
      </c>
      <c r="BW41">
        <v>0</v>
      </c>
      <c r="BX41">
        <v>1</v>
      </c>
      <c r="BY41">
        <v>0</v>
      </c>
      <c r="BZ41">
        <v>1</v>
      </c>
      <c r="CA41">
        <v>1</v>
      </c>
      <c r="CB41">
        <v>1</v>
      </c>
      <c r="CC41">
        <v>0</v>
      </c>
      <c r="CD41">
        <v>1</v>
      </c>
      <c r="CE41">
        <v>1</v>
      </c>
      <c r="CF41">
        <v>0</v>
      </c>
      <c r="CG41">
        <v>0</v>
      </c>
      <c r="CH41">
        <v>0</v>
      </c>
      <c r="CI41">
        <v>0</v>
      </c>
      <c r="CJ41">
        <v>1</v>
      </c>
      <c r="CK41">
        <v>0</v>
      </c>
      <c r="CL41">
        <v>0</v>
      </c>
      <c r="CM41">
        <v>0</v>
      </c>
      <c r="CN41">
        <v>0</v>
      </c>
      <c r="CO41">
        <v>0</v>
      </c>
      <c r="CP41">
        <v>0</v>
      </c>
      <c r="CQ41">
        <v>0</v>
      </c>
      <c r="CR41">
        <v>0</v>
      </c>
      <c r="CS41">
        <v>1</v>
      </c>
      <c r="CT41">
        <v>0</v>
      </c>
      <c r="CU41">
        <v>0</v>
      </c>
      <c r="CV41">
        <v>0</v>
      </c>
      <c r="CW41">
        <v>1</v>
      </c>
      <c r="CX41">
        <v>1</v>
      </c>
      <c r="CY41">
        <v>0</v>
      </c>
      <c r="CZ41">
        <v>0</v>
      </c>
      <c r="DA41">
        <v>0</v>
      </c>
      <c r="DB41">
        <v>0</v>
      </c>
      <c r="DC41">
        <v>0</v>
      </c>
      <c r="DD41">
        <v>0</v>
      </c>
      <c r="DE41">
        <v>1</v>
      </c>
      <c r="DF41">
        <v>0</v>
      </c>
      <c r="DG41">
        <v>0</v>
      </c>
      <c r="DH41">
        <v>0</v>
      </c>
      <c r="DI41">
        <v>2</v>
      </c>
      <c r="DJ41">
        <v>1</v>
      </c>
      <c r="DK41">
        <v>0</v>
      </c>
      <c r="DL41">
        <v>1</v>
      </c>
      <c r="DM41">
        <v>1</v>
      </c>
      <c r="DN41">
        <v>1</v>
      </c>
      <c r="DO41">
        <v>0</v>
      </c>
      <c r="DP41">
        <v>0</v>
      </c>
      <c r="DQ41">
        <v>0</v>
      </c>
      <c r="DR41">
        <v>0</v>
      </c>
      <c r="DS41">
        <v>1</v>
      </c>
      <c r="DT41">
        <v>0</v>
      </c>
      <c r="DU41">
        <v>0</v>
      </c>
      <c r="DV41">
        <v>0</v>
      </c>
      <c r="DW41">
        <v>0</v>
      </c>
      <c r="DX41">
        <v>0</v>
      </c>
      <c r="DY41">
        <v>0</v>
      </c>
      <c r="DZ41">
        <v>1</v>
      </c>
      <c r="EA41">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41"/>
  <sheetViews>
    <sheetView tabSelected="1" topLeftCell="BW1" workbookViewId="0">
      <selection activeCell="CE32" sqref="CE32"/>
    </sheetView>
  </sheetViews>
  <sheetFormatPr defaultRowHeight="14.5" x14ac:dyDescent="0.35"/>
  <cols>
    <col min="1" max="1" width="17" bestFit="1" customWidth="1"/>
    <col min="2" max="2" width="8.81640625" bestFit="1" customWidth="1"/>
    <col min="3" max="3" width="8.7265625" bestFit="1" customWidth="1"/>
  </cols>
  <sheetData>
    <row r="1" spans="1:102" s="2" customFormat="1" ht="58" x14ac:dyDescent="0.35">
      <c r="A1" s="2" t="s">
        <v>130</v>
      </c>
      <c r="B1" s="2" t="s">
        <v>0</v>
      </c>
      <c r="C1" s="2" t="s">
        <v>1</v>
      </c>
      <c r="D1" s="2" t="s">
        <v>2</v>
      </c>
      <c r="E1" s="2" t="s">
        <v>1247</v>
      </c>
      <c r="F1" s="2" t="s">
        <v>1246</v>
      </c>
      <c r="G1" s="2" t="s">
        <v>1245</v>
      </c>
      <c r="H1" s="2" t="s">
        <v>1244</v>
      </c>
      <c r="I1" s="2" t="s">
        <v>1243</v>
      </c>
      <c r="J1" s="2" t="s">
        <v>1242</v>
      </c>
      <c r="K1" s="2" t="s">
        <v>1241</v>
      </c>
      <c r="L1" s="2" t="s">
        <v>1240</v>
      </c>
      <c r="M1" s="2" t="s">
        <v>1239</v>
      </c>
      <c r="N1" s="2" t="s">
        <v>1238</v>
      </c>
      <c r="O1" s="2" t="s">
        <v>1237</v>
      </c>
      <c r="P1" s="2" t="s">
        <v>26</v>
      </c>
      <c r="Q1" s="2" t="s">
        <v>1236</v>
      </c>
      <c r="R1" s="2" t="s">
        <v>1235</v>
      </c>
      <c r="S1" s="2" t="s">
        <v>27</v>
      </c>
      <c r="T1" s="2" t="s">
        <v>1234</v>
      </c>
      <c r="U1" s="2" t="s">
        <v>1233</v>
      </c>
      <c r="V1" s="2" t="s">
        <v>28</v>
      </c>
      <c r="W1" s="2" t="s">
        <v>1232</v>
      </c>
      <c r="X1" s="2" t="s">
        <v>1231</v>
      </c>
      <c r="Y1" s="2" t="s">
        <v>29</v>
      </c>
      <c r="Z1" s="2" t="s">
        <v>1230</v>
      </c>
      <c r="AA1" s="2" t="s">
        <v>1229</v>
      </c>
      <c r="AB1" s="2" t="s">
        <v>1228</v>
      </c>
      <c r="AC1" s="2" t="s">
        <v>1227</v>
      </c>
      <c r="AD1" s="2" t="s">
        <v>1226</v>
      </c>
      <c r="AE1" s="2" t="s">
        <v>42</v>
      </c>
      <c r="AF1" s="2" t="s">
        <v>1225</v>
      </c>
      <c r="AG1" s="2" t="s">
        <v>1224</v>
      </c>
      <c r="AH1" s="2" t="s">
        <v>1223</v>
      </c>
      <c r="AI1" s="2" t="s">
        <v>1222</v>
      </c>
      <c r="AJ1" s="2" t="s">
        <v>1221</v>
      </c>
      <c r="AK1" s="2" t="s">
        <v>1220</v>
      </c>
      <c r="AL1" s="2" t="s">
        <v>1219</v>
      </c>
      <c r="AM1" s="2" t="s">
        <v>1218</v>
      </c>
      <c r="AN1" s="2" t="s">
        <v>57</v>
      </c>
      <c r="AO1" s="2" t="s">
        <v>1217</v>
      </c>
      <c r="AP1" s="2" t="s">
        <v>1216</v>
      </c>
      <c r="AQ1" s="2" t="s">
        <v>58</v>
      </c>
      <c r="AR1" s="2" t="s">
        <v>1215</v>
      </c>
      <c r="AS1" s="2" t="s">
        <v>1214</v>
      </c>
      <c r="AT1" s="2" t="s">
        <v>59</v>
      </c>
      <c r="AU1" s="2" t="s">
        <v>1213</v>
      </c>
      <c r="AV1" s="2" t="s">
        <v>1212</v>
      </c>
      <c r="AW1" s="2" t="s">
        <v>60</v>
      </c>
      <c r="AX1" s="2" t="s">
        <v>1211</v>
      </c>
      <c r="AY1" s="2" t="s">
        <v>1210</v>
      </c>
      <c r="AZ1" s="2" t="s">
        <v>61</v>
      </c>
      <c r="BA1" s="2" t="s">
        <v>1209</v>
      </c>
      <c r="BB1" s="2" t="s">
        <v>1208</v>
      </c>
      <c r="BC1" s="2" t="s">
        <v>62</v>
      </c>
      <c r="BD1" s="2" t="s">
        <v>1207</v>
      </c>
      <c r="BE1" s="2" t="s">
        <v>1206</v>
      </c>
      <c r="BF1" s="2" t="s">
        <v>1205</v>
      </c>
      <c r="BG1" s="2" t="s">
        <v>1204</v>
      </c>
      <c r="BH1" s="2" t="s">
        <v>1203</v>
      </c>
      <c r="BI1" s="2" t="s">
        <v>74</v>
      </c>
      <c r="BJ1" s="2" t="s">
        <v>1202</v>
      </c>
      <c r="BK1" s="2" t="s">
        <v>1201</v>
      </c>
      <c r="BL1" s="2" t="s">
        <v>75</v>
      </c>
      <c r="BM1" s="2" t="s">
        <v>1200</v>
      </c>
      <c r="BN1" s="2" t="s">
        <v>1199</v>
      </c>
      <c r="BO1" s="2" t="s">
        <v>1198</v>
      </c>
      <c r="BP1" s="2" t="s">
        <v>1197</v>
      </c>
      <c r="BQ1" s="2" t="s">
        <v>1196</v>
      </c>
      <c r="BR1" s="2" t="s">
        <v>85</v>
      </c>
      <c r="BS1" s="2" t="s">
        <v>1195</v>
      </c>
      <c r="BT1" s="2" t="s">
        <v>1194</v>
      </c>
      <c r="BU1" s="2" t="s">
        <v>1193</v>
      </c>
      <c r="BV1" s="2" t="s">
        <v>1192</v>
      </c>
      <c r="BW1" s="2" t="s">
        <v>1191</v>
      </c>
      <c r="BX1" s="2" t="s">
        <v>1190</v>
      </c>
      <c r="BY1" s="2" t="s">
        <v>1189</v>
      </c>
      <c r="BZ1" s="2" t="s">
        <v>1188</v>
      </c>
      <c r="CA1" s="2" t="s">
        <v>99</v>
      </c>
      <c r="CB1" s="2" t="s">
        <v>1187</v>
      </c>
      <c r="CC1" s="2" t="s">
        <v>1186</v>
      </c>
      <c r="CD1" s="2" t="s">
        <v>100</v>
      </c>
      <c r="CE1" s="2" t="s">
        <v>1185</v>
      </c>
      <c r="CF1" s="2" t="s">
        <v>1184</v>
      </c>
      <c r="CG1" s="2" t="s">
        <v>1183</v>
      </c>
      <c r="CH1" s="2" t="s">
        <v>1182</v>
      </c>
      <c r="CI1" s="2" t="s">
        <v>1181</v>
      </c>
      <c r="CJ1" s="2" t="s">
        <v>111</v>
      </c>
      <c r="CK1" s="2" t="s">
        <v>1180</v>
      </c>
      <c r="CL1" s="2" t="s">
        <v>1179</v>
      </c>
      <c r="CM1" s="2" t="s">
        <v>112</v>
      </c>
      <c r="CN1" s="2" t="s">
        <v>1178</v>
      </c>
      <c r="CO1" s="2" t="s">
        <v>1177</v>
      </c>
      <c r="CP1" s="2" t="s">
        <v>1176</v>
      </c>
      <c r="CQ1" s="2" t="s">
        <v>1175</v>
      </c>
      <c r="CR1" s="2" t="s">
        <v>1174</v>
      </c>
      <c r="CS1" s="2" t="s">
        <v>1173</v>
      </c>
      <c r="CT1" s="2" t="s">
        <v>1172</v>
      </c>
      <c r="CU1" s="2" t="s">
        <v>1171</v>
      </c>
      <c r="CV1" s="2" t="s">
        <v>1170</v>
      </c>
      <c r="CW1" s="2" t="s">
        <v>1169</v>
      </c>
      <c r="CX1" s="2" t="s">
        <v>1168</v>
      </c>
    </row>
    <row r="2" spans="1:102" x14ac:dyDescent="0.35">
      <c r="A2" t="s">
        <v>131</v>
      </c>
      <c r="B2" s="1">
        <v>43313</v>
      </c>
      <c r="C2" s="1">
        <v>43313</v>
      </c>
      <c r="D2">
        <v>1</v>
      </c>
      <c r="E2" t="s">
        <v>1167</v>
      </c>
      <c r="G2" t="str">
        <f>("Damages, Back rent, Fine, Reinstatement of possession")</f>
        <v>Damages, Back rent, Fine, Reinstatement of possession</v>
      </c>
      <c r="H2" t="s">
        <v>1166</v>
      </c>
      <c r="J2" t="s">
        <v>311</v>
      </c>
      <c r="K2" t="s">
        <v>1165</v>
      </c>
      <c r="M2" t="str">
        <f>("Nonpayment of rent, Criminal activity, Material breach of lease, Statutory tenant obligations")</f>
        <v>Nonpayment of rent, Criminal activity, Material breach of lease, Statutory tenant obligations</v>
      </c>
      <c r="N2" t="s">
        <v>1164</v>
      </c>
      <c r="P2">
        <v>0</v>
      </c>
      <c r="S2" t="str">
        <f>("3 days")</f>
        <v>3 days</v>
      </c>
      <c r="T2" t="s">
        <v>1163</v>
      </c>
      <c r="V2" t="str">
        <f>("7 days")</f>
        <v>7 days</v>
      </c>
      <c r="W2" t="s">
        <v>1162</v>
      </c>
      <c r="Y2" t="str">
        <f>("3 days")</f>
        <v>3 days</v>
      </c>
      <c r="Z2" t="s">
        <v>1161</v>
      </c>
      <c r="AB2" t="str">
        <f>("Written notice delivered to tenant, Written notice posted in a conspicuous place on the premises , Regular mail")</f>
        <v>Written notice delivered to tenant, Written notice posted in a conspicuous place on the premises , Regular mail</v>
      </c>
      <c r="AC2" t="s">
        <v>1160</v>
      </c>
      <c r="AE2" t="str">
        <f>("$77")</f>
        <v>$77</v>
      </c>
      <c r="AF2" t="s">
        <v>1159</v>
      </c>
      <c r="AH2" t="str">
        <f>("Description of violation")</f>
        <v>Description of violation</v>
      </c>
      <c r="AI2" t="s">
        <v>1158</v>
      </c>
      <c r="AK2" t="str">
        <f>("Personal service, Post and mail, Delivery to person of suitable age, Delivery to premises, Mail")</f>
        <v>Personal service, Post and mail, Delivery to person of suitable age, Delivery to premises, Mail</v>
      </c>
      <c r="AL2" t="s">
        <v>1157</v>
      </c>
      <c r="AN2" t="str">
        <f>("7 days")</f>
        <v>7 days</v>
      </c>
      <c r="AO2" t="s">
        <v>1156</v>
      </c>
      <c r="AQ2" t="str">
        <f>("7 days")</f>
        <v>7 days</v>
      </c>
      <c r="AR2" t="s">
        <v>1156</v>
      </c>
      <c r="AT2" t="str">
        <f>("10 days")</f>
        <v>10 days</v>
      </c>
      <c r="AU2" t="s">
        <v>1156</v>
      </c>
      <c r="AW2" t="str">
        <f>("7 days")</f>
        <v>7 days</v>
      </c>
      <c r="AX2" t="s">
        <v>1155</v>
      </c>
      <c r="AZ2">
        <v>1</v>
      </c>
      <c r="BA2" t="s">
        <v>1154</v>
      </c>
      <c r="BC2" t="str">
        <f>("Yes, but only under certain circumstances")</f>
        <v>Yes, but only under certain circumstances</v>
      </c>
      <c r="BD2" t="s">
        <v>1153</v>
      </c>
      <c r="BF2" t="str">
        <f>("Retaliation, Tenant justifiably withheld rent, Landlord violated statutory duties, Landlord failed to maintain building code, Tenant is domestic violence survivor, Any legal or equitable defense")</f>
        <v>Retaliation, Tenant justifiably withheld rent, Landlord violated statutory duties, Landlord failed to maintain building code, Tenant is domestic violence survivor, Any legal or equitable defense</v>
      </c>
      <c r="BG2" t="s">
        <v>1152</v>
      </c>
      <c r="BI2" t="str">
        <f>("Not mentioned in the law")</f>
        <v>Not mentioned in the law</v>
      </c>
      <c r="BL2">
        <v>0</v>
      </c>
      <c r="BO2" t="str">
        <f>("Possession, Unpaid rent, Damages, Injunction, Ending the rental agreement, Court costs, Attorney's fees")</f>
        <v>Possession, Unpaid rent, Damages, Injunction, Ending the rental agreement, Court costs, Attorney's fees</v>
      </c>
      <c r="BP2" t="s">
        <v>1151</v>
      </c>
      <c r="BR2">
        <v>0</v>
      </c>
      <c r="BU2" t="str">
        <f>("Back rent, Damages")</f>
        <v>Back rent, Damages</v>
      </c>
      <c r="BV2" t="s">
        <v>1150</v>
      </c>
      <c r="BX2" t="str">
        <f>("15 days")</f>
        <v>15 days</v>
      </c>
      <c r="BY2" t="s">
        <v>1149</v>
      </c>
      <c r="CA2" t="str">
        <f>("Yes, only if tenant pays rent")</f>
        <v>Yes, only if tenant pays rent</v>
      </c>
      <c r="CB2" t="s">
        <v>1148</v>
      </c>
      <c r="CD2">
        <v>1</v>
      </c>
      <c r="CE2" t="s">
        <v>1147</v>
      </c>
      <c r="CG2" t="str">
        <f>("None")</f>
        <v>None</v>
      </c>
      <c r="CJ2" t="str">
        <f>("3 days")</f>
        <v>3 days</v>
      </c>
      <c r="CK2" t="s">
        <v>1146</v>
      </c>
      <c r="CM2">
        <v>0</v>
      </c>
      <c r="CP2" t="str">
        <f>("Domestic violence")</f>
        <v>Domestic violence</v>
      </c>
      <c r="CQ2" t="s">
        <v>1145</v>
      </c>
      <c r="CS2" t="str">
        <f t="shared" ref="CS2:CS17" si="0">("All eviction filings")</f>
        <v>All eviction filings</v>
      </c>
      <c r="CT2" t="s">
        <v>1144</v>
      </c>
      <c r="CV2" t="str">
        <f>("None")</f>
        <v>None</v>
      </c>
    </row>
    <row r="3" spans="1:102" x14ac:dyDescent="0.35">
      <c r="A3" t="s">
        <v>132</v>
      </c>
      <c r="B3" s="1">
        <v>43313</v>
      </c>
      <c r="C3" s="1">
        <v>43313</v>
      </c>
      <c r="D3">
        <v>1</v>
      </c>
      <c r="E3" t="s">
        <v>1143</v>
      </c>
      <c r="G3" t="str">
        <f>("Damages, Back rent, Attorney's fees, Court costs, Fine, Reinstatement of possession, Termination of rental agreement")</f>
        <v>Damages, Back rent, Attorney's fees, Court costs, Fine, Reinstatement of possession, Termination of rental agreement</v>
      </c>
      <c r="H3" t="s">
        <v>1142</v>
      </c>
      <c r="J3" t="str">
        <f>("Nonpayment of rent, Criminal activity, Material breach of lease, Remaining on the property after expiration of the lease")</f>
        <v>Nonpayment of rent, Criminal activity, Material breach of lease, Remaining on the property after expiration of the lease</v>
      </c>
      <c r="K3" t="s">
        <v>1141</v>
      </c>
      <c r="M3" t="str">
        <f>("None")</f>
        <v>None</v>
      </c>
      <c r="P3">
        <v>0</v>
      </c>
      <c r="S3" t="str">
        <f>("3 days")</f>
        <v>3 days</v>
      </c>
      <c r="T3" t="s">
        <v>1140</v>
      </c>
      <c r="V3" t="str">
        <f>("None")</f>
        <v>None</v>
      </c>
      <c r="Y3" t="str">
        <f>("3 days")</f>
        <v>3 days</v>
      </c>
      <c r="Z3" t="s">
        <v>1140</v>
      </c>
      <c r="AB3" t="str">
        <f>("Written notice delivered to tenant, Written notice delivered to a person over the age of 16, Written notice posted in a conspicuous place on the premises , Certified mail, Regular mail")</f>
        <v>Written notice delivered to tenant, Written notice delivered to a person over the age of 16, Written notice posted in a conspicuous place on the premises , Certified mail, Regular mail</v>
      </c>
      <c r="AC3" t="s">
        <v>1139</v>
      </c>
      <c r="AE3" t="str">
        <f>("$121")</f>
        <v>$121</v>
      </c>
      <c r="AF3" t="s">
        <v>1138</v>
      </c>
      <c r="AH3" t="str">
        <f>("Description of violation, Amount of unpaid rent due")</f>
        <v>Description of violation, Amount of unpaid rent due</v>
      </c>
      <c r="AI3" t="s">
        <v>876</v>
      </c>
      <c r="AK3" t="str">
        <f>("Personal service, Post and mail, Delivery to person of suitable age")</f>
        <v>Personal service, Post and mail, Delivery to person of suitable age</v>
      </c>
      <c r="AL3" t="s">
        <v>1137</v>
      </c>
      <c r="AN3" t="str">
        <f>("6 days")</f>
        <v>6 days</v>
      </c>
      <c r="AO3" t="s">
        <v>1136</v>
      </c>
      <c r="AQ3" t="str">
        <f>("10 days")</f>
        <v>10 days</v>
      </c>
      <c r="AR3" t="s">
        <v>1135</v>
      </c>
      <c r="AT3" t="str">
        <f>("21 days")</f>
        <v>21 days</v>
      </c>
      <c r="AU3" t="s">
        <v>1135</v>
      </c>
      <c r="AW3" t="str">
        <f>("7 days")</f>
        <v>7 days</v>
      </c>
      <c r="AX3" t="s">
        <v>1134</v>
      </c>
      <c r="AZ3">
        <v>0</v>
      </c>
      <c r="BA3" t="s">
        <v>1133</v>
      </c>
      <c r="BC3" t="str">
        <f>("Yes, but only under certain circumstances")</f>
        <v>Yes, but only under certain circumstances</v>
      </c>
      <c r="BD3" t="s">
        <v>1132</v>
      </c>
      <c r="BF3" t="str">
        <f>("Retaliation, Tenant justifiably withheld rent, Tenant performed repairs")</f>
        <v>Retaliation, Tenant justifiably withheld rent, Tenant performed repairs</v>
      </c>
      <c r="BG3" t="s">
        <v>1131</v>
      </c>
      <c r="BI3" t="str">
        <f>("Yes, optional")</f>
        <v>Yes, optional</v>
      </c>
      <c r="BJ3" t="s">
        <v>1130</v>
      </c>
      <c r="BL3">
        <v>0</v>
      </c>
      <c r="BO3" t="str">
        <f>("Possession, Unpaid rent, Ending the rental agreement, Court costs, Attorney's fees")</f>
        <v>Possession, Unpaid rent, Ending the rental agreement, Court costs, Attorney's fees</v>
      </c>
      <c r="BP3" t="s">
        <v>1129</v>
      </c>
      <c r="BR3">
        <v>0</v>
      </c>
      <c r="BS3" t="s">
        <v>1128</v>
      </c>
      <c r="BU3" t="str">
        <f>("Back rent, Damages")</f>
        <v>Back rent, Damages</v>
      </c>
      <c r="BV3" t="s">
        <v>865</v>
      </c>
      <c r="BX3" t="str">
        <f>("5 days")</f>
        <v>5 days</v>
      </c>
      <c r="BY3" t="s">
        <v>1127</v>
      </c>
      <c r="CA3" t="str">
        <f>("Yes, only if tenant pays rent")</f>
        <v>Yes, only if tenant pays rent</v>
      </c>
      <c r="CB3" t="s">
        <v>1126</v>
      </c>
      <c r="CD3">
        <v>1</v>
      </c>
      <c r="CE3" t="s">
        <v>1125</v>
      </c>
      <c r="CG3" t="str">
        <f>("3 months")</f>
        <v>3 months</v>
      </c>
      <c r="CH3" t="s">
        <v>1124</v>
      </c>
      <c r="CJ3" t="str">
        <f>("6 days")</f>
        <v>6 days</v>
      </c>
      <c r="CK3" t="s">
        <v>1123</v>
      </c>
      <c r="CM3">
        <v>1</v>
      </c>
      <c r="CN3" t="s">
        <v>1122</v>
      </c>
      <c r="CP3" t="str">
        <f>("Inclement weather, Military")</f>
        <v>Inclement weather, Military</v>
      </c>
      <c r="CQ3" t="s">
        <v>1121</v>
      </c>
      <c r="CS3" t="str">
        <f t="shared" si="0"/>
        <v>All eviction filings</v>
      </c>
      <c r="CT3" t="s">
        <v>1120</v>
      </c>
      <c r="CV3" t="str">
        <f>("Foreclosure")</f>
        <v>Foreclosure</v>
      </c>
      <c r="CW3" t="s">
        <v>1119</v>
      </c>
    </row>
    <row r="4" spans="1:102" x14ac:dyDescent="0.35">
      <c r="A4" t="s">
        <v>133</v>
      </c>
      <c r="B4" s="1">
        <v>43313</v>
      </c>
      <c r="C4" s="1">
        <v>43313</v>
      </c>
      <c r="D4">
        <v>1</v>
      </c>
      <c r="E4" t="s">
        <v>1118</v>
      </c>
      <c r="G4" t="str">
        <f>("Multiplied damages, Multiplied back rent, Incarceration, Attorney's fees, Court costs, Fine, Reinstatement of possession, Termination of rental agreement")</f>
        <v>Multiplied damages, Multiplied back rent, Incarceration, Attorney's fees, Court costs, Fine, Reinstatement of possession, Termination of rental agreement</v>
      </c>
      <c r="H4" t="s">
        <v>1117</v>
      </c>
      <c r="J4" t="str">
        <f>("Nonpayment of rent, Criminal activity, Renovations to bring building in compliance with code, Remaining on the property after expiration of the lease")</f>
        <v>Nonpayment of rent, Criminal activity, Renovations to bring building in compliance with code, Remaining on the property after expiration of the lease</v>
      </c>
      <c r="K4" t="s">
        <v>1116</v>
      </c>
      <c r="M4" t="str">
        <f>("Nonpayment of rent")</f>
        <v>Nonpayment of rent</v>
      </c>
      <c r="N4" t="s">
        <v>1115</v>
      </c>
      <c r="P4">
        <v>0</v>
      </c>
      <c r="Q4" t="s">
        <v>1114</v>
      </c>
      <c r="S4" t="str">
        <f>("14 days")</f>
        <v>14 days</v>
      </c>
      <c r="T4" t="s">
        <v>1113</v>
      </c>
      <c r="V4" t="str">
        <f>("None")</f>
        <v>None</v>
      </c>
      <c r="Y4" t="str">
        <f>("Notice of immediate termination allowed")</f>
        <v>Notice of immediate termination allowed</v>
      </c>
      <c r="Z4" t="s">
        <v>1112</v>
      </c>
      <c r="AB4" t="str">
        <f>("Written notice delivered to tenant, No notice required")</f>
        <v>Written notice delivered to tenant, No notice required</v>
      </c>
      <c r="AC4" t="s">
        <v>1111</v>
      </c>
      <c r="AD4" t="s">
        <v>222</v>
      </c>
      <c r="AE4" t="str">
        <f>("$195")</f>
        <v>$195</v>
      </c>
      <c r="AF4" t="s">
        <v>1110</v>
      </c>
      <c r="AH4" t="str">
        <f>("Description of violation")</f>
        <v>Description of violation</v>
      </c>
      <c r="AI4" t="s">
        <v>1109</v>
      </c>
      <c r="AK4" t="str">
        <f>("Personal service, Post and mail")</f>
        <v>Personal service, Post and mail</v>
      </c>
      <c r="AL4" t="s">
        <v>1108</v>
      </c>
      <c r="AN4" t="str">
        <f>("7 days")</f>
        <v>7 days</v>
      </c>
      <c r="AO4" t="s">
        <v>1107</v>
      </c>
      <c r="AQ4" t="str">
        <f>("10 days")</f>
        <v>10 days</v>
      </c>
      <c r="AR4" t="s">
        <v>1106</v>
      </c>
      <c r="AT4" t="str">
        <f>("16 days")</f>
        <v>16 days</v>
      </c>
      <c r="AU4" t="s">
        <v>1105</v>
      </c>
      <c r="AW4" t="str">
        <f>("No maximum")</f>
        <v>No maximum</v>
      </c>
      <c r="AX4" t="s">
        <v>1104</v>
      </c>
      <c r="AZ4">
        <v>1</v>
      </c>
      <c r="BA4" t="s">
        <v>1103</v>
      </c>
      <c r="BC4" t="str">
        <f>("Yes, but only under certain circumstances")</f>
        <v>Yes, but only under certain circumstances</v>
      </c>
      <c r="BD4" t="s">
        <v>1102</v>
      </c>
      <c r="BF4" t="s">
        <v>213</v>
      </c>
      <c r="BG4" t="s">
        <v>1101</v>
      </c>
      <c r="BI4" t="str">
        <f>("Not mentioned in the law")</f>
        <v>Not mentioned in the law</v>
      </c>
      <c r="BL4">
        <v>0</v>
      </c>
      <c r="BO4" t="str">
        <f>("Possession, Unpaid rent, Injunction, Court costs")</f>
        <v>Possession, Unpaid rent, Injunction, Court costs</v>
      </c>
      <c r="BP4" t="s">
        <v>1100</v>
      </c>
      <c r="BR4">
        <v>0</v>
      </c>
      <c r="BS4" t="s">
        <v>1099</v>
      </c>
      <c r="BU4" t="str">
        <f>("Back rent, Damages")</f>
        <v>Back rent, Damages</v>
      </c>
      <c r="BV4" t="s">
        <v>1098</v>
      </c>
      <c r="BX4" t="str">
        <f>("10 days")</f>
        <v>10 days</v>
      </c>
      <c r="BY4" t="s">
        <v>1094</v>
      </c>
      <c r="CA4" t="str">
        <f>("Yes, only if tenant pays rent")</f>
        <v>Yes, only if tenant pays rent</v>
      </c>
      <c r="CB4" t="s">
        <v>1097</v>
      </c>
      <c r="CD4">
        <v>1</v>
      </c>
      <c r="CE4" t="s">
        <v>1096</v>
      </c>
      <c r="CG4" t="str">
        <f>("6 months")</f>
        <v>6 months</v>
      </c>
      <c r="CH4" t="s">
        <v>1095</v>
      </c>
      <c r="CJ4" t="str">
        <f>("10 days")</f>
        <v>10 days</v>
      </c>
      <c r="CK4" t="s">
        <v>1094</v>
      </c>
      <c r="CM4">
        <v>1</v>
      </c>
      <c r="CN4" t="s">
        <v>1093</v>
      </c>
      <c r="CP4" t="str">
        <f>("Nighttime, Weekends, Holidays")</f>
        <v>Nighttime, Weekends, Holidays</v>
      </c>
      <c r="CQ4" t="s">
        <v>1092</v>
      </c>
      <c r="CS4" t="str">
        <f t="shared" si="0"/>
        <v>All eviction filings</v>
      </c>
      <c r="CT4" t="s">
        <v>1091</v>
      </c>
      <c r="CV4" t="str">
        <f>("Foreclosure, Conversion")</f>
        <v>Foreclosure, Conversion</v>
      </c>
      <c r="CW4" t="s">
        <v>1090</v>
      </c>
    </row>
    <row r="5" spans="1:102" x14ac:dyDescent="0.35">
      <c r="A5" t="s">
        <v>134</v>
      </c>
      <c r="B5" s="1">
        <v>43313</v>
      </c>
      <c r="C5" s="1">
        <v>43313</v>
      </c>
      <c r="D5">
        <v>1</v>
      </c>
      <c r="E5" t="s">
        <v>584</v>
      </c>
      <c r="G5" t="str">
        <f>("Multiplied damages")</f>
        <v>Multiplied damages</v>
      </c>
      <c r="H5" t="s">
        <v>401</v>
      </c>
      <c r="J5" t="str">
        <f>("Nonpayment of rent, Criminal activity, Remaining on the property after expiration of the lease")</f>
        <v>Nonpayment of rent, Criminal activity, Remaining on the property after expiration of the lease</v>
      </c>
      <c r="K5" t="s">
        <v>1089</v>
      </c>
      <c r="M5" t="str">
        <f>("Nonpayment of rent")</f>
        <v>Nonpayment of rent</v>
      </c>
      <c r="N5" t="s">
        <v>1088</v>
      </c>
      <c r="P5">
        <v>0</v>
      </c>
      <c r="Q5" t="s">
        <v>1087</v>
      </c>
      <c r="S5" t="str">
        <f>("3 days")</f>
        <v>3 days</v>
      </c>
      <c r="T5" t="s">
        <v>1086</v>
      </c>
      <c r="V5" t="str">
        <f>("None")</f>
        <v>None</v>
      </c>
      <c r="Y5" t="str">
        <f>("Notice of immediate termination allowed")</f>
        <v>Notice of immediate termination allowed</v>
      </c>
      <c r="Z5" t="s">
        <v>1085</v>
      </c>
      <c r="AB5" t="str">
        <f>("Written notice delivered to tenant, Written notice delivered to a person of suitable age and discretion, Written notice posted in a conspicuous place on the premises , Certified mail, Regular mail")</f>
        <v>Written notice delivered to tenant, Written notice delivered to a person of suitable age and discretion, Written notice posted in a conspicuous place on the premises , Certified mail, Regular mail</v>
      </c>
      <c r="AC5" t="s">
        <v>1084</v>
      </c>
      <c r="AE5" t="str">
        <f>("$45")</f>
        <v>$45</v>
      </c>
      <c r="AF5" t="s">
        <v>1083</v>
      </c>
      <c r="AH5" t="str">
        <f>("Description of violation")</f>
        <v>Description of violation</v>
      </c>
      <c r="AI5" t="s">
        <v>1082</v>
      </c>
      <c r="AK5" t="str">
        <f>("Personal service, Post and mail, Delivery to person of suitable age")</f>
        <v>Personal service, Post and mail, Delivery to person of suitable age</v>
      </c>
      <c r="AL5" t="s">
        <v>1081</v>
      </c>
      <c r="AN5" t="str">
        <f>("5 days")</f>
        <v>5 days</v>
      </c>
      <c r="AO5" t="s">
        <v>1080</v>
      </c>
      <c r="AQ5" t="str">
        <f>("3 days")</f>
        <v>3 days</v>
      </c>
      <c r="AR5" t="s">
        <v>1079</v>
      </c>
      <c r="AT5" t="str">
        <f>("8 days")</f>
        <v>8 days</v>
      </c>
      <c r="AU5" t="s">
        <v>1079</v>
      </c>
      <c r="AW5" t="str">
        <f>("10 days")</f>
        <v>10 days</v>
      </c>
      <c r="AX5" t="s">
        <v>1078</v>
      </c>
      <c r="AZ5">
        <v>0</v>
      </c>
      <c r="BA5" t="s">
        <v>186</v>
      </c>
      <c r="BC5" t="str">
        <f>("Yes, but only under certain circumstances")</f>
        <v>Yes, but only under certain circumstances</v>
      </c>
      <c r="BD5" t="s">
        <v>1077</v>
      </c>
      <c r="BF5" t="str">
        <f>("Retaliation, Tenant justifiably withheld rent, Tenant performed repairs, Landlord failed to maintain building code, Tenant is domestic violence survivor, Any legal or equitable defense")</f>
        <v>Retaliation, Tenant justifiably withheld rent, Tenant performed repairs, Landlord failed to maintain building code, Tenant is domestic violence survivor, Any legal or equitable defense</v>
      </c>
      <c r="BG5" t="s">
        <v>1076</v>
      </c>
      <c r="BI5" t="str">
        <f>("Not mentioned in the law")</f>
        <v>Not mentioned in the law</v>
      </c>
      <c r="BL5">
        <v>0</v>
      </c>
      <c r="BM5" t="s">
        <v>387</v>
      </c>
      <c r="BO5" t="str">
        <f>("Possession, Unpaid rent, Damages, Ending the rental agreement, Court costs")</f>
        <v>Possession, Unpaid rent, Damages, Ending the rental agreement, Court costs</v>
      </c>
      <c r="BP5" t="s">
        <v>1075</v>
      </c>
      <c r="BR5">
        <v>0</v>
      </c>
      <c r="BS5" t="s">
        <v>1074</v>
      </c>
      <c r="BU5" t="str">
        <f>("Back rent")</f>
        <v>Back rent</v>
      </c>
      <c r="BV5" t="s">
        <v>178</v>
      </c>
      <c r="BX5" t="str">
        <f>("30 days")</f>
        <v>30 days</v>
      </c>
      <c r="BY5" t="s">
        <v>1073</v>
      </c>
      <c r="CA5" t="str">
        <f>("Yes, only if tenant pays rent")</f>
        <v>Yes, only if tenant pays rent</v>
      </c>
      <c r="CB5" t="s">
        <v>1072</v>
      </c>
      <c r="CD5">
        <v>1</v>
      </c>
      <c r="CE5" t="s">
        <v>1071</v>
      </c>
      <c r="CG5" t="str">
        <f>("4 months")</f>
        <v>4 months</v>
      </c>
      <c r="CH5" t="s">
        <v>1070</v>
      </c>
      <c r="CJ5" t="str">
        <f>("3 days")</f>
        <v>3 days</v>
      </c>
      <c r="CK5" t="s">
        <v>380</v>
      </c>
      <c r="CM5">
        <v>1</v>
      </c>
      <c r="CN5" t="s">
        <v>379</v>
      </c>
      <c r="CP5" t="str">
        <f>("Nighttime, Weekends, Holidays")</f>
        <v>Nighttime, Weekends, Holidays</v>
      </c>
      <c r="CQ5" t="s">
        <v>1069</v>
      </c>
      <c r="CS5" t="str">
        <f t="shared" si="0"/>
        <v>All eviction filings</v>
      </c>
      <c r="CT5" t="s">
        <v>1068</v>
      </c>
      <c r="CV5" t="str">
        <f>("Rent-controlled housing")</f>
        <v>Rent-controlled housing</v>
      </c>
      <c r="CW5" t="s">
        <v>377</v>
      </c>
    </row>
    <row r="6" spans="1:102" x14ac:dyDescent="0.35">
      <c r="A6" t="s">
        <v>135</v>
      </c>
      <c r="B6" s="1">
        <v>43313</v>
      </c>
      <c r="C6" s="1">
        <v>43313</v>
      </c>
      <c r="D6">
        <v>1</v>
      </c>
      <c r="E6" t="s">
        <v>1067</v>
      </c>
      <c r="G6" t="str">
        <f>("Damages, Reinstatement of possession, Termination of rental agreement")</f>
        <v>Damages, Reinstatement of possession, Termination of rental agreement</v>
      </c>
      <c r="H6" t="s">
        <v>1066</v>
      </c>
      <c r="J6" t="s">
        <v>311</v>
      </c>
      <c r="K6" t="s">
        <v>1065</v>
      </c>
      <c r="M6" t="str">
        <f>("Nonpayment of rent")</f>
        <v>Nonpayment of rent</v>
      </c>
      <c r="N6" t="s">
        <v>1063</v>
      </c>
      <c r="P6">
        <v>0</v>
      </c>
      <c r="Q6" t="s">
        <v>1064</v>
      </c>
      <c r="S6" t="str">
        <f>("10 days")</f>
        <v>10 days</v>
      </c>
      <c r="T6" t="s">
        <v>1063</v>
      </c>
      <c r="V6" t="str">
        <f>("30 days")</f>
        <v>30 days</v>
      </c>
      <c r="W6" t="s">
        <v>1062</v>
      </c>
      <c r="Y6" t="str">
        <f>("Notice of immediate termination allowed")</f>
        <v>Notice of immediate termination allowed</v>
      </c>
      <c r="Z6" t="s">
        <v>1061</v>
      </c>
      <c r="AB6" t="str">
        <f>("No notice required")</f>
        <v>No notice required</v>
      </c>
      <c r="AE6" t="str">
        <f>("$96")</f>
        <v>$96</v>
      </c>
      <c r="AF6" t="s">
        <v>1060</v>
      </c>
      <c r="AH6" t="str">
        <f>("Description of violation")</f>
        <v>Description of violation</v>
      </c>
      <c r="AI6" t="s">
        <v>1055</v>
      </c>
      <c r="AK6" t="str">
        <f>("Personal service, Post and mail, Delivery to person of suitable age, Delivery to premises, Mail, Telephone")</f>
        <v>Personal service, Post and mail, Delivery to person of suitable age, Delivery to premises, Mail, Telephone</v>
      </c>
      <c r="AL6" t="s">
        <v>1059</v>
      </c>
      <c r="AN6" t="str">
        <f>("2 days")</f>
        <v>2 days</v>
      </c>
      <c r="AO6" t="s">
        <v>1059</v>
      </c>
      <c r="AQ6" t="str">
        <f>("No minimum")</f>
        <v>No minimum</v>
      </c>
      <c r="AT6" t="str">
        <f>("No maximum")</f>
        <v>No maximum</v>
      </c>
      <c r="AW6" t="str">
        <f>("5 days")</f>
        <v>5 days</v>
      </c>
      <c r="AX6" t="s">
        <v>1058</v>
      </c>
      <c r="AY6" t="s">
        <v>1057</v>
      </c>
      <c r="AZ6">
        <v>1</v>
      </c>
      <c r="BA6" t="s">
        <v>1056</v>
      </c>
      <c r="BC6" t="str">
        <f>("Yes, but only under certain circumstances")</f>
        <v>Yes, but only under certain circumstances</v>
      </c>
      <c r="BD6" t="s">
        <v>1055</v>
      </c>
      <c r="BF6" t="str">
        <f>("Retaliation, Tenant justifiably withheld rent, Tenant is domestic violence survivor, Tenant is being stalked")</f>
        <v>Retaliation, Tenant justifiably withheld rent, Tenant is domestic violence survivor, Tenant is being stalked</v>
      </c>
      <c r="BG6" t="s">
        <v>1054</v>
      </c>
      <c r="BI6" t="str">
        <f>("Not mentioned in the law")</f>
        <v>Not mentioned in the law</v>
      </c>
      <c r="BL6">
        <v>0</v>
      </c>
      <c r="BO6" t="str">
        <f>("Possession, Court costs")</f>
        <v>Possession, Court costs</v>
      </c>
      <c r="BP6" t="s">
        <v>1053</v>
      </c>
      <c r="BR6">
        <v>0</v>
      </c>
      <c r="BU6" t="str">
        <f>("Back rent, Damages, Court fees")</f>
        <v>Back rent, Damages, Court fees</v>
      </c>
      <c r="BV6" t="s">
        <v>1052</v>
      </c>
      <c r="BX6" t="str">
        <f>("30 days")</f>
        <v>30 days</v>
      </c>
      <c r="BY6" t="s">
        <v>1051</v>
      </c>
      <c r="CA6" t="str">
        <f>("Yes, only if tenant pays rent")</f>
        <v>Yes, only if tenant pays rent</v>
      </c>
      <c r="CB6" t="s">
        <v>1050</v>
      </c>
      <c r="CD6">
        <v>0</v>
      </c>
      <c r="CG6" t="str">
        <f>("None")</f>
        <v>None</v>
      </c>
      <c r="CJ6" t="str">
        <f>("No limit")</f>
        <v>No limit</v>
      </c>
      <c r="CM6">
        <v>1</v>
      </c>
      <c r="CN6" t="s">
        <v>1049</v>
      </c>
      <c r="CP6" t="str">
        <f>("None")</f>
        <v>None</v>
      </c>
      <c r="CS6" t="str">
        <f t="shared" si="0"/>
        <v>All eviction filings</v>
      </c>
      <c r="CT6" t="s">
        <v>1048</v>
      </c>
      <c r="CV6" t="str">
        <f>("None")</f>
        <v>None</v>
      </c>
    </row>
    <row r="7" spans="1:102" x14ac:dyDescent="0.35">
      <c r="A7" t="s">
        <v>136</v>
      </c>
      <c r="B7" s="1">
        <v>43313</v>
      </c>
      <c r="C7" s="1">
        <v>43313</v>
      </c>
      <c r="D7">
        <v>1</v>
      </c>
      <c r="E7" t="s">
        <v>1047</v>
      </c>
      <c r="G7" t="str">
        <f>("Multiplied damages, Multiplied back rent, Fine, Reinstatement of possession")</f>
        <v>Multiplied damages, Multiplied back rent, Fine, Reinstatement of possession</v>
      </c>
      <c r="H7" t="s">
        <v>1046</v>
      </c>
      <c r="J7" t="str">
        <f>("Nonpayment of rent, Criminal activity, Material breach of lease, Remaining on the property after expiration of the lease, Statutory tenant obligations")</f>
        <v>Nonpayment of rent, Criminal activity, Material breach of lease, Remaining on the property after expiration of the lease, Statutory tenant obligations</v>
      </c>
      <c r="K7" t="s">
        <v>1045</v>
      </c>
      <c r="M7" t="str">
        <f>("Nonpayment of rent, Material breach of lease, Statutory tenant obligations")</f>
        <v>Nonpayment of rent, Material breach of lease, Statutory tenant obligations</v>
      </c>
      <c r="N7" t="s">
        <v>1044</v>
      </c>
      <c r="P7">
        <v>0</v>
      </c>
      <c r="Q7" t="s">
        <v>1043</v>
      </c>
      <c r="S7" t="str">
        <f>("5 days")</f>
        <v>5 days</v>
      </c>
      <c r="T7" t="s">
        <v>1042</v>
      </c>
      <c r="V7" t="str">
        <f>("None")</f>
        <v>None</v>
      </c>
      <c r="Y7" t="str">
        <f>("10 days")</f>
        <v>10 days</v>
      </c>
      <c r="Z7" t="s">
        <v>1041</v>
      </c>
      <c r="AB7" t="str">
        <f>("Written notice delivered to tenant, Written notice delivered to a person over the age of 13, Written notice posted in a conspicuous place on the premises ")</f>
        <v xml:space="preserve">Written notice delivered to tenant, Written notice delivered to a person over the age of 13, Written notice posted in a conspicuous place on the premises </v>
      </c>
      <c r="AC7" t="s">
        <v>1040</v>
      </c>
      <c r="AE7" t="str">
        <f>("$287")</f>
        <v>$287</v>
      </c>
      <c r="AF7" t="s">
        <v>1039</v>
      </c>
      <c r="AH7" t="str">
        <f>("Description of violation, Amount of unpaid rent due")</f>
        <v>Description of violation, Amount of unpaid rent due</v>
      </c>
      <c r="AI7" t="s">
        <v>1038</v>
      </c>
      <c r="AK7" t="str">
        <f>("Personal service, Post and mail, Delivery to person of suitable age, Mail, Publication")</f>
        <v>Personal service, Post and mail, Delivery to person of suitable age, Mail, Publication</v>
      </c>
      <c r="AL7" t="s">
        <v>1037</v>
      </c>
      <c r="AN7" t="str">
        <f>("7 days")</f>
        <v>7 days</v>
      </c>
      <c r="AO7" t="s">
        <v>1036</v>
      </c>
      <c r="AQ7" t="str">
        <f>("14 days")</f>
        <v>14 days</v>
      </c>
      <c r="AR7" t="s">
        <v>1036</v>
      </c>
      <c r="AT7" t="str">
        <f>("40 days")</f>
        <v>40 days</v>
      </c>
      <c r="AU7" t="s">
        <v>1036</v>
      </c>
      <c r="AW7" t="str">
        <f>("No maximum")</f>
        <v>No maximum</v>
      </c>
      <c r="AZ7">
        <v>0</v>
      </c>
      <c r="BA7" t="s">
        <v>1035</v>
      </c>
      <c r="BC7" t="str">
        <f>("Yes")</f>
        <v>Yes</v>
      </c>
      <c r="BD7" t="s">
        <v>1034</v>
      </c>
      <c r="BF7" t="s">
        <v>1033</v>
      </c>
      <c r="BG7" t="s">
        <v>1032</v>
      </c>
      <c r="BI7" t="str">
        <f>("Yes, optional")</f>
        <v>Yes, optional</v>
      </c>
      <c r="BJ7" t="s">
        <v>1031</v>
      </c>
      <c r="BL7">
        <v>0</v>
      </c>
      <c r="BO7" t="str">
        <f>("Possession, Unpaid rent, Damages, Ending the rental agreement, Court costs, Attorney's fees")</f>
        <v>Possession, Unpaid rent, Damages, Ending the rental agreement, Court costs, Attorney's fees</v>
      </c>
      <c r="BP7" t="s">
        <v>1030</v>
      </c>
      <c r="BR7">
        <v>0</v>
      </c>
      <c r="BS7" t="s">
        <v>1025</v>
      </c>
      <c r="BT7" t="s">
        <v>1029</v>
      </c>
      <c r="BU7" t="str">
        <f t="shared" ref="BU7:BU17" si="1">("Back rent, Damages")</f>
        <v>Back rent, Damages</v>
      </c>
      <c r="BV7" t="s">
        <v>1028</v>
      </c>
      <c r="BX7" t="str">
        <f>("30 days")</f>
        <v>30 days</v>
      </c>
      <c r="BY7" t="s">
        <v>1027</v>
      </c>
      <c r="CA7" t="str">
        <f>("No")</f>
        <v>No</v>
      </c>
      <c r="CB7" t="s">
        <v>1026</v>
      </c>
      <c r="CD7">
        <v>1</v>
      </c>
      <c r="CE7" t="s">
        <v>1025</v>
      </c>
      <c r="CG7" t="str">
        <f>("None")</f>
        <v>None</v>
      </c>
      <c r="CJ7" t="str">
        <f>("No limit")</f>
        <v>No limit</v>
      </c>
      <c r="CK7" t="s">
        <v>1024</v>
      </c>
      <c r="CM7">
        <v>0</v>
      </c>
      <c r="CP7" t="str">
        <f>("Military")</f>
        <v>Military</v>
      </c>
      <c r="CQ7" t="s">
        <v>1023</v>
      </c>
      <c r="CS7" t="str">
        <f t="shared" si="0"/>
        <v>All eviction filings</v>
      </c>
      <c r="CT7" t="s">
        <v>1022</v>
      </c>
      <c r="CV7" t="str">
        <f>("Foreclosure")</f>
        <v>Foreclosure</v>
      </c>
      <c r="CW7" t="s">
        <v>1021</v>
      </c>
    </row>
    <row r="8" spans="1:102" x14ac:dyDescent="0.35">
      <c r="A8" t="s">
        <v>137</v>
      </c>
      <c r="B8" s="1">
        <v>43313</v>
      </c>
      <c r="C8" s="1">
        <v>43313</v>
      </c>
      <c r="D8">
        <v>1</v>
      </c>
      <c r="E8" t="s">
        <v>1020</v>
      </c>
      <c r="G8" t="str">
        <f>("Damages, Attorney's fees")</f>
        <v>Damages, Attorney's fees</v>
      </c>
      <c r="H8" t="s">
        <v>1019</v>
      </c>
      <c r="J8" t="s">
        <v>311</v>
      </c>
      <c r="K8" t="s">
        <v>1018</v>
      </c>
      <c r="M8" t="str">
        <f>("Statutory tenant obligations")</f>
        <v>Statutory tenant obligations</v>
      </c>
      <c r="N8" t="s">
        <v>1001</v>
      </c>
      <c r="P8">
        <v>0</v>
      </c>
      <c r="S8" t="str">
        <f>("3 days")</f>
        <v>3 days</v>
      </c>
      <c r="T8" t="s">
        <v>1017</v>
      </c>
      <c r="V8" t="str">
        <f>("30 days")</f>
        <v>30 days</v>
      </c>
      <c r="W8" t="s">
        <v>1001</v>
      </c>
      <c r="Y8" t="str">
        <f>("3 days")</f>
        <v>3 days</v>
      </c>
      <c r="Z8" t="s">
        <v>1017</v>
      </c>
      <c r="AB8" t="str">
        <f>("Written notice delivered to tenant, Written notice posted in a conspicuous place on the premises , Certified mail")</f>
        <v>Written notice delivered to tenant, Written notice posted in a conspicuous place on the premises , Certified mail</v>
      </c>
      <c r="AC8" t="s">
        <v>1016</v>
      </c>
      <c r="AD8" t="s">
        <v>998</v>
      </c>
      <c r="AE8" t="str">
        <f>("$110")</f>
        <v>$110</v>
      </c>
      <c r="AF8" t="s">
        <v>1015</v>
      </c>
      <c r="AH8" t="str">
        <f>("Description of violation, Amount of unpaid rent due")</f>
        <v>Description of violation, Amount of unpaid rent due</v>
      </c>
      <c r="AI8" t="s">
        <v>1014</v>
      </c>
      <c r="AK8" t="str">
        <f>("Personal service, Delivery to person of suitable age, Mail, Certified mail")</f>
        <v>Personal service, Delivery to person of suitable age, Mail, Certified mail</v>
      </c>
      <c r="AL8" t="s">
        <v>1013</v>
      </c>
      <c r="AN8" t="str">
        <f>("7 days")</f>
        <v>7 days</v>
      </c>
      <c r="AO8" t="s">
        <v>1012</v>
      </c>
      <c r="AQ8" t="str">
        <f>("No minimum")</f>
        <v>No minimum</v>
      </c>
      <c r="AT8" t="str">
        <f>("No maximum")</f>
        <v>No maximum</v>
      </c>
      <c r="AW8" t="str">
        <f>("8 days")</f>
        <v>8 days</v>
      </c>
      <c r="AX8" t="s">
        <v>993</v>
      </c>
      <c r="AZ8">
        <v>0</v>
      </c>
      <c r="BA8" t="s">
        <v>1011</v>
      </c>
      <c r="BC8" t="str">
        <f>("Yes, but only under certain circumstances")</f>
        <v>Yes, but only under certain circumstances</v>
      </c>
      <c r="BD8" t="s">
        <v>1010</v>
      </c>
      <c r="BF8" t="str">
        <f>("Retaliation, Tenant justifiably withheld rent, Any legal or equitable defense")</f>
        <v>Retaliation, Tenant justifiably withheld rent, Any legal or equitable defense</v>
      </c>
      <c r="BG8" t="s">
        <v>1009</v>
      </c>
      <c r="BI8" t="str">
        <f>("Not mentioned in the law")</f>
        <v>Not mentioned in the law</v>
      </c>
      <c r="BL8">
        <v>0</v>
      </c>
      <c r="BO8" t="str">
        <f>("Possession, Unpaid rent, Damages, Injunction, Ending the rental agreement, Attorney's fees")</f>
        <v>Possession, Unpaid rent, Damages, Injunction, Ending the rental agreement, Attorney's fees</v>
      </c>
      <c r="BP8" t="s">
        <v>1008</v>
      </c>
      <c r="BR8">
        <v>0</v>
      </c>
      <c r="BS8" t="s">
        <v>987</v>
      </c>
      <c r="BU8" t="str">
        <f t="shared" si="1"/>
        <v>Back rent, Damages</v>
      </c>
      <c r="BV8" t="s">
        <v>986</v>
      </c>
      <c r="BX8" t="str">
        <f>("30 days")</f>
        <v>30 days</v>
      </c>
      <c r="BY8" t="s">
        <v>985</v>
      </c>
      <c r="CA8" t="str">
        <f t="shared" ref="CA8:CA15" si="2">("Yes, only if tenant pays rent")</f>
        <v>Yes, only if tenant pays rent</v>
      </c>
      <c r="CB8" t="s">
        <v>984</v>
      </c>
      <c r="CD8">
        <v>1</v>
      </c>
      <c r="CE8" t="s">
        <v>1007</v>
      </c>
      <c r="CG8" t="str">
        <f>("None")</f>
        <v>None</v>
      </c>
      <c r="CJ8" t="str">
        <f>("No limit")</f>
        <v>No limit</v>
      </c>
      <c r="CK8" t="s">
        <v>1006</v>
      </c>
      <c r="CM8">
        <v>0</v>
      </c>
      <c r="CP8" t="str">
        <f>("None")</f>
        <v>None</v>
      </c>
      <c r="CS8" t="str">
        <f t="shared" si="0"/>
        <v>All eviction filings</v>
      </c>
      <c r="CT8" t="s">
        <v>1005</v>
      </c>
      <c r="CV8" t="str">
        <f>("None")</f>
        <v>None</v>
      </c>
    </row>
    <row r="9" spans="1:102" x14ac:dyDescent="0.35">
      <c r="A9" t="s">
        <v>138</v>
      </c>
      <c r="B9" s="1">
        <v>43313</v>
      </c>
      <c r="C9" s="1">
        <v>43313</v>
      </c>
      <c r="D9">
        <v>1</v>
      </c>
      <c r="E9" t="s">
        <v>1004</v>
      </c>
      <c r="G9" t="str">
        <f>("Damages, Attorney's fees")</f>
        <v>Damages, Attorney's fees</v>
      </c>
      <c r="H9" t="s">
        <v>1003</v>
      </c>
      <c r="J9" t="s">
        <v>311</v>
      </c>
      <c r="K9" t="s">
        <v>1002</v>
      </c>
      <c r="M9" t="str">
        <f>("Statutory tenant obligations")</f>
        <v>Statutory tenant obligations</v>
      </c>
      <c r="N9" t="s">
        <v>1001</v>
      </c>
      <c r="P9">
        <v>0</v>
      </c>
      <c r="Q9" t="s">
        <v>999</v>
      </c>
      <c r="S9" t="str">
        <f>("3 days")</f>
        <v>3 days</v>
      </c>
      <c r="T9" t="s">
        <v>999</v>
      </c>
      <c r="V9" t="str">
        <f>("30 days")</f>
        <v>30 days</v>
      </c>
      <c r="W9" t="s">
        <v>1000</v>
      </c>
      <c r="Y9" t="str">
        <f>("3 days")</f>
        <v>3 days</v>
      </c>
      <c r="Z9" t="s">
        <v>999</v>
      </c>
      <c r="AB9" t="str">
        <f>("Written notice delivered to tenant, Written notice posted in a conspicuous place on the premises , Certified mail")</f>
        <v>Written notice delivered to tenant, Written notice posted in a conspicuous place on the premises , Certified mail</v>
      </c>
      <c r="AC9" t="s">
        <v>999</v>
      </c>
      <c r="AD9" t="s">
        <v>998</v>
      </c>
      <c r="AE9" t="str">
        <f>("$123")</f>
        <v>$123</v>
      </c>
      <c r="AF9" t="s">
        <v>997</v>
      </c>
      <c r="AH9" t="str">
        <f>("Description of violation")</f>
        <v>Description of violation</v>
      </c>
      <c r="AI9" t="s">
        <v>996</v>
      </c>
      <c r="AK9" t="str">
        <f>("Personal service, Delivery to person of suitable age, Mail, Certified mail")</f>
        <v>Personal service, Delivery to person of suitable age, Mail, Certified mail</v>
      </c>
      <c r="AL9" t="s">
        <v>995</v>
      </c>
      <c r="AN9" t="str">
        <f>("7 days")</f>
        <v>7 days</v>
      </c>
      <c r="AO9" t="s">
        <v>994</v>
      </c>
      <c r="AQ9" t="str">
        <f>("No minimum")</f>
        <v>No minimum</v>
      </c>
      <c r="AT9" t="str">
        <f>("No maximum")</f>
        <v>No maximum</v>
      </c>
      <c r="AW9" t="str">
        <f>("8 days")</f>
        <v>8 days</v>
      </c>
      <c r="AX9" t="s">
        <v>993</v>
      </c>
      <c r="AZ9">
        <v>0</v>
      </c>
      <c r="BA9" t="s">
        <v>992</v>
      </c>
      <c r="BC9" t="str">
        <f>("Yes")</f>
        <v>Yes</v>
      </c>
      <c r="BD9" t="s">
        <v>991</v>
      </c>
      <c r="BF9" t="str">
        <f>("Retaliation, Tenant justifiably withheld rent, Any legal or equitable defense")</f>
        <v>Retaliation, Tenant justifiably withheld rent, Any legal or equitable defense</v>
      </c>
      <c r="BG9" t="s">
        <v>990</v>
      </c>
      <c r="BI9" t="str">
        <f t="shared" ref="BI9:BI15" si="3">("Yes, optional")</f>
        <v>Yes, optional</v>
      </c>
      <c r="BJ9" t="s">
        <v>989</v>
      </c>
      <c r="BL9">
        <v>0</v>
      </c>
      <c r="BO9" t="str">
        <f>("Possession, Unpaid rent, Damages, Injunction, Ending the rental agreement, Attorney's fees")</f>
        <v>Possession, Unpaid rent, Damages, Injunction, Ending the rental agreement, Attorney's fees</v>
      </c>
      <c r="BP9" t="s">
        <v>988</v>
      </c>
      <c r="BR9">
        <v>0</v>
      </c>
      <c r="BS9" t="s">
        <v>987</v>
      </c>
      <c r="BU9" t="str">
        <f t="shared" si="1"/>
        <v>Back rent, Damages</v>
      </c>
      <c r="BV9" t="s">
        <v>986</v>
      </c>
      <c r="BX9" t="str">
        <f>("30 days")</f>
        <v>30 days</v>
      </c>
      <c r="BY9" t="s">
        <v>985</v>
      </c>
      <c r="CA9" t="str">
        <f t="shared" si="2"/>
        <v>Yes, only if tenant pays rent</v>
      </c>
      <c r="CB9" t="s">
        <v>984</v>
      </c>
      <c r="CD9">
        <v>1</v>
      </c>
      <c r="CE9" t="s">
        <v>983</v>
      </c>
      <c r="CG9" t="str">
        <f>("None")</f>
        <v>None</v>
      </c>
      <c r="CJ9" t="str">
        <f>("5 days")</f>
        <v>5 days</v>
      </c>
      <c r="CK9" t="s">
        <v>982</v>
      </c>
      <c r="CM9">
        <v>0</v>
      </c>
      <c r="CN9" t="s">
        <v>981</v>
      </c>
      <c r="CP9" t="str">
        <f>("None")</f>
        <v>None</v>
      </c>
      <c r="CS9" t="str">
        <f t="shared" si="0"/>
        <v>All eviction filings</v>
      </c>
      <c r="CT9" t="s">
        <v>980</v>
      </c>
      <c r="CV9" t="str">
        <f>("None")</f>
        <v>None</v>
      </c>
    </row>
    <row r="10" spans="1:102" x14ac:dyDescent="0.35">
      <c r="A10" t="s">
        <v>139</v>
      </c>
      <c r="B10" s="1">
        <v>43313</v>
      </c>
      <c r="C10" s="1">
        <v>43313</v>
      </c>
      <c r="D10">
        <v>1</v>
      </c>
      <c r="E10" t="s">
        <v>979</v>
      </c>
      <c r="G10" t="str">
        <f>("Damages, Back rent, Attorney's fees, Court costs, Fine, Reinstatement of possession, Termination of rental agreement")</f>
        <v>Damages, Back rent, Attorney's fees, Court costs, Fine, Reinstatement of possession, Termination of rental agreement</v>
      </c>
      <c r="H10" t="s">
        <v>978</v>
      </c>
      <c r="J10" t="str">
        <f>("Nonpayment of rent, Criminal activity, Material breach of lease, Remaining on the property after expiration of the lease")</f>
        <v>Nonpayment of rent, Criminal activity, Material breach of lease, Remaining on the property after expiration of the lease</v>
      </c>
      <c r="K10" t="s">
        <v>977</v>
      </c>
      <c r="M10" t="str">
        <f>("None")</f>
        <v>None</v>
      </c>
      <c r="P10">
        <v>0</v>
      </c>
      <c r="S10" t="str">
        <f>("3 days")</f>
        <v>3 days</v>
      </c>
      <c r="T10" t="s">
        <v>976</v>
      </c>
      <c r="V10" t="str">
        <f>("None")</f>
        <v>None</v>
      </c>
      <c r="Y10" t="str">
        <f>("3 days")</f>
        <v>3 days</v>
      </c>
      <c r="Z10" t="s">
        <v>976</v>
      </c>
      <c r="AB10" t="str">
        <f>("Written notice delivered to tenant, Written notice delivered to a person over the age of 16, Written notice posted in a conspicuous place on the premises , Certified mail, Regular mail")</f>
        <v>Written notice delivered to tenant, Written notice delivered to a person over the age of 16, Written notice posted in a conspicuous place on the premises , Certified mail, Regular mail</v>
      </c>
      <c r="AC10" t="s">
        <v>976</v>
      </c>
      <c r="AE10" t="str">
        <f>("$141")</f>
        <v>$141</v>
      </c>
      <c r="AF10" t="s">
        <v>975</v>
      </c>
      <c r="AH10" t="str">
        <f>("Description of violation, Amount of unpaid rent due")</f>
        <v>Description of violation, Amount of unpaid rent due</v>
      </c>
      <c r="AI10" t="s">
        <v>974</v>
      </c>
      <c r="AK10" t="str">
        <f>("Personal service, Post and mail, Delivery to person of suitable age")</f>
        <v>Personal service, Post and mail, Delivery to person of suitable age</v>
      </c>
      <c r="AL10" t="s">
        <v>973</v>
      </c>
      <c r="AN10" t="str">
        <f>("6 days")</f>
        <v>6 days</v>
      </c>
      <c r="AO10" t="s">
        <v>972</v>
      </c>
      <c r="AQ10" t="str">
        <f>("10 days")</f>
        <v>10 days</v>
      </c>
      <c r="AR10" t="s">
        <v>971</v>
      </c>
      <c r="AT10" t="str">
        <f>("21 days")</f>
        <v>21 days</v>
      </c>
      <c r="AU10" t="s">
        <v>971</v>
      </c>
      <c r="AW10" t="str">
        <f>("7 days")</f>
        <v>7 days</v>
      </c>
      <c r="AX10" t="s">
        <v>970</v>
      </c>
      <c r="AZ10">
        <v>0</v>
      </c>
      <c r="BA10" t="s">
        <v>364</v>
      </c>
      <c r="BC10" t="str">
        <f>("Yes, but only under certain circumstances")</f>
        <v>Yes, but only under certain circumstances</v>
      </c>
      <c r="BD10" t="s">
        <v>363</v>
      </c>
      <c r="BF10" t="str">
        <f>("Retaliation, Tenant justifiably withheld rent, Tenant performed repairs")</f>
        <v>Retaliation, Tenant justifiably withheld rent, Tenant performed repairs</v>
      </c>
      <c r="BG10" t="s">
        <v>969</v>
      </c>
      <c r="BI10" t="str">
        <f t="shared" si="3"/>
        <v>Yes, optional</v>
      </c>
      <c r="BJ10" t="s">
        <v>968</v>
      </c>
      <c r="BL10">
        <v>0</v>
      </c>
      <c r="BO10" t="str">
        <f>("Possession, Unpaid rent, Ending the rental agreement, Court costs, Attorney's fees")</f>
        <v>Possession, Unpaid rent, Ending the rental agreement, Court costs, Attorney's fees</v>
      </c>
      <c r="BP10" t="s">
        <v>967</v>
      </c>
      <c r="BR10">
        <v>0</v>
      </c>
      <c r="BS10" t="s">
        <v>966</v>
      </c>
      <c r="BU10" t="str">
        <f t="shared" si="1"/>
        <v>Back rent, Damages</v>
      </c>
      <c r="BV10" t="s">
        <v>965</v>
      </c>
      <c r="BX10" t="str">
        <f>("5 days")</f>
        <v>5 days</v>
      </c>
      <c r="BY10" t="s">
        <v>864</v>
      </c>
      <c r="CA10" t="str">
        <f t="shared" si="2"/>
        <v>Yes, only if tenant pays rent</v>
      </c>
      <c r="CB10" t="s">
        <v>863</v>
      </c>
      <c r="CD10">
        <v>1</v>
      </c>
      <c r="CE10" t="s">
        <v>964</v>
      </c>
      <c r="CG10" t="str">
        <f>("3 months")</f>
        <v>3 months</v>
      </c>
      <c r="CH10" t="s">
        <v>963</v>
      </c>
      <c r="CJ10" t="str">
        <f>("6 days")</f>
        <v>6 days</v>
      </c>
      <c r="CK10" t="s">
        <v>962</v>
      </c>
      <c r="CM10">
        <v>1</v>
      </c>
      <c r="CN10" t="s">
        <v>961</v>
      </c>
      <c r="CP10" t="str">
        <f>("Inclement weather, Military")</f>
        <v>Inclement weather, Military</v>
      </c>
      <c r="CQ10" t="s">
        <v>960</v>
      </c>
      <c r="CS10" t="str">
        <f t="shared" si="0"/>
        <v>All eviction filings</v>
      </c>
      <c r="CT10" t="s">
        <v>959</v>
      </c>
      <c r="CV10" t="str">
        <f t="shared" ref="CV10:CV15" si="4">("Foreclosure")</f>
        <v>Foreclosure</v>
      </c>
      <c r="CW10" t="s">
        <v>958</v>
      </c>
    </row>
    <row r="11" spans="1:102" x14ac:dyDescent="0.35">
      <c r="A11" t="s">
        <v>140</v>
      </c>
      <c r="B11" s="1">
        <v>43313</v>
      </c>
      <c r="C11" s="1">
        <v>43313</v>
      </c>
      <c r="D11">
        <v>1</v>
      </c>
      <c r="E11" t="s">
        <v>957</v>
      </c>
      <c r="G11" t="str">
        <f>("Damages, Termination of rental agreement")</f>
        <v>Damages, Termination of rental agreement</v>
      </c>
      <c r="H11" t="s">
        <v>956</v>
      </c>
      <c r="J11" t="str">
        <f>("Nonpayment of rent, Criminal activity, Material breach of lease, Remaining on the property after expiration of the lease")</f>
        <v>Nonpayment of rent, Criminal activity, Material breach of lease, Remaining on the property after expiration of the lease</v>
      </c>
      <c r="K11" t="s">
        <v>955</v>
      </c>
      <c r="M11" t="str">
        <f>("Nonpayment of rent, Material breach of lease")</f>
        <v>Nonpayment of rent, Material breach of lease</v>
      </c>
      <c r="N11" t="s">
        <v>954</v>
      </c>
      <c r="P11">
        <v>0</v>
      </c>
      <c r="S11" t="str">
        <f>("3 days")</f>
        <v>3 days</v>
      </c>
      <c r="T11" t="s">
        <v>954</v>
      </c>
      <c r="V11" t="str">
        <f>("None")</f>
        <v>None</v>
      </c>
      <c r="Y11" t="str">
        <f>("3 days")</f>
        <v>3 days</v>
      </c>
      <c r="Z11" t="s">
        <v>953</v>
      </c>
      <c r="AB11" t="str">
        <f>("Written notice delivered to tenant, Written notice delivered to a person over the age of 15, Written notice posted in a conspicuous place on the premises ")</f>
        <v xml:space="preserve">Written notice delivered to tenant, Written notice delivered to a person over the age of 15, Written notice posted in a conspicuous place on the premises </v>
      </c>
      <c r="AC11" t="s">
        <v>952</v>
      </c>
      <c r="AE11" t="str">
        <f>("$85")</f>
        <v>$85</v>
      </c>
      <c r="AF11" t="s">
        <v>951</v>
      </c>
      <c r="AH11" t="str">
        <f>("Description of violation")</f>
        <v>Description of violation</v>
      </c>
      <c r="AI11" t="s">
        <v>950</v>
      </c>
      <c r="AK11" t="str">
        <f>("Personal service, Post and mail, Delivery to person of suitable age, Certified mail")</f>
        <v>Personal service, Post and mail, Delivery to person of suitable age, Certified mail</v>
      </c>
      <c r="AL11" t="s">
        <v>949</v>
      </c>
      <c r="AN11" t="str">
        <f>("7 days")</f>
        <v>7 days</v>
      </c>
      <c r="AO11" t="s">
        <v>948</v>
      </c>
      <c r="AQ11" t="str">
        <f>("7 days")</f>
        <v>7 days</v>
      </c>
      <c r="AR11" t="s">
        <v>947</v>
      </c>
      <c r="AT11" t="str">
        <f>("14 days")</f>
        <v>14 days</v>
      </c>
      <c r="AU11" t="s">
        <v>947</v>
      </c>
      <c r="AW11" t="str">
        <f>("5 days")</f>
        <v>5 days</v>
      </c>
      <c r="AX11" t="s">
        <v>946</v>
      </c>
      <c r="AZ11">
        <v>1</v>
      </c>
      <c r="BA11" t="s">
        <v>945</v>
      </c>
      <c r="BC11" t="str">
        <f>("Yes, but only under certain circumstances")</f>
        <v>Yes, but only under certain circumstances</v>
      </c>
      <c r="BD11" t="s">
        <v>944</v>
      </c>
      <c r="BF11" t="s">
        <v>943</v>
      </c>
      <c r="BG11" t="s">
        <v>942</v>
      </c>
      <c r="BI11" t="str">
        <f t="shared" si="3"/>
        <v>Yes, optional</v>
      </c>
      <c r="BJ11" t="s">
        <v>941</v>
      </c>
      <c r="BL11">
        <v>0</v>
      </c>
      <c r="BO11" t="str">
        <f>("Possession, Unpaid rent, Damages, Ending the rental agreement, Court costs, Attorney's fees")</f>
        <v>Possession, Unpaid rent, Damages, Ending the rental agreement, Court costs, Attorney's fees</v>
      </c>
      <c r="BP11" t="s">
        <v>940</v>
      </c>
      <c r="BR11">
        <v>0</v>
      </c>
      <c r="BS11" t="s">
        <v>939</v>
      </c>
      <c r="BU11" t="str">
        <f t="shared" si="1"/>
        <v>Back rent, Damages</v>
      </c>
      <c r="BV11" t="s">
        <v>938</v>
      </c>
      <c r="BX11" t="str">
        <f>("14 days")</f>
        <v>14 days</v>
      </c>
      <c r="BY11" t="s">
        <v>937</v>
      </c>
      <c r="CA11" t="str">
        <f t="shared" si="2"/>
        <v>Yes, only if tenant pays rent</v>
      </c>
      <c r="CB11" t="s">
        <v>936</v>
      </c>
      <c r="CD11">
        <v>1</v>
      </c>
      <c r="CE11" t="s">
        <v>935</v>
      </c>
      <c r="CG11" t="str">
        <f>("None")</f>
        <v>None</v>
      </c>
      <c r="CJ11" t="str">
        <f>("2 days")</f>
        <v>2 days</v>
      </c>
      <c r="CK11" t="s">
        <v>934</v>
      </c>
      <c r="CM11">
        <v>0</v>
      </c>
      <c r="CP11" t="str">
        <f>("Nighttime, Military")</f>
        <v>Nighttime, Military</v>
      </c>
      <c r="CQ11" t="s">
        <v>933</v>
      </c>
      <c r="CS11" t="str">
        <f t="shared" si="0"/>
        <v>All eviction filings</v>
      </c>
      <c r="CT11" t="s">
        <v>932</v>
      </c>
      <c r="CV11" t="str">
        <f t="shared" si="4"/>
        <v>Foreclosure</v>
      </c>
      <c r="CW11" t="s">
        <v>931</v>
      </c>
    </row>
    <row r="12" spans="1:102" x14ac:dyDescent="0.35">
      <c r="A12" t="s">
        <v>141</v>
      </c>
      <c r="B12" s="1">
        <v>43313</v>
      </c>
      <c r="C12" s="1">
        <v>43313</v>
      </c>
      <c r="D12">
        <v>1</v>
      </c>
      <c r="E12" t="s">
        <v>906</v>
      </c>
      <c r="G12" t="str">
        <f>("Multiplied damages, Fine, Reinstatement of possession")</f>
        <v>Multiplied damages, Fine, Reinstatement of possession</v>
      </c>
      <c r="H12" t="s">
        <v>930</v>
      </c>
      <c r="J12" t="str">
        <f>("Nonpayment of rent, Criminal activity, Material breach of lease, Remaining on the property after expiration of the lease, Statutory tenant obligations")</f>
        <v>Nonpayment of rent, Criminal activity, Material breach of lease, Remaining on the property after expiration of the lease, Statutory tenant obligations</v>
      </c>
      <c r="K12" t="s">
        <v>927</v>
      </c>
      <c r="M12" t="str">
        <f>("Nonpayment of rent")</f>
        <v>Nonpayment of rent</v>
      </c>
      <c r="N12" t="s">
        <v>929</v>
      </c>
      <c r="P12">
        <v>1</v>
      </c>
      <c r="Q12" t="s">
        <v>928</v>
      </c>
      <c r="S12" t="str">
        <f>("7 days")</f>
        <v>7 days</v>
      </c>
      <c r="T12" t="s">
        <v>927</v>
      </c>
      <c r="V12" t="str">
        <f>("30 days")</f>
        <v>30 days</v>
      </c>
      <c r="W12" t="s">
        <v>926</v>
      </c>
      <c r="Y12" t="str">
        <f>("24 hours")</f>
        <v>24 hours</v>
      </c>
      <c r="Z12" t="s">
        <v>925</v>
      </c>
      <c r="AB12" t="str">
        <f>("Written notice delivered to tenant, Written notice delivered to a person of suitable age and discretion, Regular mail, Electronic notice")</f>
        <v>Written notice delivered to tenant, Written notice delivered to a person of suitable age and discretion, Regular mail, Electronic notice</v>
      </c>
      <c r="AC12" t="s">
        <v>924</v>
      </c>
      <c r="AE12" t="str">
        <f>("$55")</f>
        <v>$55</v>
      </c>
      <c r="AF12" t="s">
        <v>923</v>
      </c>
      <c r="AH12" t="str">
        <f>("Description of violation, Amount of unpaid rent due")</f>
        <v>Description of violation, Amount of unpaid rent due</v>
      </c>
      <c r="AI12" t="s">
        <v>922</v>
      </c>
      <c r="AK12" t="str">
        <f>("Personal service, Delivery to person of suitable age, Delivery to premises, Certified mail, Publication")</f>
        <v>Personal service, Delivery to person of suitable age, Delivery to premises, Certified mail, Publication</v>
      </c>
      <c r="AL12" t="s">
        <v>921</v>
      </c>
      <c r="AN12" t="str">
        <f>("3 days")</f>
        <v>3 days</v>
      </c>
      <c r="AO12" t="s">
        <v>920</v>
      </c>
      <c r="AQ12" t="str">
        <f>("No minimum")</f>
        <v>No minimum</v>
      </c>
      <c r="AR12" t="s">
        <v>920</v>
      </c>
      <c r="AT12" t="str">
        <f>("10 days")</f>
        <v>10 days</v>
      </c>
      <c r="AU12" t="s">
        <v>920</v>
      </c>
      <c r="AW12" t="str">
        <f>("7 days")</f>
        <v>7 days</v>
      </c>
      <c r="AX12" t="s">
        <v>919</v>
      </c>
      <c r="AZ12">
        <v>0</v>
      </c>
      <c r="BA12" t="s">
        <v>918</v>
      </c>
      <c r="BC12" t="str">
        <f>("Yes")</f>
        <v>Yes</v>
      </c>
      <c r="BD12" t="s">
        <v>917</v>
      </c>
      <c r="BF12" t="str">
        <f>("Retaliation, Tenant justifiably withheld rent, Landlord violated statutory duties, Tenant is domestic violence survivor")</f>
        <v>Retaliation, Tenant justifiably withheld rent, Landlord violated statutory duties, Tenant is domestic violence survivor</v>
      </c>
      <c r="BG12" t="s">
        <v>916</v>
      </c>
      <c r="BI12" t="str">
        <f t="shared" si="3"/>
        <v>Yes, optional</v>
      </c>
      <c r="BJ12" t="s">
        <v>915</v>
      </c>
      <c r="BL12">
        <v>1</v>
      </c>
      <c r="BM12" t="s">
        <v>914</v>
      </c>
      <c r="BO12" t="str">
        <f>("Possession, Unpaid rent, Damages, Ending the rental agreement")</f>
        <v>Possession, Unpaid rent, Damages, Ending the rental agreement</v>
      </c>
      <c r="BP12" t="s">
        <v>913</v>
      </c>
      <c r="BR12">
        <v>0</v>
      </c>
      <c r="BS12" t="s">
        <v>912</v>
      </c>
      <c r="BU12" t="str">
        <f t="shared" si="1"/>
        <v>Back rent, Damages</v>
      </c>
      <c r="BV12" t="s">
        <v>911</v>
      </c>
      <c r="BX12" t="str">
        <f>("10 days")</f>
        <v>10 days</v>
      </c>
      <c r="BY12" t="s">
        <v>910</v>
      </c>
      <c r="CA12" t="str">
        <f t="shared" si="2"/>
        <v>Yes, only if tenant pays rent</v>
      </c>
      <c r="CB12" t="s">
        <v>910</v>
      </c>
      <c r="CD12">
        <v>1</v>
      </c>
      <c r="CE12" t="s">
        <v>909</v>
      </c>
      <c r="CG12" t="str">
        <f>("14 days")</f>
        <v>14 days</v>
      </c>
      <c r="CH12" t="s">
        <v>908</v>
      </c>
      <c r="CJ12" t="str">
        <f>("10 days")</f>
        <v>10 days</v>
      </c>
      <c r="CK12" t="s">
        <v>907</v>
      </c>
      <c r="CM12">
        <v>1</v>
      </c>
      <c r="CN12" t="s">
        <v>906</v>
      </c>
      <c r="CP12" t="str">
        <f>("None")</f>
        <v>None</v>
      </c>
      <c r="CS12" t="str">
        <f t="shared" si="0"/>
        <v>All eviction filings</v>
      </c>
      <c r="CT12" t="s">
        <v>905</v>
      </c>
      <c r="CV12" t="str">
        <f t="shared" si="4"/>
        <v>Foreclosure</v>
      </c>
      <c r="CW12" t="s">
        <v>904</v>
      </c>
    </row>
    <row r="13" spans="1:102" x14ac:dyDescent="0.35">
      <c r="A13" t="s">
        <v>142</v>
      </c>
      <c r="B13" s="1">
        <v>43313</v>
      </c>
      <c r="C13" s="1">
        <v>43313</v>
      </c>
      <c r="D13">
        <v>1</v>
      </c>
      <c r="E13" t="s">
        <v>376</v>
      </c>
      <c r="G13" t="str">
        <f>("Damages, Back rent, Attorney's fees, Court costs, Fine, Reinstatement of possession, Termination of rental agreement")</f>
        <v>Damages, Back rent, Attorney's fees, Court costs, Fine, Reinstatement of possession, Termination of rental agreement</v>
      </c>
      <c r="H13" t="s">
        <v>376</v>
      </c>
      <c r="J13" t="str">
        <f>("Nonpayment of rent, Criminal activity, Material breach of lease, Remaining on the property after expiration of the lease")</f>
        <v>Nonpayment of rent, Criminal activity, Material breach of lease, Remaining on the property after expiration of the lease</v>
      </c>
      <c r="K13" t="s">
        <v>903</v>
      </c>
      <c r="M13" t="str">
        <f>("None")</f>
        <v>None</v>
      </c>
      <c r="P13">
        <v>0</v>
      </c>
      <c r="S13" t="str">
        <f>("3 days")</f>
        <v>3 days</v>
      </c>
      <c r="T13" t="s">
        <v>372</v>
      </c>
      <c r="V13" t="str">
        <f>("None")</f>
        <v>None</v>
      </c>
      <c r="Y13" t="str">
        <f>("3 days")</f>
        <v>3 days</v>
      </c>
      <c r="Z13" t="s">
        <v>372</v>
      </c>
      <c r="AB13" t="str">
        <f>("Written notice delivered to tenant, Written notice delivered to a person over the age of 16, Written notice posted in a conspicuous place on the premises , Certified mail, Regular mail")</f>
        <v>Written notice delivered to tenant, Written notice delivered to a person over the age of 16, Written notice posted in a conspicuous place on the premises , Certified mail, Regular mail</v>
      </c>
      <c r="AC13" t="s">
        <v>902</v>
      </c>
      <c r="AE13" t="str">
        <f>("$146")</f>
        <v>$146</v>
      </c>
      <c r="AF13" t="s">
        <v>901</v>
      </c>
      <c r="AH13" t="str">
        <f>("Description of violation, Amount of unpaid rent due")</f>
        <v>Description of violation, Amount of unpaid rent due</v>
      </c>
      <c r="AI13" t="s">
        <v>876</v>
      </c>
      <c r="AK13" t="str">
        <f>("Personal service, Post and mail, Delivery to person of suitable age")</f>
        <v>Personal service, Post and mail, Delivery to person of suitable age</v>
      </c>
      <c r="AL13" t="s">
        <v>900</v>
      </c>
      <c r="AN13" t="str">
        <f>("6 days")</f>
        <v>6 days</v>
      </c>
      <c r="AO13" t="s">
        <v>899</v>
      </c>
      <c r="AQ13" t="str">
        <f>("10 days")</f>
        <v>10 days</v>
      </c>
      <c r="AR13" t="s">
        <v>898</v>
      </c>
      <c r="AT13" t="str">
        <f>("21 days")</f>
        <v>21 days</v>
      </c>
      <c r="AU13" t="s">
        <v>898</v>
      </c>
      <c r="AW13" t="str">
        <f>("7 days")</f>
        <v>7 days</v>
      </c>
      <c r="AX13" t="s">
        <v>897</v>
      </c>
      <c r="AZ13">
        <v>0</v>
      </c>
      <c r="BA13" t="s">
        <v>364</v>
      </c>
      <c r="BC13" t="str">
        <f t="shared" ref="BC13:BC18" si="5">("Yes, but only under certain circumstances")</f>
        <v>Yes, but only under certain circumstances</v>
      </c>
      <c r="BD13" t="s">
        <v>845</v>
      </c>
      <c r="BF13" t="str">
        <f>("Retaliation, Tenant justifiably withheld rent, Tenant performed repairs")</f>
        <v>Retaliation, Tenant justifiably withheld rent, Tenant performed repairs</v>
      </c>
      <c r="BG13" t="s">
        <v>896</v>
      </c>
      <c r="BI13" t="str">
        <f t="shared" si="3"/>
        <v>Yes, optional</v>
      </c>
      <c r="BJ13" t="s">
        <v>895</v>
      </c>
      <c r="BL13">
        <v>0</v>
      </c>
      <c r="BO13" t="str">
        <f>("Possession, Unpaid rent, Ending the rental agreement, Court costs, Attorney's fees")</f>
        <v>Possession, Unpaid rent, Ending the rental agreement, Court costs, Attorney's fees</v>
      </c>
      <c r="BP13" t="s">
        <v>894</v>
      </c>
      <c r="BR13">
        <v>0</v>
      </c>
      <c r="BS13" t="s">
        <v>893</v>
      </c>
      <c r="BU13" t="str">
        <f t="shared" si="1"/>
        <v>Back rent, Damages</v>
      </c>
      <c r="BV13" t="s">
        <v>892</v>
      </c>
      <c r="BX13" t="str">
        <f>("5 days")</f>
        <v>5 days</v>
      </c>
      <c r="BY13" t="s">
        <v>891</v>
      </c>
      <c r="CA13" t="str">
        <f t="shared" si="2"/>
        <v>Yes, only if tenant pays rent</v>
      </c>
      <c r="CB13" t="s">
        <v>890</v>
      </c>
      <c r="CD13">
        <v>1</v>
      </c>
      <c r="CE13" t="s">
        <v>889</v>
      </c>
      <c r="CG13" t="str">
        <f>("3 months")</f>
        <v>3 months</v>
      </c>
      <c r="CH13" t="s">
        <v>888</v>
      </c>
      <c r="CJ13" t="str">
        <f>("6 days")</f>
        <v>6 days</v>
      </c>
      <c r="CK13" t="s">
        <v>353</v>
      </c>
      <c r="CM13">
        <v>1</v>
      </c>
      <c r="CN13" t="s">
        <v>352</v>
      </c>
      <c r="CP13" t="str">
        <f>("Inclement weather, Military")</f>
        <v>Inclement weather, Military</v>
      </c>
      <c r="CQ13" t="s">
        <v>887</v>
      </c>
      <c r="CS13" t="str">
        <f t="shared" si="0"/>
        <v>All eviction filings</v>
      </c>
      <c r="CT13" t="s">
        <v>886</v>
      </c>
      <c r="CV13" t="str">
        <f t="shared" si="4"/>
        <v>Foreclosure</v>
      </c>
      <c r="CW13" t="s">
        <v>885</v>
      </c>
    </row>
    <row r="14" spans="1:102" x14ac:dyDescent="0.35">
      <c r="A14" t="s">
        <v>143</v>
      </c>
      <c r="B14" s="1">
        <v>43313</v>
      </c>
      <c r="C14" s="1">
        <v>43313</v>
      </c>
      <c r="D14">
        <v>1</v>
      </c>
      <c r="E14" t="s">
        <v>884</v>
      </c>
      <c r="G14" t="str">
        <f>("Damages, Back rent, Attorney's fees, Court costs, Fine, Reinstatement of possession, Termination of rental agreement")</f>
        <v>Damages, Back rent, Attorney's fees, Court costs, Fine, Reinstatement of possession, Termination of rental agreement</v>
      </c>
      <c r="H14" t="s">
        <v>884</v>
      </c>
      <c r="J14" t="str">
        <f>("Nonpayment of rent, Criminal activity, Material breach of lease, Remaining on the property after expiration of the lease")</f>
        <v>Nonpayment of rent, Criminal activity, Material breach of lease, Remaining on the property after expiration of the lease</v>
      </c>
      <c r="K14" t="s">
        <v>883</v>
      </c>
      <c r="M14" t="str">
        <f>("None")</f>
        <v>None</v>
      </c>
      <c r="N14" t="s">
        <v>882</v>
      </c>
      <c r="P14">
        <v>0</v>
      </c>
      <c r="S14" t="str">
        <f>("3 days")</f>
        <v>3 days</v>
      </c>
      <c r="T14" t="s">
        <v>881</v>
      </c>
      <c r="V14" t="str">
        <f>("3 days")</f>
        <v>3 days</v>
      </c>
      <c r="W14" t="s">
        <v>880</v>
      </c>
      <c r="Y14" t="str">
        <f>("Notice of immediate termination allowed")</f>
        <v>Notice of immediate termination allowed</v>
      </c>
      <c r="Z14" t="s">
        <v>879</v>
      </c>
      <c r="AB14" t="str">
        <f>("Written notice delivered to tenant, Written notice delivered to a person over the age of 16, Written notice posted in a conspicuous place on the premises , Certified mail, Regular mail")</f>
        <v>Written notice delivered to tenant, Written notice delivered to a person over the age of 16, Written notice posted in a conspicuous place on the premises , Certified mail, Regular mail</v>
      </c>
      <c r="AC14" t="s">
        <v>878</v>
      </c>
      <c r="AE14" t="str">
        <f>("$121")</f>
        <v>$121</v>
      </c>
      <c r="AF14" t="s">
        <v>877</v>
      </c>
      <c r="AH14" t="str">
        <f>("Description of violation, Amount of unpaid rent due")</f>
        <v>Description of violation, Amount of unpaid rent due</v>
      </c>
      <c r="AI14" t="s">
        <v>876</v>
      </c>
      <c r="AK14" t="str">
        <f>("Personal service, Post and mail, Delivery to person of suitable age")</f>
        <v>Personal service, Post and mail, Delivery to person of suitable age</v>
      </c>
      <c r="AL14" t="s">
        <v>875</v>
      </c>
      <c r="AN14" t="str">
        <f>("6 days")</f>
        <v>6 days</v>
      </c>
      <c r="AO14" t="s">
        <v>874</v>
      </c>
      <c r="AQ14" t="str">
        <f>("10 days")</f>
        <v>10 days</v>
      </c>
      <c r="AR14" t="s">
        <v>873</v>
      </c>
      <c r="AT14" t="str">
        <f>("21 days")</f>
        <v>21 days</v>
      </c>
      <c r="AU14" t="s">
        <v>873</v>
      </c>
      <c r="AW14" t="str">
        <f>("7 days")</f>
        <v>7 days</v>
      </c>
      <c r="AX14" t="s">
        <v>872</v>
      </c>
      <c r="AZ14">
        <v>0</v>
      </c>
      <c r="BA14" t="s">
        <v>871</v>
      </c>
      <c r="BC14" t="str">
        <f t="shared" si="5"/>
        <v>Yes, but only under certain circumstances</v>
      </c>
      <c r="BD14" t="s">
        <v>870</v>
      </c>
      <c r="BF14" t="str">
        <f>("Retaliation, Tenant justifiably withheld rent, Tenant performed repairs")</f>
        <v>Retaliation, Tenant justifiably withheld rent, Tenant performed repairs</v>
      </c>
      <c r="BG14" t="s">
        <v>869</v>
      </c>
      <c r="BI14" t="str">
        <f t="shared" si="3"/>
        <v>Yes, optional</v>
      </c>
      <c r="BJ14" t="s">
        <v>868</v>
      </c>
      <c r="BL14">
        <v>0</v>
      </c>
      <c r="BO14" t="str">
        <f>("Possession, Unpaid rent, Ending the rental agreement, Court costs, Attorney's fees")</f>
        <v>Possession, Unpaid rent, Ending the rental agreement, Court costs, Attorney's fees</v>
      </c>
      <c r="BP14" t="s">
        <v>867</v>
      </c>
      <c r="BR14">
        <v>0</v>
      </c>
      <c r="BS14" t="s">
        <v>866</v>
      </c>
      <c r="BU14" t="str">
        <f t="shared" si="1"/>
        <v>Back rent, Damages</v>
      </c>
      <c r="BV14" t="s">
        <v>865</v>
      </c>
      <c r="BX14" t="str">
        <f>("5 days")</f>
        <v>5 days</v>
      </c>
      <c r="BY14" t="s">
        <v>864</v>
      </c>
      <c r="CA14" t="str">
        <f t="shared" si="2"/>
        <v>Yes, only if tenant pays rent</v>
      </c>
      <c r="CB14" t="s">
        <v>863</v>
      </c>
      <c r="CD14">
        <v>1</v>
      </c>
      <c r="CE14" t="s">
        <v>862</v>
      </c>
      <c r="CG14" t="str">
        <f>("3 months")</f>
        <v>3 months</v>
      </c>
      <c r="CH14" t="s">
        <v>861</v>
      </c>
      <c r="CJ14" t="str">
        <f>("6 days")</f>
        <v>6 days</v>
      </c>
      <c r="CK14" t="s">
        <v>860</v>
      </c>
      <c r="CM14">
        <v>1</v>
      </c>
      <c r="CN14" t="s">
        <v>859</v>
      </c>
      <c r="CP14" t="str">
        <f>("Inclement weather, Military")</f>
        <v>Inclement weather, Military</v>
      </c>
      <c r="CQ14" t="s">
        <v>858</v>
      </c>
      <c r="CS14" t="str">
        <f t="shared" si="0"/>
        <v>All eviction filings</v>
      </c>
      <c r="CT14" t="s">
        <v>857</v>
      </c>
      <c r="CV14" t="str">
        <f t="shared" si="4"/>
        <v>Foreclosure</v>
      </c>
      <c r="CW14" t="s">
        <v>856</v>
      </c>
    </row>
    <row r="15" spans="1:102" x14ac:dyDescent="0.35">
      <c r="A15" t="s">
        <v>144</v>
      </c>
      <c r="B15" s="1">
        <v>43313</v>
      </c>
      <c r="C15" s="1">
        <v>43313</v>
      </c>
      <c r="D15">
        <v>1</v>
      </c>
      <c r="E15" t="s">
        <v>855</v>
      </c>
      <c r="G15" t="str">
        <f>("Damages, Back rent, Attorney's fees, Court costs, Fine, Reinstatement of possession, Termination of rental agreement")</f>
        <v>Damages, Back rent, Attorney's fees, Court costs, Fine, Reinstatement of possession, Termination of rental agreement</v>
      </c>
      <c r="H15" t="s">
        <v>854</v>
      </c>
      <c r="J15" t="str">
        <f>("Nonpayment of rent, Criminal activity, Material breach of lease, Remaining on the property after expiration of the lease")</f>
        <v>Nonpayment of rent, Criminal activity, Material breach of lease, Remaining on the property after expiration of the lease</v>
      </c>
      <c r="K15" t="s">
        <v>853</v>
      </c>
      <c r="M15" t="str">
        <f>("None")</f>
        <v>None</v>
      </c>
      <c r="N15" t="s">
        <v>852</v>
      </c>
      <c r="P15">
        <v>0</v>
      </c>
      <c r="S15" t="str">
        <f>("3 days")</f>
        <v>3 days</v>
      </c>
      <c r="T15" t="s">
        <v>851</v>
      </c>
      <c r="V15" t="str">
        <f>("None")</f>
        <v>None</v>
      </c>
      <c r="Y15" t="str">
        <f>("3 days")</f>
        <v>3 days</v>
      </c>
      <c r="Z15" t="s">
        <v>851</v>
      </c>
      <c r="AB15" t="str">
        <f>("Written notice delivered to tenant, Written notice delivered to a person over the age of 16, Written notice posted in a conspicuous place on the premises , Certified mail, Regular mail")</f>
        <v>Written notice delivered to tenant, Written notice delivered to a person over the age of 16, Written notice posted in a conspicuous place on the premises , Certified mail, Regular mail</v>
      </c>
      <c r="AC15" t="s">
        <v>850</v>
      </c>
      <c r="AE15" t="str">
        <f>("$121")</f>
        <v>$121</v>
      </c>
      <c r="AF15" t="s">
        <v>849</v>
      </c>
      <c r="AH15" t="str">
        <f>("Description of violation, Amount of unpaid rent due")</f>
        <v>Description of violation, Amount of unpaid rent due</v>
      </c>
      <c r="AI15" t="s">
        <v>369</v>
      </c>
      <c r="AK15" t="str">
        <f>("Personal service, Post and mail, Delivery to person of suitable age")</f>
        <v>Personal service, Post and mail, Delivery to person of suitable age</v>
      </c>
      <c r="AL15" t="s">
        <v>368</v>
      </c>
      <c r="AN15" t="str">
        <f>("6 days")</f>
        <v>6 days</v>
      </c>
      <c r="AO15" t="s">
        <v>367</v>
      </c>
      <c r="AQ15" t="str">
        <f>("10 days")</f>
        <v>10 days</v>
      </c>
      <c r="AR15" t="s">
        <v>848</v>
      </c>
      <c r="AT15" t="str">
        <f>("21 days")</f>
        <v>21 days</v>
      </c>
      <c r="AU15" t="s">
        <v>848</v>
      </c>
      <c r="AW15" t="str">
        <f>("7 days")</f>
        <v>7 days</v>
      </c>
      <c r="AX15" t="s">
        <v>847</v>
      </c>
      <c r="AZ15">
        <v>0</v>
      </c>
      <c r="BA15" t="s">
        <v>846</v>
      </c>
      <c r="BC15" t="str">
        <f t="shared" si="5"/>
        <v>Yes, but only under certain circumstances</v>
      </c>
      <c r="BD15" t="s">
        <v>845</v>
      </c>
      <c r="BF15" t="str">
        <f>("Retaliation, Tenant justifiably withheld rent, Tenant performed repairs")</f>
        <v>Retaliation, Tenant justifiably withheld rent, Tenant performed repairs</v>
      </c>
      <c r="BG15" t="s">
        <v>844</v>
      </c>
      <c r="BI15" t="str">
        <f t="shared" si="3"/>
        <v>Yes, optional</v>
      </c>
      <c r="BJ15" t="s">
        <v>361</v>
      </c>
      <c r="BL15">
        <v>0</v>
      </c>
      <c r="BO15" t="str">
        <f>("Possession, Unpaid rent, Ending the rental agreement, Court costs, Attorney's fees")</f>
        <v>Possession, Unpaid rent, Ending the rental agreement, Court costs, Attorney's fees</v>
      </c>
      <c r="BP15" t="s">
        <v>843</v>
      </c>
      <c r="BR15">
        <v>0</v>
      </c>
      <c r="BS15" t="s">
        <v>359</v>
      </c>
      <c r="BU15" t="str">
        <f t="shared" si="1"/>
        <v>Back rent, Damages</v>
      </c>
      <c r="BV15" t="s">
        <v>358</v>
      </c>
      <c r="BX15" t="str">
        <f>("5 days")</f>
        <v>5 days</v>
      </c>
      <c r="BY15" t="s">
        <v>842</v>
      </c>
      <c r="CA15" t="str">
        <f t="shared" si="2"/>
        <v>Yes, only if tenant pays rent</v>
      </c>
      <c r="CB15" t="s">
        <v>841</v>
      </c>
      <c r="CD15">
        <v>1</v>
      </c>
      <c r="CE15" t="s">
        <v>840</v>
      </c>
      <c r="CG15" t="str">
        <f>("3 months")</f>
        <v>3 months</v>
      </c>
      <c r="CH15" t="s">
        <v>839</v>
      </c>
      <c r="CJ15" t="str">
        <f>("6 days")</f>
        <v>6 days</v>
      </c>
      <c r="CK15" t="s">
        <v>353</v>
      </c>
      <c r="CM15">
        <v>1</v>
      </c>
      <c r="CN15" t="s">
        <v>838</v>
      </c>
      <c r="CP15" t="str">
        <f>("Inclement weather, Military")</f>
        <v>Inclement weather, Military</v>
      </c>
      <c r="CQ15" t="s">
        <v>351</v>
      </c>
      <c r="CS15" t="str">
        <f t="shared" si="0"/>
        <v>All eviction filings</v>
      </c>
      <c r="CT15" t="s">
        <v>837</v>
      </c>
      <c r="CV15" t="str">
        <f t="shared" si="4"/>
        <v>Foreclosure</v>
      </c>
      <c r="CW15" t="s">
        <v>836</v>
      </c>
    </row>
    <row r="16" spans="1:102" x14ac:dyDescent="0.35">
      <c r="A16" t="s">
        <v>145</v>
      </c>
      <c r="B16" s="1">
        <v>43313</v>
      </c>
      <c r="C16" s="1">
        <v>43313</v>
      </c>
      <c r="D16">
        <v>1</v>
      </c>
      <c r="E16" t="s">
        <v>835</v>
      </c>
      <c r="F16" t="s">
        <v>834</v>
      </c>
      <c r="G16" t="str">
        <f>("Reinstatement of possession")</f>
        <v>Reinstatement of possession</v>
      </c>
      <c r="H16" t="s">
        <v>833</v>
      </c>
      <c r="J16" t="str">
        <f>("Nonpayment of rent, Criminal activity, Remaining on the property after expiration of the lease, Statutory tenant obligations")</f>
        <v>Nonpayment of rent, Criminal activity, Remaining on the property after expiration of the lease, Statutory tenant obligations</v>
      </c>
      <c r="K16" t="s">
        <v>832</v>
      </c>
      <c r="M16" t="str">
        <f>("Nonpayment of rent, Statutory tenant obligations")</f>
        <v>Nonpayment of rent, Statutory tenant obligations</v>
      </c>
      <c r="N16" t="s">
        <v>831</v>
      </c>
      <c r="P16">
        <v>0</v>
      </c>
      <c r="S16" t="str">
        <f>("10 days")</f>
        <v>10 days</v>
      </c>
      <c r="T16" t="s">
        <v>830</v>
      </c>
      <c r="V16" t="str">
        <f>("None")</f>
        <v>None</v>
      </c>
      <c r="Y16" t="str">
        <f>("Notice of immediate termination allowed")</f>
        <v>Notice of immediate termination allowed</v>
      </c>
      <c r="Z16" t="s">
        <v>829</v>
      </c>
      <c r="AB16" t="str">
        <f>("Written notice delivered to tenant, Written notice delivered to a person of suitable age and discretion, Written notice posted in a conspicuous place on the premises ")</f>
        <v xml:space="preserve">Written notice delivered to tenant, Written notice delivered to a person of suitable age and discretion, Written notice posted in a conspicuous place on the premises </v>
      </c>
      <c r="AC16" t="s">
        <v>828</v>
      </c>
      <c r="AE16" t="str">
        <f>("$102")</f>
        <v>$102</v>
      </c>
      <c r="AF16" t="s">
        <v>827</v>
      </c>
      <c r="AH16" t="str">
        <f>("Description of violation")</f>
        <v>Description of violation</v>
      </c>
      <c r="AI16" t="s">
        <v>826</v>
      </c>
      <c r="AK16" t="str">
        <f>("Personal service, Post and mail, Certified mail")</f>
        <v>Personal service, Post and mail, Certified mail</v>
      </c>
      <c r="AL16" t="s">
        <v>825</v>
      </c>
      <c r="AN16" t="str">
        <f>("10 days")</f>
        <v>10 days</v>
      </c>
      <c r="AO16" t="s">
        <v>824</v>
      </c>
      <c r="AP16" t="s">
        <v>823</v>
      </c>
      <c r="AQ16" t="str">
        <f>("No minimum")</f>
        <v>No minimum</v>
      </c>
      <c r="AT16" t="str">
        <f>("No maximum")</f>
        <v>No maximum</v>
      </c>
      <c r="AU16" t="s">
        <v>822</v>
      </c>
      <c r="AV16" t="s">
        <v>821</v>
      </c>
      <c r="AW16" t="str">
        <f>("No maximum")</f>
        <v>No maximum</v>
      </c>
      <c r="AX16" t="s">
        <v>820</v>
      </c>
      <c r="AZ16">
        <v>0</v>
      </c>
      <c r="BA16" t="s">
        <v>819</v>
      </c>
      <c r="BC16" t="str">
        <f t="shared" si="5"/>
        <v>Yes, but only under certain circumstances</v>
      </c>
      <c r="BD16" t="s">
        <v>818</v>
      </c>
      <c r="BF16" t="str">
        <f>("Retaliation, Tenant is domestic violence survivor, Tenant is being stalked")</f>
        <v>Retaliation, Tenant is domestic violence survivor, Tenant is being stalked</v>
      </c>
      <c r="BG16" t="s">
        <v>817</v>
      </c>
      <c r="BI16" t="str">
        <f>("Not mentioned in the law")</f>
        <v>Not mentioned in the law</v>
      </c>
      <c r="BL16">
        <v>1</v>
      </c>
      <c r="BM16" t="s">
        <v>816</v>
      </c>
      <c r="BO16" t="str">
        <f>("Possession, Damages, Injunction, Court costs, Attorney's fees")</f>
        <v>Possession, Damages, Injunction, Court costs, Attorney's fees</v>
      </c>
      <c r="BP16" t="s">
        <v>815</v>
      </c>
      <c r="BR16">
        <v>0</v>
      </c>
      <c r="BS16" t="s">
        <v>814</v>
      </c>
      <c r="BU16" t="str">
        <f t="shared" si="1"/>
        <v>Back rent, Damages</v>
      </c>
      <c r="BV16" t="s">
        <v>813</v>
      </c>
      <c r="BX16" t="str">
        <f>("60 days")</f>
        <v>60 days</v>
      </c>
      <c r="BY16" t="s">
        <v>812</v>
      </c>
      <c r="CA16" t="str">
        <f>("No")</f>
        <v>No</v>
      </c>
      <c r="CB16" t="s">
        <v>811</v>
      </c>
      <c r="CD16">
        <v>1</v>
      </c>
      <c r="CE16" t="s">
        <v>810</v>
      </c>
      <c r="CG16" t="str">
        <f>("None")</f>
        <v>None</v>
      </c>
      <c r="CJ16" t="str">
        <f>("2 days")</f>
        <v>2 days</v>
      </c>
      <c r="CK16" t="s">
        <v>809</v>
      </c>
      <c r="CM16">
        <v>1</v>
      </c>
      <c r="CN16" t="s">
        <v>808</v>
      </c>
      <c r="CP16" t="str">
        <f>("None")</f>
        <v>None</v>
      </c>
      <c r="CS16" t="str">
        <f t="shared" si="0"/>
        <v>All eviction filings</v>
      </c>
      <c r="CT16" t="s">
        <v>807</v>
      </c>
      <c r="CV16" t="str">
        <f>("Conversion")</f>
        <v>Conversion</v>
      </c>
      <c r="CW16" t="s">
        <v>806</v>
      </c>
    </row>
    <row r="17" spans="1:101" x14ac:dyDescent="0.35">
      <c r="A17" t="s">
        <v>146</v>
      </c>
      <c r="B17" s="1">
        <v>43313</v>
      </c>
      <c r="C17" s="1">
        <v>43313</v>
      </c>
      <c r="D17">
        <v>1</v>
      </c>
      <c r="E17" t="s">
        <v>805</v>
      </c>
      <c r="G17" t="str">
        <f>("Damages, Multiplied back rent, Attorney's fees, Court costs")</f>
        <v>Damages, Multiplied back rent, Attorney's fees, Court costs</v>
      </c>
      <c r="H17" t="s">
        <v>804</v>
      </c>
      <c r="J17" t="str">
        <f>("Nonpayment of rent, Criminal activity, Material breach of lease, Remaining on the property after expiration of the lease, Statutory tenant obligations")</f>
        <v>Nonpayment of rent, Criminal activity, Material breach of lease, Remaining on the property after expiration of the lease, Statutory tenant obligations</v>
      </c>
      <c r="K17" t="s">
        <v>803</v>
      </c>
      <c r="M17" t="str">
        <f>("Nonpayment of rent, Material breach of lease, Statutory tenant obligations")</f>
        <v>Nonpayment of rent, Material breach of lease, Statutory tenant obligations</v>
      </c>
      <c r="N17" t="s">
        <v>802</v>
      </c>
      <c r="P17">
        <v>0</v>
      </c>
      <c r="Q17" t="s">
        <v>801</v>
      </c>
      <c r="S17" t="str">
        <f>("3 days")</f>
        <v>3 days</v>
      </c>
      <c r="T17" t="s">
        <v>800</v>
      </c>
      <c r="V17" t="str">
        <f>("7 days")</f>
        <v>7 days</v>
      </c>
      <c r="W17" t="s">
        <v>799</v>
      </c>
      <c r="Y17" t="str">
        <f>("Notice of immediate termination allowed")</f>
        <v>Notice of immediate termination allowed</v>
      </c>
      <c r="Z17" t="s">
        <v>798</v>
      </c>
      <c r="AB17" t="str">
        <f>("Written notice delivered to tenant, Written notice posted in a conspicuous place on the premises , Regular mail")</f>
        <v>Written notice delivered to tenant, Written notice posted in a conspicuous place on the premises , Regular mail</v>
      </c>
      <c r="AC17" t="s">
        <v>797</v>
      </c>
      <c r="AE17" t="str">
        <f>("$195")</f>
        <v>$195</v>
      </c>
      <c r="AF17" t="s">
        <v>796</v>
      </c>
      <c r="AH17" t="str">
        <f>("Description of violation")</f>
        <v>Description of violation</v>
      </c>
      <c r="AI17" t="s">
        <v>795</v>
      </c>
      <c r="AK17" t="str">
        <f>("Personal service, Post and mail, Delivery to person of suitable age")</f>
        <v>Personal service, Post and mail, Delivery to person of suitable age</v>
      </c>
      <c r="AL17" t="s">
        <v>794</v>
      </c>
      <c r="AN17" t="str">
        <f>("5 days")</f>
        <v>5 days</v>
      </c>
      <c r="AO17" t="s">
        <v>793</v>
      </c>
      <c r="AQ17" t="str">
        <f>("No minimum")</f>
        <v>No minimum</v>
      </c>
      <c r="AT17" t="str">
        <f>("50 days")</f>
        <v>50 days</v>
      </c>
      <c r="AU17" t="s">
        <v>792</v>
      </c>
      <c r="AW17" t="str">
        <f>("No maximum")</f>
        <v>No maximum</v>
      </c>
      <c r="AX17" t="s">
        <v>791</v>
      </c>
      <c r="AZ17">
        <v>1</v>
      </c>
      <c r="BA17" t="s">
        <v>790</v>
      </c>
      <c r="BC17" t="str">
        <f t="shared" si="5"/>
        <v>Yes, but only under certain circumstances</v>
      </c>
      <c r="BD17" t="s">
        <v>789</v>
      </c>
      <c r="BF17" t="str">
        <f>("Retaliation, Landlord violated statutory duties, Any legal or equitable defense")</f>
        <v>Retaliation, Landlord violated statutory duties, Any legal or equitable defense</v>
      </c>
      <c r="BG17" t="s">
        <v>788</v>
      </c>
      <c r="BI17" t="str">
        <f>("Yes, optional")</f>
        <v>Yes, optional</v>
      </c>
      <c r="BJ17" t="s">
        <v>787</v>
      </c>
      <c r="BL17">
        <v>0</v>
      </c>
      <c r="BM17" t="s">
        <v>786</v>
      </c>
      <c r="BO17" t="str">
        <f>("Possession, Unpaid rent, Damages, Injunction, Ending the rental agreement, Court costs, Attorney's fees")</f>
        <v>Possession, Unpaid rent, Damages, Injunction, Ending the rental agreement, Court costs, Attorney's fees</v>
      </c>
      <c r="BP17" t="s">
        <v>785</v>
      </c>
      <c r="BR17">
        <v>0</v>
      </c>
      <c r="BS17" t="s">
        <v>784</v>
      </c>
      <c r="BU17" t="str">
        <f t="shared" si="1"/>
        <v>Back rent, Damages</v>
      </c>
      <c r="BV17" t="s">
        <v>783</v>
      </c>
      <c r="BX17" t="str">
        <f>("30 days")</f>
        <v>30 days</v>
      </c>
      <c r="BY17" t="s">
        <v>782</v>
      </c>
      <c r="CA17" t="str">
        <f>("No")</f>
        <v>No</v>
      </c>
      <c r="CD17">
        <v>1</v>
      </c>
      <c r="CE17" t="s">
        <v>781</v>
      </c>
      <c r="CG17" t="str">
        <f>("None")</f>
        <v>None</v>
      </c>
      <c r="CH17" t="s">
        <v>780</v>
      </c>
      <c r="CJ17" t="str">
        <f>("24 hours")</f>
        <v>24 hours</v>
      </c>
      <c r="CK17" t="s">
        <v>778</v>
      </c>
      <c r="CL17" t="s">
        <v>779</v>
      </c>
      <c r="CM17">
        <v>1</v>
      </c>
      <c r="CN17" t="s">
        <v>778</v>
      </c>
      <c r="CP17" t="str">
        <f>("None")</f>
        <v>None</v>
      </c>
      <c r="CQ17" t="s">
        <v>778</v>
      </c>
      <c r="CS17" t="str">
        <f t="shared" si="0"/>
        <v>All eviction filings</v>
      </c>
      <c r="CT17" t="s">
        <v>777</v>
      </c>
      <c r="CV17" t="str">
        <f>("Foreclosure")</f>
        <v>Foreclosure</v>
      </c>
      <c r="CW17" t="s">
        <v>776</v>
      </c>
    </row>
    <row r="18" spans="1:101" x14ac:dyDescent="0.35">
      <c r="A18" t="s">
        <v>147</v>
      </c>
      <c r="B18" s="1">
        <v>43313</v>
      </c>
      <c r="C18" s="1">
        <v>43313</v>
      </c>
      <c r="D18">
        <v>1</v>
      </c>
      <c r="E18" t="s">
        <v>775</v>
      </c>
      <c r="G18" t="str">
        <f>("Incarceration, Fine")</f>
        <v>Incarceration, Fine</v>
      </c>
      <c r="H18" t="s">
        <v>774</v>
      </c>
      <c r="J18" t="str">
        <f>("Nonpayment of rent, Criminal activity, Material breach of lease, Remaining on the property after expiration of the lease")</f>
        <v>Nonpayment of rent, Criminal activity, Material breach of lease, Remaining on the property after expiration of the lease</v>
      </c>
      <c r="K18" t="s">
        <v>773</v>
      </c>
      <c r="M18" t="str">
        <f>("Nonpayment of rent, Criminal activity, Material breach of lease")</f>
        <v>Nonpayment of rent, Criminal activity, Material breach of lease</v>
      </c>
      <c r="N18" t="s">
        <v>772</v>
      </c>
      <c r="P18">
        <v>0</v>
      </c>
      <c r="S18" t="str">
        <f>("None")</f>
        <v>None</v>
      </c>
      <c r="T18" t="s">
        <v>771</v>
      </c>
      <c r="V18" t="str">
        <f>("30 days")</f>
        <v>30 days</v>
      </c>
      <c r="W18" t="s">
        <v>770</v>
      </c>
      <c r="Y18" t="str">
        <f>("3 days")</f>
        <v>3 days</v>
      </c>
      <c r="Z18" t="s">
        <v>770</v>
      </c>
      <c r="AB18" t="str">
        <f>("Written notice delivered to tenant, Written notice delivered to a person over the age of 14, Written notice posted in a conspicuous place on the premises , Certified mail, Regular mail")</f>
        <v>Written notice delivered to tenant, Written notice delivered to a person over the age of 14, Written notice posted in a conspicuous place on the premises , Certified mail, Regular mail</v>
      </c>
      <c r="AC18" t="s">
        <v>769</v>
      </c>
      <c r="AE18" t="str">
        <f>("$50")</f>
        <v>$50</v>
      </c>
      <c r="AF18" t="s">
        <v>768</v>
      </c>
      <c r="AH18" t="str">
        <f>("Description of violation, Amount of unpaid rent due")</f>
        <v>Description of violation, Amount of unpaid rent due</v>
      </c>
      <c r="AI18" t="s">
        <v>767</v>
      </c>
      <c r="AK18" t="str">
        <f>("Personal service, Delivery to premises, Mail, Certified mail")</f>
        <v>Personal service, Delivery to premises, Mail, Certified mail</v>
      </c>
      <c r="AL18" t="s">
        <v>766</v>
      </c>
      <c r="AN18" t="str">
        <f>("10 days")</f>
        <v>10 days</v>
      </c>
      <c r="AO18" t="s">
        <v>765</v>
      </c>
      <c r="AQ18" t="str">
        <f>("10 days")</f>
        <v>10 days</v>
      </c>
      <c r="AR18" t="s">
        <v>764</v>
      </c>
      <c r="AT18" t="str">
        <f>("30 days")</f>
        <v>30 days</v>
      </c>
      <c r="AU18" t="s">
        <v>764</v>
      </c>
      <c r="AW18" t="str">
        <f>("No maximum")</f>
        <v>No maximum</v>
      </c>
      <c r="AZ18">
        <v>0</v>
      </c>
      <c r="BC18" t="str">
        <f t="shared" si="5"/>
        <v>Yes, but only under certain circumstances</v>
      </c>
      <c r="BD18" t="s">
        <v>763</v>
      </c>
      <c r="BF18" t="str">
        <f>("Retaliation, Landlord violated statutory duties, Landlord failed to maintain building code, Any legal or equitable defense")</f>
        <v>Retaliation, Landlord violated statutory duties, Landlord failed to maintain building code, Any legal or equitable defense</v>
      </c>
      <c r="BG18" t="s">
        <v>762</v>
      </c>
      <c r="BI18" t="str">
        <f>("Yes, optional")</f>
        <v>Yes, optional</v>
      </c>
      <c r="BJ18" t="s">
        <v>542</v>
      </c>
      <c r="BL18">
        <v>1</v>
      </c>
      <c r="BM18" t="s">
        <v>761</v>
      </c>
      <c r="BO18" t="str">
        <f>("Possession, Court costs, Attorney's fees, Personal property")</f>
        <v>Possession, Court costs, Attorney's fees, Personal property</v>
      </c>
      <c r="BP18" t="s">
        <v>760</v>
      </c>
      <c r="BR18">
        <v>0</v>
      </c>
      <c r="BS18" t="s">
        <v>759</v>
      </c>
      <c r="BU18" t="str">
        <f>("Back rent")</f>
        <v>Back rent</v>
      </c>
      <c r="BV18" t="s">
        <v>538</v>
      </c>
      <c r="BX18" t="str">
        <f>("45 days")</f>
        <v>45 days</v>
      </c>
      <c r="BY18" t="s">
        <v>758</v>
      </c>
      <c r="CA18" t="str">
        <f>("Yes, only if tenant pays rent")</f>
        <v>Yes, only if tenant pays rent</v>
      </c>
      <c r="CB18" t="s">
        <v>757</v>
      </c>
      <c r="CD18">
        <v>1</v>
      </c>
      <c r="CE18" t="s">
        <v>756</v>
      </c>
      <c r="CG18" t="str">
        <f>("6 months")</f>
        <v>6 months</v>
      </c>
      <c r="CH18" t="s">
        <v>755</v>
      </c>
      <c r="CJ18" t="str">
        <f>("3 days")</f>
        <v>3 days</v>
      </c>
      <c r="CK18" t="s">
        <v>754</v>
      </c>
      <c r="CM18">
        <v>1</v>
      </c>
      <c r="CN18" t="s">
        <v>754</v>
      </c>
      <c r="CP18" t="str">
        <f>("Nighttime, Tenant is terminally ill")</f>
        <v>Nighttime, Tenant is terminally ill</v>
      </c>
      <c r="CQ18" t="s">
        <v>753</v>
      </c>
      <c r="CS18" t="str">
        <f>("Not specified")</f>
        <v>Not specified</v>
      </c>
      <c r="CV18" t="str">
        <f>("Condemnation, Conversion")</f>
        <v>Condemnation, Conversion</v>
      </c>
      <c r="CW18" t="s">
        <v>752</v>
      </c>
    </row>
    <row r="19" spans="1:101" x14ac:dyDescent="0.35">
      <c r="A19" t="s">
        <v>148</v>
      </c>
      <c r="B19" s="1">
        <v>43313</v>
      </c>
      <c r="C19" s="1">
        <v>43313</v>
      </c>
      <c r="D19">
        <v>1</v>
      </c>
      <c r="E19" t="s">
        <v>751</v>
      </c>
      <c r="G19" t="str">
        <f>("Incarceration, Fine")</f>
        <v>Incarceration, Fine</v>
      </c>
      <c r="H19" t="s">
        <v>750</v>
      </c>
      <c r="J19" t="str">
        <f>("Nonpayment of rent, Criminal activity, Material breach of lease, Remaining on the property after expiration of the lease")</f>
        <v>Nonpayment of rent, Criminal activity, Material breach of lease, Remaining on the property after expiration of the lease</v>
      </c>
      <c r="K19" t="s">
        <v>749</v>
      </c>
      <c r="M19" t="str">
        <f>("Nonpayment of rent")</f>
        <v>Nonpayment of rent</v>
      </c>
      <c r="N19" t="s">
        <v>748</v>
      </c>
      <c r="P19">
        <v>0</v>
      </c>
      <c r="S19" t="str">
        <f>("None")</f>
        <v>None</v>
      </c>
      <c r="T19" t="s">
        <v>747</v>
      </c>
      <c r="V19" t="str">
        <f>("None")</f>
        <v>None</v>
      </c>
      <c r="Y19" t="str">
        <f>("10 days")</f>
        <v>10 days</v>
      </c>
      <c r="Z19" t="s">
        <v>746</v>
      </c>
      <c r="AA19" t="s">
        <v>745</v>
      </c>
      <c r="AB19" t="str">
        <f>("Written notice delivered to tenant, Written notice delivered to a person over the age of 15, Written notice posted in a conspicuous place on the premises ")</f>
        <v xml:space="preserve">Written notice delivered to tenant, Written notice delivered to a person over the age of 15, Written notice posted in a conspicuous place on the premises </v>
      </c>
      <c r="AC19" t="s">
        <v>744</v>
      </c>
      <c r="AE19" t="str">
        <f>("$62")</f>
        <v>$62</v>
      </c>
      <c r="AF19" t="s">
        <v>743</v>
      </c>
      <c r="AH19" t="str">
        <f>("Description of violation")</f>
        <v>Description of violation</v>
      </c>
      <c r="AI19" t="s">
        <v>742</v>
      </c>
      <c r="AK19" t="str">
        <f>("Personal service, Post and mail, Delivery to premises, Publication")</f>
        <v>Personal service, Post and mail, Delivery to premises, Publication</v>
      </c>
      <c r="AL19" t="s">
        <v>741</v>
      </c>
      <c r="AN19" t="str">
        <f>("4 days")</f>
        <v>4 days</v>
      </c>
      <c r="AO19" t="s">
        <v>740</v>
      </c>
      <c r="AQ19" t="str">
        <f>("No minimum")</f>
        <v>No minimum</v>
      </c>
      <c r="AT19" t="str">
        <f>("21 days")</f>
        <v>21 days</v>
      </c>
      <c r="AU19" t="s">
        <v>739</v>
      </c>
      <c r="AW19" t="str">
        <f>("No maximum")</f>
        <v>No maximum</v>
      </c>
      <c r="AZ19">
        <v>0</v>
      </c>
      <c r="BC19" t="str">
        <f>("Yes")</f>
        <v>Yes</v>
      </c>
      <c r="BD19" t="s">
        <v>738</v>
      </c>
      <c r="BF19" t="str">
        <f>("Retaliation, Landlord failed to maintain building code, Tenant is domestic violence survivor, Tenant is being stalked")</f>
        <v>Retaliation, Landlord failed to maintain building code, Tenant is domestic violence survivor, Tenant is being stalked</v>
      </c>
      <c r="BG19" t="s">
        <v>737</v>
      </c>
      <c r="BI19" t="str">
        <f>("Not mentioned in the law")</f>
        <v>Not mentioned in the law</v>
      </c>
      <c r="BL19">
        <v>0</v>
      </c>
      <c r="BO19" t="str">
        <f>("Possession, Unpaid rent, Damages, Court costs")</f>
        <v>Possession, Unpaid rent, Damages, Court costs</v>
      </c>
      <c r="BP19" t="s">
        <v>736</v>
      </c>
      <c r="BR19">
        <v>0</v>
      </c>
      <c r="BU19" t="str">
        <f t="shared" ref="BU19:BU25" si="6">("Back rent, Damages")</f>
        <v>Back rent, Damages</v>
      </c>
      <c r="BV19" t="s">
        <v>735</v>
      </c>
      <c r="BX19" t="str">
        <f>("10 days")</f>
        <v>10 days</v>
      </c>
      <c r="BY19" t="s">
        <v>733</v>
      </c>
      <c r="CA19" t="str">
        <f>("Yes, only if tenant pays rent")</f>
        <v>Yes, only if tenant pays rent</v>
      </c>
      <c r="CB19" t="s">
        <v>734</v>
      </c>
      <c r="CD19">
        <v>1</v>
      </c>
      <c r="CE19" t="s">
        <v>733</v>
      </c>
      <c r="CG19" t="str">
        <f>("None")</f>
        <v>None</v>
      </c>
      <c r="CJ19" t="str">
        <f>("5 days")</f>
        <v>5 days</v>
      </c>
      <c r="CK19" t="s">
        <v>732</v>
      </c>
      <c r="CL19" t="s">
        <v>731</v>
      </c>
      <c r="CM19">
        <v>1</v>
      </c>
      <c r="CN19" t="s">
        <v>730</v>
      </c>
      <c r="CP19" t="str">
        <f t="shared" ref="CP19:CP25" si="7">("None")</f>
        <v>None</v>
      </c>
      <c r="CS19" t="str">
        <f>("All eviction filings")</f>
        <v>All eviction filings</v>
      </c>
      <c r="CT19" t="s">
        <v>729</v>
      </c>
      <c r="CV19" t="str">
        <f>("Foreclosure")</f>
        <v>Foreclosure</v>
      </c>
      <c r="CW19" t="s">
        <v>728</v>
      </c>
    </row>
    <row r="20" spans="1:101" x14ac:dyDescent="0.35">
      <c r="A20" t="s">
        <v>149</v>
      </c>
      <c r="B20" s="1">
        <v>43313</v>
      </c>
      <c r="C20" s="1">
        <v>43313</v>
      </c>
      <c r="D20">
        <v>1</v>
      </c>
      <c r="E20" t="s">
        <v>727</v>
      </c>
      <c r="G20" t="str">
        <f>("Damages, Court costs, Fine, Reinstatement of possession, Termination of rental agreement")</f>
        <v>Damages, Court costs, Fine, Reinstatement of possession, Termination of rental agreement</v>
      </c>
      <c r="H20" t="s">
        <v>726</v>
      </c>
      <c r="J20" t="str">
        <f>("Nonpayment of rent, Criminal activity, Material breach of lease, Remaining on the property after expiration of the lease, Statutory tenant obligations")</f>
        <v>Nonpayment of rent, Criminal activity, Material breach of lease, Remaining on the property after expiration of the lease, Statutory tenant obligations</v>
      </c>
      <c r="K20" t="s">
        <v>725</v>
      </c>
      <c r="M20" t="str">
        <f>("Nonpayment of rent, Material breach of lease, Statutory tenant obligations")</f>
        <v>Nonpayment of rent, Material breach of lease, Statutory tenant obligations</v>
      </c>
      <c r="P20">
        <v>0</v>
      </c>
      <c r="Q20" t="s">
        <v>724</v>
      </c>
      <c r="S20" t="str">
        <f>("5 days")</f>
        <v>5 days</v>
      </c>
      <c r="T20" t="s">
        <v>723</v>
      </c>
      <c r="V20" t="str">
        <f>("5 days")</f>
        <v>5 days</v>
      </c>
      <c r="W20" t="s">
        <v>722</v>
      </c>
      <c r="Y20" t="str">
        <f>("3 days")</f>
        <v>3 days</v>
      </c>
      <c r="Z20" t="s">
        <v>721</v>
      </c>
      <c r="AB20" t="str">
        <f>("Written notice delivered to tenant, Written notice delivered to a person of suitable age and discretion, Written notice posted in a conspicuous place on the premises , Regular mail")</f>
        <v>Written notice delivered to tenant, Written notice delivered to a person of suitable age and discretion, Written notice posted in a conspicuous place on the premises , Regular mail</v>
      </c>
      <c r="AC20" t="s">
        <v>720</v>
      </c>
      <c r="AE20" t="str">
        <f>("$71")</f>
        <v>$71</v>
      </c>
      <c r="AF20" t="s">
        <v>719</v>
      </c>
      <c r="AH20" t="str">
        <f>("Description of violation, Amount of unpaid rent due")</f>
        <v>Description of violation, Amount of unpaid rent due</v>
      </c>
      <c r="AI20" t="s">
        <v>718</v>
      </c>
      <c r="AK20" t="str">
        <f>("Personal service, Delivery to person of suitable age")</f>
        <v>Personal service, Delivery to person of suitable age</v>
      </c>
      <c r="AL20" t="s">
        <v>717</v>
      </c>
      <c r="AN20" t="str">
        <f>("10 days")</f>
        <v>10 days</v>
      </c>
      <c r="AO20" t="s">
        <v>716</v>
      </c>
      <c r="AQ20" t="str">
        <f>("20 days")</f>
        <v>20 days</v>
      </c>
      <c r="AR20" t="s">
        <v>715</v>
      </c>
      <c r="AT20" t="str">
        <f>("No maximum")</f>
        <v>No maximum</v>
      </c>
      <c r="AW20" t="str">
        <f>("30 days")</f>
        <v>30 days</v>
      </c>
      <c r="AX20" t="s">
        <v>714</v>
      </c>
      <c r="AZ20">
        <v>0</v>
      </c>
      <c r="BA20" t="s">
        <v>713</v>
      </c>
      <c r="BC20" t="str">
        <f>("Yes")</f>
        <v>Yes</v>
      </c>
      <c r="BD20" t="s">
        <v>712</v>
      </c>
      <c r="BF20" t="s">
        <v>711</v>
      </c>
      <c r="BG20" t="s">
        <v>710</v>
      </c>
      <c r="BI20" t="str">
        <f>("Not mentioned in the law")</f>
        <v>Not mentioned in the law</v>
      </c>
      <c r="BL20">
        <v>1</v>
      </c>
      <c r="BM20" t="s">
        <v>709</v>
      </c>
      <c r="BO20" t="str">
        <f>("Possession, Unpaid rent, Damages, Ending the rental agreement")</f>
        <v>Possession, Unpaid rent, Damages, Ending the rental agreement</v>
      </c>
      <c r="BP20" t="s">
        <v>708</v>
      </c>
      <c r="BR20">
        <v>1</v>
      </c>
      <c r="BS20" t="s">
        <v>707</v>
      </c>
      <c r="BU20" t="str">
        <f t="shared" si="6"/>
        <v>Back rent, Damages</v>
      </c>
      <c r="BV20" t="s">
        <v>706</v>
      </c>
      <c r="BX20" t="str">
        <f>("10 days")</f>
        <v>10 days</v>
      </c>
      <c r="BY20" t="s">
        <v>705</v>
      </c>
      <c r="CA20" t="str">
        <f>("Yes, only if tenant pays rent")</f>
        <v>Yes, only if tenant pays rent</v>
      </c>
      <c r="CB20" t="s">
        <v>704</v>
      </c>
      <c r="CD20">
        <v>1</v>
      </c>
      <c r="CE20" t="s">
        <v>703</v>
      </c>
      <c r="CG20" t="str">
        <f>("10 days")</f>
        <v>10 days</v>
      </c>
      <c r="CH20" t="s">
        <v>702</v>
      </c>
      <c r="CJ20" t="str">
        <f>("24 hours")</f>
        <v>24 hours</v>
      </c>
      <c r="CK20" t="s">
        <v>701</v>
      </c>
      <c r="CL20" t="s">
        <v>700</v>
      </c>
      <c r="CM20">
        <v>0</v>
      </c>
      <c r="CP20" t="str">
        <f t="shared" si="7"/>
        <v>None</v>
      </c>
      <c r="CS20" t="str">
        <f>("All eviction filings")</f>
        <v>All eviction filings</v>
      </c>
      <c r="CT20" t="s">
        <v>699</v>
      </c>
      <c r="CV20" t="str">
        <f>("Foreclosure")</f>
        <v>Foreclosure</v>
      </c>
      <c r="CW20" t="s">
        <v>698</v>
      </c>
    </row>
    <row r="21" spans="1:101" x14ac:dyDescent="0.35">
      <c r="A21" t="s">
        <v>150</v>
      </c>
      <c r="B21" s="1">
        <v>43313</v>
      </c>
      <c r="C21" s="1">
        <v>43313</v>
      </c>
      <c r="D21">
        <v>1</v>
      </c>
      <c r="E21" t="s">
        <v>348</v>
      </c>
      <c r="G21" t="str">
        <f>("Damages, Attorney's fees, Fine")</f>
        <v>Damages, Attorney's fees, Fine</v>
      </c>
      <c r="H21" t="s">
        <v>348</v>
      </c>
      <c r="J21" t="s">
        <v>311</v>
      </c>
      <c r="K21" t="s">
        <v>697</v>
      </c>
      <c r="M21" t="str">
        <f>("Nonpayment of rent, Material breach of lease, Statutory tenant obligations")</f>
        <v>Nonpayment of rent, Material breach of lease, Statutory tenant obligations</v>
      </c>
      <c r="N21" t="s">
        <v>696</v>
      </c>
      <c r="P21">
        <v>0</v>
      </c>
      <c r="S21" t="str">
        <f>("3 days")</f>
        <v>3 days</v>
      </c>
      <c r="T21" t="s">
        <v>695</v>
      </c>
      <c r="V21" t="str">
        <f>("None")</f>
        <v>None</v>
      </c>
      <c r="Y21" t="str">
        <f>("3 days")</f>
        <v>3 days</v>
      </c>
      <c r="Z21" t="s">
        <v>307</v>
      </c>
      <c r="AB21" t="str">
        <f>("Written notice delivered to tenant, Written notice delivered to a person of suitable age and discretion, Written notice posted in a conspicuous place on the premises , Regular mail")</f>
        <v>Written notice delivered to tenant, Written notice delivered to a person of suitable age and discretion, Written notice posted in a conspicuous place on the premises , Regular mail</v>
      </c>
      <c r="AC21" t="s">
        <v>694</v>
      </c>
      <c r="AE21" t="str">
        <f>("$240")</f>
        <v>$240</v>
      </c>
      <c r="AF21" t="s">
        <v>693</v>
      </c>
      <c r="AH21" t="str">
        <f>("Description of violation, Amount of unpaid rent due")</f>
        <v>Description of violation, Amount of unpaid rent due</v>
      </c>
      <c r="AI21" t="s">
        <v>692</v>
      </c>
      <c r="AK21" t="str">
        <f>("Personal service, Post and mail, Delivery to person of suitable age, Delivery to premises")</f>
        <v>Personal service, Post and mail, Delivery to person of suitable age, Delivery to premises</v>
      </c>
      <c r="AL21" t="s">
        <v>691</v>
      </c>
      <c r="AN21" t="str">
        <f>("5 days")</f>
        <v>5 days</v>
      </c>
      <c r="AO21" t="s">
        <v>690</v>
      </c>
      <c r="AQ21" t="str">
        <f>("No minimum")</f>
        <v>No minimum</v>
      </c>
      <c r="AT21" t="str">
        <f>("20 days")</f>
        <v>20 days</v>
      </c>
      <c r="AU21" t="s">
        <v>302</v>
      </c>
      <c r="AW21" t="str">
        <f>("10 days")</f>
        <v>10 days</v>
      </c>
      <c r="AX21" t="s">
        <v>301</v>
      </c>
      <c r="AZ21">
        <v>1</v>
      </c>
      <c r="BA21" t="s">
        <v>690</v>
      </c>
      <c r="BC21" t="str">
        <f>("Yes")</f>
        <v>Yes</v>
      </c>
      <c r="BD21" t="s">
        <v>299</v>
      </c>
      <c r="BF21" t="s">
        <v>298</v>
      </c>
      <c r="BG21" t="s">
        <v>689</v>
      </c>
      <c r="BI21" t="str">
        <f>("Yes, optional")</f>
        <v>Yes, optional</v>
      </c>
      <c r="BJ21" t="s">
        <v>688</v>
      </c>
      <c r="BL21">
        <v>0</v>
      </c>
      <c r="BO21" t="str">
        <f>("Possession, Unpaid rent, Damages, Ending the rental agreement, Court costs, Attorney's fees")</f>
        <v>Possession, Unpaid rent, Damages, Ending the rental agreement, Court costs, Attorney's fees</v>
      </c>
      <c r="BP21" t="s">
        <v>687</v>
      </c>
      <c r="BR21">
        <v>0</v>
      </c>
      <c r="BS21" t="s">
        <v>686</v>
      </c>
      <c r="BU21" t="str">
        <f t="shared" si="6"/>
        <v>Back rent, Damages</v>
      </c>
      <c r="BV21" t="s">
        <v>294</v>
      </c>
      <c r="BX21" t="str">
        <f>("90 days")</f>
        <v>90 days</v>
      </c>
      <c r="BY21" t="s">
        <v>685</v>
      </c>
      <c r="CA21" t="str">
        <f>("No")</f>
        <v>No</v>
      </c>
      <c r="CB21" t="s">
        <v>684</v>
      </c>
      <c r="CD21">
        <v>1</v>
      </c>
      <c r="CE21" t="s">
        <v>291</v>
      </c>
      <c r="CG21" t="str">
        <f>("10 days")</f>
        <v>10 days</v>
      </c>
      <c r="CH21" t="s">
        <v>683</v>
      </c>
      <c r="CJ21" t="str">
        <f>("5 days")</f>
        <v>5 days</v>
      </c>
      <c r="CK21" t="s">
        <v>682</v>
      </c>
      <c r="CM21">
        <v>1</v>
      </c>
      <c r="CN21" t="s">
        <v>681</v>
      </c>
      <c r="CP21" t="str">
        <f t="shared" si="7"/>
        <v>None</v>
      </c>
      <c r="CS21" t="str">
        <f>("Tenant loses, At tenant's request")</f>
        <v>Tenant loses, At tenant's request</v>
      </c>
      <c r="CT21" t="s">
        <v>334</v>
      </c>
      <c r="CV21" t="str">
        <f>("Foreclosure, Conversion")</f>
        <v>Foreclosure, Conversion</v>
      </c>
      <c r="CW21" t="s">
        <v>680</v>
      </c>
    </row>
    <row r="22" spans="1:101" x14ac:dyDescent="0.35">
      <c r="A22" t="s">
        <v>151</v>
      </c>
      <c r="B22" s="1">
        <v>43313</v>
      </c>
      <c r="C22" s="1">
        <v>43313</v>
      </c>
      <c r="D22">
        <v>1</v>
      </c>
      <c r="E22" t="s">
        <v>679</v>
      </c>
      <c r="G22" t="str">
        <f>("Multiplied back rent, Attorney's fees, Reinstatement of possession, Termination of rental agreement")</f>
        <v>Multiplied back rent, Attorney's fees, Reinstatement of possession, Termination of rental agreement</v>
      </c>
      <c r="H22" t="s">
        <v>678</v>
      </c>
      <c r="J22" t="str">
        <f>("Nonpayment of rent, Renovations to bring building in compliance with code, Material breach of lease, Remaining on the property after expiration of the lease, Statutory tenant obligations")</f>
        <v>Nonpayment of rent, Renovations to bring building in compliance with code, Material breach of lease, Remaining on the property after expiration of the lease, Statutory tenant obligations</v>
      </c>
      <c r="K22" t="s">
        <v>677</v>
      </c>
      <c r="M22" t="str">
        <f>("Nonpayment of rent, Material breach of lease, Statutory tenant obligations")</f>
        <v>Nonpayment of rent, Material breach of lease, Statutory tenant obligations</v>
      </c>
      <c r="N22" t="s">
        <v>676</v>
      </c>
      <c r="P22">
        <v>0</v>
      </c>
      <c r="S22" t="str">
        <f>("7 days")</f>
        <v>7 days</v>
      </c>
      <c r="T22" t="s">
        <v>675</v>
      </c>
      <c r="V22" t="str">
        <f>("15 days")</f>
        <v>15 days</v>
      </c>
      <c r="W22" t="s">
        <v>674</v>
      </c>
      <c r="Y22" t="str">
        <f>("Notice of immediate termination allowed")</f>
        <v>Notice of immediate termination allowed</v>
      </c>
      <c r="Z22" t="s">
        <v>673</v>
      </c>
      <c r="AB22" t="str">
        <f>("Written notice delivered to tenant, Written notice delivered to a person over the age of 16, Written notice posted in a conspicuous place on the premises , Certified mail, Regular mail")</f>
        <v>Written notice delivered to tenant, Written notice delivered to a person over the age of 16, Written notice posted in a conspicuous place on the premises , Certified mail, Regular mail</v>
      </c>
      <c r="AC22" t="s">
        <v>672</v>
      </c>
      <c r="AE22" t="str">
        <f>("$85")</f>
        <v>$85</v>
      </c>
      <c r="AF22" t="s">
        <v>671</v>
      </c>
      <c r="AH22" t="str">
        <f>("None")</f>
        <v>None</v>
      </c>
      <c r="AK22" t="str">
        <f>("Personal service, Post and mail, Delivery to person of suitable age, Certified mail")</f>
        <v>Personal service, Post and mail, Delivery to person of suitable age, Certified mail</v>
      </c>
      <c r="AL22" t="s">
        <v>670</v>
      </c>
      <c r="AN22" t="str">
        <f>("3 days")</f>
        <v>3 days</v>
      </c>
      <c r="AO22" t="s">
        <v>669</v>
      </c>
      <c r="AQ22" t="str">
        <f>("3 days")</f>
        <v>3 days</v>
      </c>
      <c r="AR22" t="s">
        <v>669</v>
      </c>
      <c r="AT22" t="str">
        <f>("No maximum")</f>
        <v>No maximum</v>
      </c>
      <c r="AW22" t="str">
        <f>("90 days")</f>
        <v>90 days</v>
      </c>
      <c r="AX22" t="s">
        <v>668</v>
      </c>
      <c r="AZ22">
        <v>0</v>
      </c>
      <c r="BC22" t="str">
        <f>("Yes, but only under certain circumstances")</f>
        <v>Yes, but only under certain circumstances</v>
      </c>
      <c r="BD22" t="s">
        <v>667</v>
      </c>
      <c r="BF22" t="s">
        <v>666</v>
      </c>
      <c r="BG22" t="s">
        <v>665</v>
      </c>
      <c r="BI22" t="str">
        <f>("Yes, optional")</f>
        <v>Yes, optional</v>
      </c>
      <c r="BJ22" t="s">
        <v>664</v>
      </c>
      <c r="BL22">
        <v>0</v>
      </c>
      <c r="BO22" t="str">
        <f>("Possession, Unpaid rent, Damages, Injunction, Court costs, Attorney's fees")</f>
        <v>Possession, Unpaid rent, Damages, Injunction, Court costs, Attorney's fees</v>
      </c>
      <c r="BP22" t="s">
        <v>663</v>
      </c>
      <c r="BR22">
        <v>0</v>
      </c>
      <c r="BU22" t="str">
        <f t="shared" si="6"/>
        <v>Back rent, Damages</v>
      </c>
      <c r="BV22" t="s">
        <v>662</v>
      </c>
      <c r="BX22" t="str">
        <f>("7 days")</f>
        <v>7 days</v>
      </c>
      <c r="BY22" t="s">
        <v>661</v>
      </c>
      <c r="CA22" t="str">
        <f t="shared" ref="CA22:CA34" si="8">("Yes, only if tenant pays rent")</f>
        <v>Yes, only if tenant pays rent</v>
      </c>
      <c r="CB22" t="s">
        <v>660</v>
      </c>
      <c r="CD22">
        <v>1</v>
      </c>
      <c r="CE22" t="s">
        <v>659</v>
      </c>
      <c r="CG22" t="str">
        <f>("None")</f>
        <v>None</v>
      </c>
      <c r="CJ22" t="str">
        <f>("No limit")</f>
        <v>No limit</v>
      </c>
      <c r="CM22">
        <v>1</v>
      </c>
      <c r="CN22" t="s">
        <v>658</v>
      </c>
      <c r="CP22" t="str">
        <f t="shared" si="7"/>
        <v>None</v>
      </c>
      <c r="CS22" t="str">
        <f>("Not specified")</f>
        <v>Not specified</v>
      </c>
      <c r="CV22" t="str">
        <f>("None")</f>
        <v>None</v>
      </c>
    </row>
    <row r="23" spans="1:101" x14ac:dyDescent="0.35">
      <c r="A23" t="s">
        <v>152</v>
      </c>
      <c r="B23" s="1">
        <v>43313</v>
      </c>
      <c r="C23" s="1">
        <v>43313</v>
      </c>
      <c r="D23">
        <v>1</v>
      </c>
      <c r="E23" t="s">
        <v>657</v>
      </c>
      <c r="G23" t="str">
        <f>("Damages, Attorney's fees, Reinstatement of possession, Termination of rental agreement")</f>
        <v>Damages, Attorney's fees, Reinstatement of possession, Termination of rental agreement</v>
      </c>
      <c r="H23" t="s">
        <v>657</v>
      </c>
      <c r="J23" t="s">
        <v>311</v>
      </c>
      <c r="K23" t="s">
        <v>656</v>
      </c>
      <c r="M23" t="str">
        <f>("Nonpayment of rent, Material breach of lease, Statutory tenant obligations")</f>
        <v>Nonpayment of rent, Material breach of lease, Statutory tenant obligations</v>
      </c>
      <c r="N23" t="s">
        <v>655</v>
      </c>
      <c r="P23">
        <v>1</v>
      </c>
      <c r="Q23" t="s">
        <v>654</v>
      </c>
      <c r="S23" t="str">
        <f>("14 days")</f>
        <v>14 days</v>
      </c>
      <c r="T23" t="s">
        <v>653</v>
      </c>
      <c r="V23" t="str">
        <f>("30 days")</f>
        <v>30 days</v>
      </c>
      <c r="W23" t="s">
        <v>653</v>
      </c>
      <c r="Y23" t="str">
        <f>("3 days")</f>
        <v>3 days</v>
      </c>
      <c r="Z23" t="s">
        <v>652</v>
      </c>
      <c r="AB23" t="str">
        <f>("Written notice delivered to tenant")</f>
        <v>Written notice delivered to tenant</v>
      </c>
      <c r="AC23" t="s">
        <v>651</v>
      </c>
      <c r="AE23" t="str">
        <f>("$102")</f>
        <v>$102</v>
      </c>
      <c r="AF23" t="s">
        <v>650</v>
      </c>
      <c r="AH23" t="str">
        <f>("None")</f>
        <v>None</v>
      </c>
      <c r="AK23" t="str">
        <f>("Personal service, Post and mail, Delivery to person of suitable age, Delivery to premises, Certified mail")</f>
        <v>Personal service, Post and mail, Delivery to person of suitable age, Delivery to premises, Certified mail</v>
      </c>
      <c r="AL23" t="s">
        <v>649</v>
      </c>
      <c r="AN23" t="str">
        <f>("6 days")</f>
        <v>6 days</v>
      </c>
      <c r="AO23" t="s">
        <v>648</v>
      </c>
      <c r="AQ23" t="str">
        <f>("6 days")</f>
        <v>6 days</v>
      </c>
      <c r="AR23" t="s">
        <v>648</v>
      </c>
      <c r="AT23" t="str">
        <f>("No maximum")</f>
        <v>No maximum</v>
      </c>
      <c r="AW23" t="str">
        <f>("15 days")</f>
        <v>15 days</v>
      </c>
      <c r="AX23" t="s">
        <v>647</v>
      </c>
      <c r="AZ23">
        <v>1</v>
      </c>
      <c r="BA23" t="s">
        <v>646</v>
      </c>
      <c r="BC23" t="str">
        <f>("No")</f>
        <v>No</v>
      </c>
      <c r="BD23" t="s">
        <v>645</v>
      </c>
      <c r="BF23" t="str">
        <f>("Retaliation, Tenant is domestic violence survivor, Discrimination, Any legal or equitable defense")</f>
        <v>Retaliation, Tenant is domestic violence survivor, Discrimination, Any legal or equitable defense</v>
      </c>
      <c r="BG23" t="s">
        <v>644</v>
      </c>
      <c r="BI23" t="str">
        <f>("Not mentioned in the law")</f>
        <v>Not mentioned in the law</v>
      </c>
      <c r="BL23">
        <v>0</v>
      </c>
      <c r="BO23" t="str">
        <f>("Possession, Unpaid rent, Damages, Injunction, Ending the rental agreement, Court costs, Attorney's fees")</f>
        <v>Possession, Unpaid rent, Damages, Injunction, Ending the rental agreement, Court costs, Attorney's fees</v>
      </c>
      <c r="BP23" t="s">
        <v>643</v>
      </c>
      <c r="BR23">
        <v>0</v>
      </c>
      <c r="BU23" t="str">
        <f t="shared" si="6"/>
        <v>Back rent, Damages</v>
      </c>
      <c r="BV23" t="s">
        <v>642</v>
      </c>
      <c r="BX23" t="str">
        <f>("10 days")</f>
        <v>10 days</v>
      </c>
      <c r="BY23" t="s">
        <v>641</v>
      </c>
      <c r="CA23" t="str">
        <f t="shared" si="8"/>
        <v>Yes, only if tenant pays rent</v>
      </c>
      <c r="CB23" t="s">
        <v>640</v>
      </c>
      <c r="CD23">
        <v>1</v>
      </c>
      <c r="CE23" t="s">
        <v>639</v>
      </c>
      <c r="CG23" t="str">
        <f>("None")</f>
        <v>None</v>
      </c>
      <c r="CJ23" t="str">
        <f>("10 days")</f>
        <v>10 days</v>
      </c>
      <c r="CK23" t="s">
        <v>638</v>
      </c>
      <c r="CM23">
        <v>0</v>
      </c>
      <c r="CP23" t="str">
        <f t="shared" si="7"/>
        <v>None</v>
      </c>
      <c r="CS23" t="str">
        <f>("All eviction filings")</f>
        <v>All eviction filings</v>
      </c>
      <c r="CT23" t="s">
        <v>637</v>
      </c>
      <c r="CV23" t="str">
        <f>("None")</f>
        <v>None</v>
      </c>
    </row>
    <row r="24" spans="1:101" x14ac:dyDescent="0.35">
      <c r="A24" t="s">
        <v>153</v>
      </c>
      <c r="B24" s="1">
        <v>43313</v>
      </c>
      <c r="C24" s="1">
        <v>43313</v>
      </c>
      <c r="D24">
        <v>1</v>
      </c>
      <c r="E24" t="s">
        <v>636</v>
      </c>
      <c r="G24" t="str">
        <f>("Multiplied damages, Attorney's fees, Court costs")</f>
        <v>Multiplied damages, Attorney's fees, Court costs</v>
      </c>
      <c r="H24" t="s">
        <v>635</v>
      </c>
      <c r="J24" t="str">
        <f>("Nonpayment of rent, Criminal activity, Material breach of lease, Statutory tenant obligations")</f>
        <v>Nonpayment of rent, Criminal activity, Material breach of lease, Statutory tenant obligations</v>
      </c>
      <c r="K24" t="s">
        <v>634</v>
      </c>
      <c r="M24" t="str">
        <f>("Nonpayment of rent, Material breach of lease, Statutory tenant obligations")</f>
        <v>Nonpayment of rent, Material breach of lease, Statutory tenant obligations</v>
      </c>
      <c r="P24">
        <v>0</v>
      </c>
      <c r="Q24" t="s">
        <v>633</v>
      </c>
      <c r="S24" t="str">
        <f>("5 days")</f>
        <v>5 days</v>
      </c>
      <c r="T24" t="s">
        <v>632</v>
      </c>
      <c r="V24" t="str">
        <f>("None")</f>
        <v>None</v>
      </c>
      <c r="Y24" t="str">
        <f>("5 days")</f>
        <v>5 days</v>
      </c>
      <c r="Z24" t="s">
        <v>631</v>
      </c>
      <c r="AB24" t="str">
        <f>("Written notice delivered to tenant, Written notice delivered to a person over the age of 14, Written notice posted in a conspicuous place on the premises , Certified mail, Regular mail")</f>
        <v>Written notice delivered to tenant, Written notice delivered to a person over the age of 14, Written notice posted in a conspicuous place on the premises , Certified mail, Regular mail</v>
      </c>
      <c r="AC24" t="s">
        <v>630</v>
      </c>
      <c r="AE24" t="str">
        <f>("$98")</f>
        <v>$98</v>
      </c>
      <c r="AF24" t="s">
        <v>629</v>
      </c>
      <c r="AH24" t="str">
        <f>("Description of violation")</f>
        <v>Description of violation</v>
      </c>
      <c r="AI24" t="s">
        <v>628</v>
      </c>
      <c r="AK24" t="str">
        <f>("Personal service, Delivery to person of suitable age, Certified mail, Publication")</f>
        <v>Personal service, Delivery to person of suitable age, Certified mail, Publication</v>
      </c>
      <c r="AL24" t="s">
        <v>627</v>
      </c>
      <c r="AN24" t="str">
        <f>("5 days")</f>
        <v>5 days</v>
      </c>
      <c r="AO24" t="s">
        <v>626</v>
      </c>
      <c r="AQ24" t="str">
        <f>("5 days")</f>
        <v>5 days</v>
      </c>
      <c r="AR24" t="s">
        <v>625</v>
      </c>
      <c r="AT24" t="str">
        <f>("No maximum")</f>
        <v>No maximum</v>
      </c>
      <c r="AU24" t="s">
        <v>622</v>
      </c>
      <c r="AW24" t="str">
        <f>("No continuances ")</f>
        <v xml:space="preserve">No continuances </v>
      </c>
      <c r="AX24" t="s">
        <v>624</v>
      </c>
      <c r="AZ24">
        <v>0</v>
      </c>
      <c r="BA24" t="s">
        <v>623</v>
      </c>
      <c r="BC24" t="str">
        <f>("Yes, but only under certain circumstances")</f>
        <v>Yes, but only under certain circumstances</v>
      </c>
      <c r="BD24" t="s">
        <v>622</v>
      </c>
      <c r="BF24" t="str">
        <f>("Retaliation, Landlord violated statutory duties, Landlord failed to maintain building code, Tenant is domestic violence survivor, Tenant is being stalked")</f>
        <v>Retaliation, Landlord violated statutory duties, Landlord failed to maintain building code, Tenant is domestic violence survivor, Tenant is being stalked</v>
      </c>
      <c r="BG24" t="s">
        <v>621</v>
      </c>
      <c r="BI24" t="str">
        <f>("Yes, optional")</f>
        <v>Yes, optional</v>
      </c>
      <c r="BJ24" t="s">
        <v>620</v>
      </c>
      <c r="BL24">
        <v>0</v>
      </c>
      <c r="BO24" t="str">
        <f>("Possession, Unpaid rent, Damages, Ending the rental agreement")</f>
        <v>Possession, Unpaid rent, Damages, Ending the rental agreement</v>
      </c>
      <c r="BP24" t="s">
        <v>619</v>
      </c>
      <c r="BR24">
        <v>0</v>
      </c>
      <c r="BS24" t="s">
        <v>618</v>
      </c>
      <c r="BU24" t="str">
        <f t="shared" si="6"/>
        <v>Back rent, Damages</v>
      </c>
      <c r="BV24" t="s">
        <v>617</v>
      </c>
      <c r="BX24" t="str">
        <f>("15 days")</f>
        <v>15 days</v>
      </c>
      <c r="BY24" t="s">
        <v>616</v>
      </c>
      <c r="CA24" t="str">
        <f t="shared" si="8"/>
        <v>Yes, only if tenant pays rent</v>
      </c>
      <c r="CB24" t="s">
        <v>615</v>
      </c>
      <c r="CD24">
        <v>1</v>
      </c>
      <c r="CE24" t="s">
        <v>614</v>
      </c>
      <c r="CG24" t="str">
        <f>("30 days")</f>
        <v>30 days</v>
      </c>
      <c r="CH24" t="s">
        <v>613</v>
      </c>
      <c r="CJ24" t="str">
        <f>("No limit")</f>
        <v>No limit</v>
      </c>
      <c r="CK24" t="s">
        <v>612</v>
      </c>
      <c r="CM24">
        <v>0</v>
      </c>
      <c r="CN24" t="s">
        <v>611</v>
      </c>
      <c r="CP24" t="str">
        <f t="shared" si="7"/>
        <v>None</v>
      </c>
      <c r="CS24" t="str">
        <f>("All eviction filings")</f>
        <v>All eviction filings</v>
      </c>
      <c r="CT24" t="s">
        <v>610</v>
      </c>
      <c r="CV24" t="str">
        <f>("None")</f>
        <v>None</v>
      </c>
    </row>
    <row r="25" spans="1:101" x14ac:dyDescent="0.35">
      <c r="A25" t="s">
        <v>154</v>
      </c>
      <c r="B25" s="1">
        <v>43313</v>
      </c>
      <c r="C25" s="1">
        <v>43313</v>
      </c>
      <c r="D25">
        <v>1</v>
      </c>
      <c r="E25" t="s">
        <v>609</v>
      </c>
      <c r="G25" t="str">
        <f>("Multiplied damages, Attorney's fees, Fine, Reinstatement of possession")</f>
        <v>Multiplied damages, Attorney's fees, Fine, Reinstatement of possession</v>
      </c>
      <c r="H25" t="s">
        <v>608</v>
      </c>
      <c r="J25" t="str">
        <f>("Nonpayment of rent, Criminal activity, Remaining on the property after expiration of the lease")</f>
        <v>Nonpayment of rent, Criminal activity, Remaining on the property after expiration of the lease</v>
      </c>
      <c r="K25" t="s">
        <v>607</v>
      </c>
      <c r="M25" t="str">
        <f>("Nonpayment of rent")</f>
        <v>Nonpayment of rent</v>
      </c>
      <c r="N25" t="s">
        <v>606</v>
      </c>
      <c r="P25">
        <v>0</v>
      </c>
      <c r="Q25" t="s">
        <v>606</v>
      </c>
      <c r="S25" t="str">
        <f>("None")</f>
        <v>None</v>
      </c>
      <c r="T25" t="s">
        <v>606</v>
      </c>
      <c r="V25" t="str">
        <f>("15 days")</f>
        <v>15 days</v>
      </c>
      <c r="W25" t="s">
        <v>604</v>
      </c>
      <c r="Y25" t="str">
        <f>("Notice of immediate termination allowed")</f>
        <v>Notice of immediate termination allowed</v>
      </c>
      <c r="Z25" t="s">
        <v>605</v>
      </c>
      <c r="AB25" t="str">
        <f>("Certified mail")</f>
        <v>Certified mail</v>
      </c>
      <c r="AC25" t="s">
        <v>604</v>
      </c>
      <c r="AE25" t="str">
        <f>("$297")</f>
        <v>$297</v>
      </c>
      <c r="AF25" t="s">
        <v>603</v>
      </c>
      <c r="AH25" t="str">
        <f>("Description of violation")</f>
        <v>Description of violation</v>
      </c>
      <c r="AI25" t="s">
        <v>602</v>
      </c>
      <c r="AK25" t="str">
        <f>("Personal service, Post and mail, Delivery to person of suitable age")</f>
        <v>Personal service, Post and mail, Delivery to person of suitable age</v>
      </c>
      <c r="AL25" t="s">
        <v>601</v>
      </c>
      <c r="AN25" t="str">
        <f>("7 days")</f>
        <v>7 days</v>
      </c>
      <c r="AO25" t="s">
        <v>600</v>
      </c>
      <c r="AQ25" t="str">
        <f>("7 days")</f>
        <v>7 days</v>
      </c>
      <c r="AR25" t="s">
        <v>599</v>
      </c>
      <c r="AT25" t="str">
        <f>("14 days")</f>
        <v>14 days</v>
      </c>
      <c r="AU25" t="s">
        <v>599</v>
      </c>
      <c r="AW25" t="str">
        <f>("6 days")</f>
        <v>6 days</v>
      </c>
      <c r="AX25" t="s">
        <v>598</v>
      </c>
      <c r="AZ25">
        <v>0</v>
      </c>
      <c r="BA25" t="s">
        <v>597</v>
      </c>
      <c r="BC25" t="str">
        <f>("Yes, but only under certain circumstances")</f>
        <v>Yes, but only under certain circumstances</v>
      </c>
      <c r="BD25" t="s">
        <v>596</v>
      </c>
      <c r="BF25" t="str">
        <f>("Retaliation, Tenant justifiably withheld rent, Tenant is domestic violence survivor, Tenant has repeatedly called 911 for emergency services")</f>
        <v>Retaliation, Tenant justifiably withheld rent, Tenant is domestic violence survivor, Tenant has repeatedly called 911 for emergency services</v>
      </c>
      <c r="BG25" t="s">
        <v>595</v>
      </c>
      <c r="BI25" t="str">
        <f>("Not mentioned in the law")</f>
        <v>Not mentioned in the law</v>
      </c>
      <c r="BL25">
        <v>0</v>
      </c>
      <c r="BO25" t="str">
        <f>("Possession, Ending the rental agreement, Court costs")</f>
        <v>Possession, Ending the rental agreement, Court costs</v>
      </c>
      <c r="BP25" t="s">
        <v>594</v>
      </c>
      <c r="BR25">
        <v>0</v>
      </c>
      <c r="BU25" t="str">
        <f t="shared" si="6"/>
        <v>Back rent, Damages</v>
      </c>
      <c r="BV25" t="s">
        <v>593</v>
      </c>
      <c r="BX25" t="str">
        <f>("15 days")</f>
        <v>15 days</v>
      </c>
      <c r="BY25" t="s">
        <v>592</v>
      </c>
      <c r="CA25" t="str">
        <f t="shared" si="8"/>
        <v>Yes, only if tenant pays rent</v>
      </c>
      <c r="CB25" t="s">
        <v>591</v>
      </c>
      <c r="CD25">
        <v>1</v>
      </c>
      <c r="CE25" t="s">
        <v>590</v>
      </c>
      <c r="CG25" t="str">
        <f>("7 days")</f>
        <v>7 days</v>
      </c>
      <c r="CH25" t="s">
        <v>589</v>
      </c>
      <c r="CJ25" t="str">
        <f>("24 hours")</f>
        <v>24 hours</v>
      </c>
      <c r="CK25" t="s">
        <v>588</v>
      </c>
      <c r="CM25">
        <v>1</v>
      </c>
      <c r="CN25" t="s">
        <v>587</v>
      </c>
      <c r="CP25" t="str">
        <f t="shared" si="7"/>
        <v>None</v>
      </c>
      <c r="CS25" t="str">
        <f>("At tenant's request")</f>
        <v>At tenant's request</v>
      </c>
      <c r="CT25" t="s">
        <v>586</v>
      </c>
      <c r="CV25" t="str">
        <f>("Condemnation, Foreclosure")</f>
        <v>Condemnation, Foreclosure</v>
      </c>
      <c r="CW25" t="s">
        <v>585</v>
      </c>
    </row>
    <row r="26" spans="1:101" x14ac:dyDescent="0.35">
      <c r="A26" t="s">
        <v>155</v>
      </c>
      <c r="B26" s="1">
        <v>43313</v>
      </c>
      <c r="C26" s="1">
        <v>43313</v>
      </c>
      <c r="D26">
        <v>1</v>
      </c>
      <c r="E26" t="s">
        <v>584</v>
      </c>
      <c r="G26" t="str">
        <f>("Multiplied damages")</f>
        <v>Multiplied damages</v>
      </c>
      <c r="H26" t="s">
        <v>401</v>
      </c>
      <c r="J26" t="str">
        <f>("Nonpayment of rent, Criminal activity, Material breach of lease, Remaining on the property after expiration of the lease, Statutory tenant obligations")</f>
        <v>Nonpayment of rent, Criminal activity, Material breach of lease, Remaining on the property after expiration of the lease, Statutory tenant obligations</v>
      </c>
      <c r="K26" t="s">
        <v>583</v>
      </c>
      <c r="M26" t="str">
        <f>("Nonpayment of rent, Material breach of lease, Statutory tenant obligations")</f>
        <v>Nonpayment of rent, Material breach of lease, Statutory tenant obligations</v>
      </c>
      <c r="N26" t="s">
        <v>582</v>
      </c>
      <c r="P26">
        <v>0</v>
      </c>
      <c r="Q26" t="s">
        <v>581</v>
      </c>
      <c r="S26" t="str">
        <f>("3 days")</f>
        <v>3 days</v>
      </c>
      <c r="T26" t="s">
        <v>196</v>
      </c>
      <c r="V26" t="str">
        <f>("None")</f>
        <v>None</v>
      </c>
      <c r="Y26" t="str">
        <f>("Notice of immediate termination allowed")</f>
        <v>Notice of immediate termination allowed</v>
      </c>
      <c r="Z26" t="s">
        <v>580</v>
      </c>
      <c r="AB26" t="str">
        <f>("Written notice delivered to tenant, Written notice delivered to a person of suitable age and discretion, Written notice posted in a conspicuous place on the premises , Certified mail, Regular mail")</f>
        <v>Written notice delivered to tenant, Written notice delivered to a person of suitable age and discretion, Written notice posted in a conspicuous place on the premises , Certified mail, Regular mail</v>
      </c>
      <c r="AC26" t="s">
        <v>579</v>
      </c>
      <c r="AE26" t="str">
        <f>("$45")</f>
        <v>$45</v>
      </c>
      <c r="AF26" t="s">
        <v>578</v>
      </c>
      <c r="AH26" t="str">
        <f>("Building certificate, Description of violation")</f>
        <v>Building certificate, Description of violation</v>
      </c>
      <c r="AI26" t="s">
        <v>577</v>
      </c>
      <c r="AK26" t="str">
        <f>("Personal service, Post and mail, Delivery to person of suitable age")</f>
        <v>Personal service, Post and mail, Delivery to person of suitable age</v>
      </c>
      <c r="AL26" t="s">
        <v>576</v>
      </c>
      <c r="AN26" t="str">
        <f>("5 days")</f>
        <v>5 days</v>
      </c>
      <c r="AO26" t="s">
        <v>575</v>
      </c>
      <c r="AQ26" t="str">
        <f>("3 days")</f>
        <v>3 days</v>
      </c>
      <c r="AR26" t="s">
        <v>574</v>
      </c>
      <c r="AT26" t="str">
        <f>("8 days")</f>
        <v>8 days</v>
      </c>
      <c r="AU26" t="s">
        <v>574</v>
      </c>
      <c r="AW26" t="str">
        <f>("10 days")</f>
        <v>10 days</v>
      </c>
      <c r="AX26" t="s">
        <v>573</v>
      </c>
      <c r="AZ26">
        <v>0</v>
      </c>
      <c r="BA26" t="s">
        <v>572</v>
      </c>
      <c r="BC26" t="str">
        <f>("Yes, but only under certain circumstances")</f>
        <v>Yes, but only under certain circumstances</v>
      </c>
      <c r="BD26" t="s">
        <v>571</v>
      </c>
      <c r="BF26" t="str">
        <f>("Retaliation, Tenant justifiably withheld rent, Tenant performed repairs, Landlord failed to maintain building code, Tenant is domestic violence survivor, Any legal or equitable defense")</f>
        <v>Retaliation, Tenant justifiably withheld rent, Tenant performed repairs, Landlord failed to maintain building code, Tenant is domestic violence survivor, Any legal or equitable defense</v>
      </c>
      <c r="BG26" t="s">
        <v>570</v>
      </c>
      <c r="BI26" t="str">
        <f>("Not mentioned in the law")</f>
        <v>Not mentioned in the law</v>
      </c>
      <c r="BL26">
        <v>0</v>
      </c>
      <c r="BM26" t="s">
        <v>569</v>
      </c>
      <c r="BO26" t="str">
        <f>("Possession, Unpaid rent, Damages, Ending the rental agreement, Court costs")</f>
        <v>Possession, Unpaid rent, Damages, Ending the rental agreement, Court costs</v>
      </c>
      <c r="BP26" t="s">
        <v>568</v>
      </c>
      <c r="BR26">
        <v>0</v>
      </c>
      <c r="BS26" t="s">
        <v>567</v>
      </c>
      <c r="BU26" t="str">
        <f>("Back rent")</f>
        <v>Back rent</v>
      </c>
      <c r="BV26" t="s">
        <v>566</v>
      </c>
      <c r="BX26" t="str">
        <f>("30 days")</f>
        <v>30 days</v>
      </c>
      <c r="BY26" t="s">
        <v>565</v>
      </c>
      <c r="CA26" t="str">
        <f t="shared" si="8"/>
        <v>Yes, only if tenant pays rent</v>
      </c>
      <c r="CB26" t="s">
        <v>564</v>
      </c>
      <c r="CD26">
        <v>1</v>
      </c>
      <c r="CE26" t="s">
        <v>563</v>
      </c>
      <c r="CG26" t="str">
        <f>("6 months")</f>
        <v>6 months</v>
      </c>
      <c r="CH26" t="s">
        <v>562</v>
      </c>
      <c r="CJ26" t="str">
        <f>("3 days")</f>
        <v>3 days</v>
      </c>
      <c r="CK26" t="s">
        <v>561</v>
      </c>
      <c r="CM26">
        <v>1</v>
      </c>
      <c r="CN26" t="s">
        <v>379</v>
      </c>
      <c r="CP26" t="str">
        <f>("Nighttime, Weekends, Holidays")</f>
        <v>Nighttime, Weekends, Holidays</v>
      </c>
      <c r="CQ26" t="s">
        <v>560</v>
      </c>
      <c r="CS26" t="str">
        <f>("All eviction filings")</f>
        <v>All eviction filings</v>
      </c>
      <c r="CT26" t="s">
        <v>559</v>
      </c>
      <c r="CV26" t="str">
        <f>("Rent-controlled housing")</f>
        <v>Rent-controlled housing</v>
      </c>
      <c r="CW26" t="s">
        <v>558</v>
      </c>
    </row>
    <row r="27" spans="1:101" x14ac:dyDescent="0.35">
      <c r="A27" t="s">
        <v>156</v>
      </c>
      <c r="B27" s="1">
        <v>43313</v>
      </c>
      <c r="C27" s="1">
        <v>43313</v>
      </c>
      <c r="D27">
        <v>1</v>
      </c>
      <c r="E27" t="s">
        <v>557</v>
      </c>
      <c r="G27" t="str">
        <f>("Damages, Multiplied damages, Incarceration, Attorney's fees, Court costs, Reinstatement of possession")</f>
        <v>Damages, Multiplied damages, Incarceration, Attorney's fees, Court costs, Reinstatement of possession</v>
      </c>
      <c r="H27" t="s">
        <v>556</v>
      </c>
      <c r="J27" t="str">
        <f>("Nonpayment of rent, Criminal activity, Material breach of lease, Remaining on the property after expiration of the lease")</f>
        <v>Nonpayment of rent, Criminal activity, Material breach of lease, Remaining on the property after expiration of the lease</v>
      </c>
      <c r="K27" t="s">
        <v>555</v>
      </c>
      <c r="M27" t="str">
        <f>("Nonpayment of rent, Criminal activity, Material breach of lease")</f>
        <v>Nonpayment of rent, Criminal activity, Material breach of lease</v>
      </c>
      <c r="N27" t="s">
        <v>554</v>
      </c>
      <c r="P27">
        <v>0</v>
      </c>
      <c r="S27" t="str">
        <f>("None")</f>
        <v>None</v>
      </c>
      <c r="T27" t="s">
        <v>553</v>
      </c>
      <c r="V27" t="str">
        <f>("30 days")</f>
        <v>30 days</v>
      </c>
      <c r="W27" t="s">
        <v>552</v>
      </c>
      <c r="Y27" t="str">
        <f>("3 days")</f>
        <v>3 days</v>
      </c>
      <c r="Z27" t="s">
        <v>551</v>
      </c>
      <c r="AB27" t="str">
        <f>("Written notice delivered to tenant, Written notice delivered to a person over the age of 14, Written notice posted in a conspicuous place on the premises , Certified mail, Regular mail")</f>
        <v>Written notice delivered to tenant, Written notice delivered to a person over the age of 14, Written notice posted in a conspicuous place on the premises , Certified mail, Regular mail</v>
      </c>
      <c r="AC27" t="s">
        <v>550</v>
      </c>
      <c r="AE27" t="str">
        <f>("$50")</f>
        <v>$50</v>
      </c>
      <c r="AF27" t="s">
        <v>549</v>
      </c>
      <c r="AH27" t="str">
        <f>("Description of violation, Amount of unpaid rent due")</f>
        <v>Description of violation, Amount of unpaid rent due</v>
      </c>
      <c r="AI27" t="s">
        <v>548</v>
      </c>
      <c r="AK27" t="str">
        <f>("Personal service, Delivery to premises, Mail, Certified mail")</f>
        <v>Personal service, Delivery to premises, Mail, Certified mail</v>
      </c>
      <c r="AL27" t="s">
        <v>547</v>
      </c>
      <c r="AN27" t="str">
        <f>("10 days")</f>
        <v>10 days</v>
      </c>
      <c r="AO27" t="s">
        <v>546</v>
      </c>
      <c r="AQ27" t="str">
        <f>("10 days")</f>
        <v>10 days</v>
      </c>
      <c r="AR27" t="s">
        <v>545</v>
      </c>
      <c r="AT27" t="str">
        <f>("30 days")</f>
        <v>30 days</v>
      </c>
      <c r="AU27" t="s">
        <v>545</v>
      </c>
      <c r="AW27" t="str">
        <f>("No maximum")</f>
        <v>No maximum</v>
      </c>
      <c r="AZ27">
        <v>0</v>
      </c>
      <c r="BC27" t="str">
        <f>("Yes, but only under certain circumstances")</f>
        <v>Yes, but only under certain circumstances</v>
      </c>
      <c r="BD27" t="s">
        <v>544</v>
      </c>
      <c r="BF27" t="str">
        <f>("Retaliation, Landlord violated statutory duties, Landlord failed to maintain building code, Any legal or equitable defense")</f>
        <v>Retaliation, Landlord violated statutory duties, Landlord failed to maintain building code, Any legal or equitable defense</v>
      </c>
      <c r="BG27" t="s">
        <v>543</v>
      </c>
      <c r="BI27" t="str">
        <f>("Yes, optional")</f>
        <v>Yes, optional</v>
      </c>
      <c r="BJ27" t="s">
        <v>542</v>
      </c>
      <c r="BL27">
        <v>1</v>
      </c>
      <c r="BM27" t="s">
        <v>541</v>
      </c>
      <c r="BO27" t="str">
        <f>("Possession, Court costs, Attorney's fees, Personal property")</f>
        <v>Possession, Court costs, Attorney's fees, Personal property</v>
      </c>
      <c r="BP27" t="s">
        <v>540</v>
      </c>
      <c r="BR27">
        <v>0</v>
      </c>
      <c r="BS27" t="s">
        <v>539</v>
      </c>
      <c r="BU27" t="str">
        <f>("Back rent")</f>
        <v>Back rent</v>
      </c>
      <c r="BV27" t="s">
        <v>538</v>
      </c>
      <c r="BX27" t="str">
        <f>("45 days")</f>
        <v>45 days</v>
      </c>
      <c r="BY27" t="s">
        <v>537</v>
      </c>
      <c r="CA27" t="str">
        <f t="shared" si="8"/>
        <v>Yes, only if tenant pays rent</v>
      </c>
      <c r="CB27" t="s">
        <v>536</v>
      </c>
      <c r="CD27">
        <v>1</v>
      </c>
      <c r="CE27" t="s">
        <v>535</v>
      </c>
      <c r="CG27" t="str">
        <f>("6 months")</f>
        <v>6 months</v>
      </c>
      <c r="CH27" t="s">
        <v>534</v>
      </c>
      <c r="CJ27" t="str">
        <f>("3 days")</f>
        <v>3 days</v>
      </c>
      <c r="CK27" t="s">
        <v>533</v>
      </c>
      <c r="CM27">
        <v>1</v>
      </c>
      <c r="CN27" t="s">
        <v>533</v>
      </c>
      <c r="CP27" t="str">
        <f>("Nighttime, Tenant is terminally ill")</f>
        <v>Nighttime, Tenant is terminally ill</v>
      </c>
      <c r="CQ27" t="s">
        <v>532</v>
      </c>
      <c r="CS27" t="str">
        <f>("Not specified")</f>
        <v>Not specified</v>
      </c>
      <c r="CV27" t="str">
        <f>("Condemnation, Conversion")</f>
        <v>Condemnation, Conversion</v>
      </c>
      <c r="CW27" t="s">
        <v>531</v>
      </c>
    </row>
    <row r="28" spans="1:101" x14ac:dyDescent="0.35">
      <c r="A28" t="s">
        <v>157</v>
      </c>
      <c r="B28" s="1">
        <v>43313</v>
      </c>
      <c r="C28" s="1">
        <v>43313</v>
      </c>
      <c r="D28">
        <v>1</v>
      </c>
      <c r="E28" t="s">
        <v>530</v>
      </c>
      <c r="G28" t="str">
        <f>("Multiplied back rent, Attorney's fees, Reinstatement of possession, Termination of rental agreement")</f>
        <v>Multiplied back rent, Attorney's fees, Reinstatement of possession, Termination of rental agreement</v>
      </c>
      <c r="H28" t="s">
        <v>529</v>
      </c>
      <c r="J28" t="str">
        <f>("Nonpayment of rent, Criminal activity, Material breach of lease, Statutory tenant obligations")</f>
        <v>Nonpayment of rent, Criminal activity, Material breach of lease, Statutory tenant obligations</v>
      </c>
      <c r="K28" t="s">
        <v>528</v>
      </c>
      <c r="M28" t="str">
        <f>("Nonpayment of rent, Material breach of lease, Statutory tenant obligations")</f>
        <v>Nonpayment of rent, Material breach of lease, Statutory tenant obligations</v>
      </c>
      <c r="N28" t="s">
        <v>527</v>
      </c>
      <c r="P28">
        <v>1</v>
      </c>
      <c r="Q28" t="s">
        <v>526</v>
      </c>
      <c r="S28" t="str">
        <f>("3 days")</f>
        <v>3 days</v>
      </c>
      <c r="T28" t="s">
        <v>525</v>
      </c>
      <c r="V28" t="str">
        <f>("30 days")</f>
        <v>30 days</v>
      </c>
      <c r="W28" t="s">
        <v>524</v>
      </c>
      <c r="Y28" t="str">
        <f>("5 days")</f>
        <v>5 days</v>
      </c>
      <c r="Z28" t="s">
        <v>523</v>
      </c>
      <c r="AB28" t="str">
        <f>("Written notice delivered to tenant, Regular mail")</f>
        <v>Written notice delivered to tenant, Regular mail</v>
      </c>
      <c r="AC28" t="s">
        <v>522</v>
      </c>
      <c r="AE28" t="str">
        <f>("$46")</f>
        <v>$46</v>
      </c>
      <c r="AF28" t="s">
        <v>521</v>
      </c>
      <c r="AH28" t="str">
        <f>("Description of violation")</f>
        <v>Description of violation</v>
      </c>
      <c r="AI28" t="s">
        <v>520</v>
      </c>
      <c r="AK28" t="str">
        <f>("Personal service, Post and mail, Delivery to person of suitable age, Certified mail")</f>
        <v>Personal service, Post and mail, Delivery to person of suitable age, Certified mail</v>
      </c>
      <c r="AL28" t="s">
        <v>519</v>
      </c>
      <c r="AN28" t="str">
        <f>("10 days")</f>
        <v>10 days</v>
      </c>
      <c r="AO28" t="s">
        <v>518</v>
      </c>
      <c r="AQ28" t="str">
        <f>("10 days")</f>
        <v>10 days</v>
      </c>
      <c r="AR28" t="s">
        <v>518</v>
      </c>
      <c r="AT28" t="str">
        <f>("14 days")</f>
        <v>14 days</v>
      </c>
      <c r="AU28" t="s">
        <v>518</v>
      </c>
      <c r="AW28" t="str">
        <f>("No continuances ")</f>
        <v xml:space="preserve">No continuances </v>
      </c>
      <c r="AX28" t="s">
        <v>517</v>
      </c>
      <c r="AZ28">
        <v>0</v>
      </c>
      <c r="BA28" t="s">
        <v>516</v>
      </c>
      <c r="BC28" t="str">
        <f>("No")</f>
        <v>No</v>
      </c>
      <c r="BD28" t="s">
        <v>515</v>
      </c>
      <c r="BF28" t="str">
        <f>("Retaliation, Landlord violated statutory duties, Any legal or equitable defense")</f>
        <v>Retaliation, Landlord violated statutory duties, Any legal or equitable defense</v>
      </c>
      <c r="BG28" t="s">
        <v>514</v>
      </c>
      <c r="BI28" t="str">
        <f>("Yes, optional")</f>
        <v>Yes, optional</v>
      </c>
      <c r="BJ28" t="s">
        <v>513</v>
      </c>
      <c r="BL28">
        <v>0</v>
      </c>
      <c r="BM28" t="s">
        <v>512</v>
      </c>
      <c r="BO28" t="str">
        <f>("Possession, Unpaid rent, Damages, Injunction, Attorney's fees")</f>
        <v>Possession, Unpaid rent, Damages, Injunction, Attorney's fees</v>
      </c>
      <c r="BP28" t="s">
        <v>511</v>
      </c>
      <c r="BR28">
        <v>0</v>
      </c>
      <c r="BS28" t="s">
        <v>510</v>
      </c>
      <c r="BU28" t="str">
        <f>("Back rent, Damages")</f>
        <v>Back rent, Damages</v>
      </c>
      <c r="BV28" t="s">
        <v>509</v>
      </c>
      <c r="BX28" t="str">
        <f>("30 days")</f>
        <v>30 days</v>
      </c>
      <c r="BY28" t="s">
        <v>508</v>
      </c>
      <c r="CA28" t="str">
        <f t="shared" si="8"/>
        <v>Yes, only if tenant pays rent</v>
      </c>
      <c r="CB28" t="s">
        <v>507</v>
      </c>
      <c r="CD28">
        <v>1</v>
      </c>
      <c r="CE28" t="s">
        <v>506</v>
      </c>
      <c r="CG28" t="str">
        <f>("9 months")</f>
        <v>9 months</v>
      </c>
      <c r="CH28" t="s">
        <v>505</v>
      </c>
      <c r="CJ28" t="str">
        <f>("No limit")</f>
        <v>No limit</v>
      </c>
      <c r="CK28" t="s">
        <v>504</v>
      </c>
      <c r="CM28">
        <v>0</v>
      </c>
      <c r="CN28" t="s">
        <v>503</v>
      </c>
      <c r="CP28" t="str">
        <f>("None")</f>
        <v>None</v>
      </c>
      <c r="CS28" t="str">
        <f>("All eviction filings")</f>
        <v>All eviction filings</v>
      </c>
      <c r="CT28" t="s">
        <v>502</v>
      </c>
      <c r="CV28" t="str">
        <f>("None")</f>
        <v>None</v>
      </c>
    </row>
    <row r="29" spans="1:101" x14ac:dyDescent="0.35">
      <c r="A29" t="s">
        <v>158</v>
      </c>
      <c r="B29" s="1">
        <v>43313</v>
      </c>
      <c r="C29" s="1">
        <v>43313</v>
      </c>
      <c r="D29">
        <v>1</v>
      </c>
      <c r="E29" t="s">
        <v>501</v>
      </c>
      <c r="G29" t="str">
        <f>("Multiplied damages, Incarceration, Fine, Reinstatement of possession")</f>
        <v>Multiplied damages, Incarceration, Fine, Reinstatement of possession</v>
      </c>
      <c r="H29" t="s">
        <v>500</v>
      </c>
      <c r="J29" t="str">
        <f>("Nonpayment of rent, Criminal activity, Material breach of lease, Remaining on the property after expiration of the lease")</f>
        <v>Nonpayment of rent, Criminal activity, Material breach of lease, Remaining on the property after expiration of the lease</v>
      </c>
      <c r="K29" t="s">
        <v>499</v>
      </c>
      <c r="M29" t="str">
        <f>("Nonpayment of rent")</f>
        <v>Nonpayment of rent</v>
      </c>
      <c r="N29" t="s">
        <v>498</v>
      </c>
      <c r="P29">
        <v>0</v>
      </c>
      <c r="S29" t="str">
        <f>("10 days")</f>
        <v>10 days</v>
      </c>
      <c r="T29" t="s">
        <v>497</v>
      </c>
      <c r="V29" t="str">
        <f>("None")</f>
        <v>None</v>
      </c>
      <c r="Y29" t="str">
        <f>("15 days")</f>
        <v>15 days</v>
      </c>
      <c r="Z29" t="s">
        <v>497</v>
      </c>
      <c r="AB29" t="str">
        <f>("Written notice delivered to tenant, Written notice posted in a conspicuous place on the premises ")</f>
        <v xml:space="preserve">Written notice delivered to tenant, Written notice posted in a conspicuous place on the premises </v>
      </c>
      <c r="AC29" t="s">
        <v>496</v>
      </c>
      <c r="AE29" t="str">
        <f>("$68")</f>
        <v>$68</v>
      </c>
      <c r="AF29" t="s">
        <v>495</v>
      </c>
      <c r="AH29" t="str">
        <f>("Building certificate, Deed owner's rental license, Description of violation, Amount of unpaid rent due")</f>
        <v>Building certificate, Deed owner's rental license, Description of violation, Amount of unpaid rent due</v>
      </c>
      <c r="AI29" t="s">
        <v>494</v>
      </c>
      <c r="AK29" t="str">
        <f>("Personal service, Delivery to premises, Mail")</f>
        <v>Personal service, Delivery to premises, Mail</v>
      </c>
      <c r="AL29" t="s">
        <v>493</v>
      </c>
      <c r="AN29" t="str">
        <f>("7 days")</f>
        <v>7 days</v>
      </c>
      <c r="AO29" t="s">
        <v>492</v>
      </c>
      <c r="AQ29" t="str">
        <f>("No minimum")</f>
        <v>No minimum</v>
      </c>
      <c r="AR29" t="s">
        <v>489</v>
      </c>
      <c r="AT29" t="str">
        <f>("30 days")</f>
        <v>30 days</v>
      </c>
      <c r="AU29" t="s">
        <v>489</v>
      </c>
      <c r="AW29" t="str">
        <f>("No maximum")</f>
        <v>No maximum</v>
      </c>
      <c r="AX29" t="s">
        <v>491</v>
      </c>
      <c r="AZ29">
        <v>1</v>
      </c>
      <c r="BA29" t="s">
        <v>490</v>
      </c>
      <c r="BC29" t="str">
        <f>("No")</f>
        <v>No</v>
      </c>
      <c r="BD29" t="s">
        <v>489</v>
      </c>
      <c r="BF29" t="str">
        <f>("Retaliation, Landlord failed to maintain building code, Discrimination")</f>
        <v>Retaliation, Landlord failed to maintain building code, Discrimination</v>
      </c>
      <c r="BG29" t="s">
        <v>488</v>
      </c>
      <c r="BI29" t="str">
        <f>("Not mentioned in the law")</f>
        <v>Not mentioned in the law</v>
      </c>
      <c r="BL29">
        <v>0</v>
      </c>
      <c r="BM29" t="s">
        <v>487</v>
      </c>
      <c r="BO29" t="str">
        <f>("Possession, Unpaid rent, Damages, Personal property")</f>
        <v>Possession, Unpaid rent, Damages, Personal property</v>
      </c>
      <c r="BP29" t="s">
        <v>486</v>
      </c>
      <c r="BR29">
        <v>0</v>
      </c>
      <c r="BU29" t="str">
        <f>("Damages")</f>
        <v>Damages</v>
      </c>
      <c r="BV29" t="s">
        <v>438</v>
      </c>
      <c r="BX29" t="str">
        <f>("10 days")</f>
        <v>10 days</v>
      </c>
      <c r="BY29" t="s">
        <v>485</v>
      </c>
      <c r="CA29" t="str">
        <f t="shared" si="8"/>
        <v>Yes, only if tenant pays rent</v>
      </c>
      <c r="CB29" t="s">
        <v>484</v>
      </c>
      <c r="CD29">
        <v>1</v>
      </c>
      <c r="CE29" t="s">
        <v>483</v>
      </c>
      <c r="CG29" t="str">
        <f>("None")</f>
        <v>None</v>
      </c>
      <c r="CJ29" t="str">
        <f>("21 days")</f>
        <v>21 days</v>
      </c>
      <c r="CK29" t="s">
        <v>482</v>
      </c>
      <c r="CM29">
        <v>1</v>
      </c>
      <c r="CN29" t="s">
        <v>482</v>
      </c>
      <c r="CP29" t="str">
        <f>("None")</f>
        <v>None</v>
      </c>
      <c r="CS29" t="str">
        <f>("All eviction filings")</f>
        <v>All eviction filings</v>
      </c>
      <c r="CT29" t="s">
        <v>432</v>
      </c>
      <c r="CV29" t="str">
        <f>("None")</f>
        <v>None</v>
      </c>
    </row>
    <row r="30" spans="1:101" x14ac:dyDescent="0.35">
      <c r="A30" t="s">
        <v>159</v>
      </c>
      <c r="B30" s="1">
        <v>43313</v>
      </c>
      <c r="C30" s="1">
        <v>43313</v>
      </c>
      <c r="D30">
        <v>1</v>
      </c>
      <c r="E30" t="s">
        <v>481</v>
      </c>
      <c r="G30" t="str">
        <f>("Multiplied damages, Multiplied back rent, Reinstatement of possession, Termination of rental agreement")</f>
        <v>Multiplied damages, Multiplied back rent, Reinstatement of possession, Termination of rental agreement</v>
      </c>
      <c r="H30" t="s">
        <v>480</v>
      </c>
      <c r="J30" t="str">
        <f>("Nonpayment of rent, Criminal activity, Material breach of lease, Remaining on the property after expiration of the lease, Statutory tenant obligations")</f>
        <v>Nonpayment of rent, Criminal activity, Material breach of lease, Remaining on the property after expiration of the lease, Statutory tenant obligations</v>
      </c>
      <c r="K30" t="s">
        <v>479</v>
      </c>
      <c r="M30" t="str">
        <f>("Nonpayment of rent, Material breach of lease, Statutory tenant obligations")</f>
        <v>Nonpayment of rent, Material breach of lease, Statutory tenant obligations</v>
      </c>
      <c r="N30" t="s">
        <v>478</v>
      </c>
      <c r="P30">
        <v>1</v>
      </c>
      <c r="Q30" t="s">
        <v>477</v>
      </c>
      <c r="S30" t="str">
        <f>("5 days")</f>
        <v>5 days</v>
      </c>
      <c r="T30" t="s">
        <v>476</v>
      </c>
      <c r="V30" t="str">
        <f>("10 days")</f>
        <v>10 days</v>
      </c>
      <c r="W30" t="s">
        <v>475</v>
      </c>
      <c r="Y30" t="str">
        <f>("Notice of immediate termination allowed")</f>
        <v>Notice of immediate termination allowed</v>
      </c>
      <c r="Z30" t="s">
        <v>474</v>
      </c>
      <c r="AB30" t="str">
        <f>("Written notice delivered to tenant, Certified mail")</f>
        <v>Written notice delivered to tenant, Certified mail</v>
      </c>
      <c r="AC30" t="s">
        <v>473</v>
      </c>
      <c r="AE30" t="str">
        <f>("$63")</f>
        <v>$63</v>
      </c>
      <c r="AF30" t="s">
        <v>472</v>
      </c>
      <c r="AH30" t="str">
        <f>("Description of violation, Amount of unpaid rent due")</f>
        <v>Description of violation, Amount of unpaid rent due</v>
      </c>
      <c r="AI30" t="s">
        <v>471</v>
      </c>
      <c r="AK30" t="str">
        <f>("Personal service, Post and mail, Delivery to person of suitable age, Publication")</f>
        <v>Personal service, Post and mail, Delivery to person of suitable age, Publication</v>
      </c>
      <c r="AL30" t="s">
        <v>470</v>
      </c>
      <c r="AN30" t="str">
        <f>("2 days")</f>
        <v>2 days</v>
      </c>
      <c r="AO30" t="s">
        <v>469</v>
      </c>
      <c r="AQ30" t="str">
        <f>("3 days")</f>
        <v>3 days</v>
      </c>
      <c r="AR30" t="s">
        <v>468</v>
      </c>
      <c r="AT30" t="str">
        <f>("6 days")</f>
        <v>6 days</v>
      </c>
      <c r="AU30" t="s">
        <v>468</v>
      </c>
      <c r="AW30" t="str">
        <f>("3 days")</f>
        <v>3 days</v>
      </c>
      <c r="AX30" t="s">
        <v>467</v>
      </c>
      <c r="AZ30">
        <v>0</v>
      </c>
      <c r="BA30" t="s">
        <v>466</v>
      </c>
      <c r="BC30" t="str">
        <f>("Yes")</f>
        <v>Yes</v>
      </c>
      <c r="BD30" t="s">
        <v>465</v>
      </c>
      <c r="BF30" t="str">
        <f>("Tenant justifiably withheld rent, Landlord violated statutory duties")</f>
        <v>Tenant justifiably withheld rent, Landlord violated statutory duties</v>
      </c>
      <c r="BG30" t="s">
        <v>464</v>
      </c>
      <c r="BI30" t="str">
        <f>("Not mentioned in the law")</f>
        <v>Not mentioned in the law</v>
      </c>
      <c r="BL30">
        <v>0</v>
      </c>
      <c r="BM30" t="s">
        <v>463</v>
      </c>
      <c r="BO30" t="str">
        <f>("Possession, Unpaid rent, Damages, Court costs, Attorney's fees")</f>
        <v>Possession, Unpaid rent, Damages, Court costs, Attorney's fees</v>
      </c>
      <c r="BP30" t="s">
        <v>462</v>
      </c>
      <c r="BR30">
        <v>0</v>
      </c>
      <c r="BS30" t="s">
        <v>461</v>
      </c>
      <c r="BU30" t="str">
        <f>("Back rent, Damages")</f>
        <v>Back rent, Damages</v>
      </c>
      <c r="BV30" t="s">
        <v>460</v>
      </c>
      <c r="BX30" t="str">
        <f>("5 days")</f>
        <v>5 days</v>
      </c>
      <c r="BY30" t="s">
        <v>459</v>
      </c>
      <c r="CA30" t="str">
        <f t="shared" si="8"/>
        <v>Yes, only if tenant pays rent</v>
      </c>
      <c r="CB30" t="s">
        <v>458</v>
      </c>
      <c r="CD30">
        <v>1</v>
      </c>
      <c r="CE30" t="s">
        <v>457</v>
      </c>
      <c r="CG30" t="str">
        <f>("3 days")</f>
        <v>3 days</v>
      </c>
      <c r="CH30" t="s">
        <v>456</v>
      </c>
      <c r="CJ30" t="str">
        <f>("5 days")</f>
        <v>5 days</v>
      </c>
      <c r="CK30" t="s">
        <v>455</v>
      </c>
      <c r="CM30">
        <v>1</v>
      </c>
      <c r="CN30" t="s">
        <v>454</v>
      </c>
      <c r="CP30" t="str">
        <f>("None")</f>
        <v>None</v>
      </c>
      <c r="CQ30" t="s">
        <v>453</v>
      </c>
      <c r="CS30" t="str">
        <f>("Not specified")</f>
        <v>Not specified</v>
      </c>
      <c r="CV30" t="str">
        <f>("Foreclosure")</f>
        <v>Foreclosure</v>
      </c>
      <c r="CW30" t="s">
        <v>452</v>
      </c>
    </row>
    <row r="31" spans="1:101" x14ac:dyDescent="0.35">
      <c r="A31" t="s">
        <v>160</v>
      </c>
      <c r="B31" s="1">
        <v>43313</v>
      </c>
      <c r="C31" s="1">
        <v>43313</v>
      </c>
      <c r="D31">
        <v>1</v>
      </c>
      <c r="E31" t="s">
        <v>449</v>
      </c>
      <c r="G31" t="str">
        <f>("None")</f>
        <v>None</v>
      </c>
      <c r="J31" t="str">
        <f>("Nonpayment of rent, Criminal activity, Material breach of lease, Remaining on the property after expiration of the lease")</f>
        <v>Nonpayment of rent, Criminal activity, Material breach of lease, Remaining on the property after expiration of the lease</v>
      </c>
      <c r="K31" t="s">
        <v>451</v>
      </c>
      <c r="M31" t="str">
        <f>("Nonpayment of rent")</f>
        <v>Nonpayment of rent</v>
      </c>
      <c r="N31" t="s">
        <v>450</v>
      </c>
      <c r="P31">
        <v>0</v>
      </c>
      <c r="S31" t="str">
        <f>("10 days")</f>
        <v>10 days</v>
      </c>
      <c r="T31" t="s">
        <v>449</v>
      </c>
      <c r="V31" t="str">
        <f>("None")</f>
        <v>None</v>
      </c>
      <c r="Y31" t="str">
        <f>("15 days")</f>
        <v>15 days</v>
      </c>
      <c r="Z31" t="s">
        <v>449</v>
      </c>
      <c r="AB31" t="str">
        <f>("Written notice delivered to tenant, Written notice posted in a conspicuous place on the premises ")</f>
        <v xml:space="preserve">Written notice delivered to tenant, Written notice posted in a conspicuous place on the premises </v>
      </c>
      <c r="AC31" t="s">
        <v>448</v>
      </c>
      <c r="AE31" t="str">
        <f>("$161")</f>
        <v>$161</v>
      </c>
      <c r="AF31" t="s">
        <v>447</v>
      </c>
      <c r="AH31" t="str">
        <f>("Description of violation, Amount of unpaid rent due")</f>
        <v>Description of violation, Amount of unpaid rent due</v>
      </c>
      <c r="AI31" t="s">
        <v>446</v>
      </c>
      <c r="AK31" t="str">
        <f>("Personal service, Delivery to premises, Mail")</f>
        <v>Personal service, Delivery to premises, Mail</v>
      </c>
      <c r="AL31" t="s">
        <v>445</v>
      </c>
      <c r="AN31" t="str">
        <f>("7 days")</f>
        <v>7 days</v>
      </c>
      <c r="AO31" t="s">
        <v>444</v>
      </c>
      <c r="AQ31" t="str">
        <f>("7 days")</f>
        <v>7 days</v>
      </c>
      <c r="AR31" t="s">
        <v>443</v>
      </c>
      <c r="AT31" t="str">
        <f>("15 days")</f>
        <v>15 days</v>
      </c>
      <c r="AU31" t="s">
        <v>443</v>
      </c>
      <c r="AW31" t="str">
        <f>("30 days")</f>
        <v>30 days</v>
      </c>
      <c r="AX31" t="s">
        <v>442</v>
      </c>
      <c r="AZ31">
        <v>0</v>
      </c>
      <c r="BC31" t="str">
        <f>("No")</f>
        <v>No</v>
      </c>
      <c r="BF31" t="str">
        <f>("Retaliation, Tenant is domestic violence survivor, Discrimination")</f>
        <v>Retaliation, Tenant is domestic violence survivor, Discrimination</v>
      </c>
      <c r="BG31" t="s">
        <v>441</v>
      </c>
      <c r="BI31" t="str">
        <f>("Not mentioned in the law")</f>
        <v>Not mentioned in the law</v>
      </c>
      <c r="BL31">
        <v>0</v>
      </c>
      <c r="BO31" t="str">
        <f>("Possession, Unpaid rent, Damages, Court costs")</f>
        <v>Possession, Unpaid rent, Damages, Court costs</v>
      </c>
      <c r="BP31" t="s">
        <v>440</v>
      </c>
      <c r="BR31">
        <v>0</v>
      </c>
      <c r="BS31" t="s">
        <v>439</v>
      </c>
      <c r="BU31" t="str">
        <f>("Damages")</f>
        <v>Damages</v>
      </c>
      <c r="BV31" t="s">
        <v>438</v>
      </c>
      <c r="BX31" t="str">
        <f>("10 days")</f>
        <v>10 days</v>
      </c>
      <c r="BY31" t="s">
        <v>437</v>
      </c>
      <c r="CA31" t="str">
        <f t="shared" si="8"/>
        <v>Yes, only if tenant pays rent</v>
      </c>
      <c r="CB31" t="s">
        <v>436</v>
      </c>
      <c r="CD31">
        <v>1</v>
      </c>
      <c r="CE31" t="s">
        <v>435</v>
      </c>
      <c r="CG31" t="str">
        <f>("None")</f>
        <v>None</v>
      </c>
      <c r="CJ31" t="str">
        <f>("10 days")</f>
        <v>10 days</v>
      </c>
      <c r="CK31" t="s">
        <v>434</v>
      </c>
      <c r="CM31">
        <v>1</v>
      </c>
      <c r="CN31" t="s">
        <v>433</v>
      </c>
      <c r="CP31" t="str">
        <f>("None")</f>
        <v>None</v>
      </c>
      <c r="CS31" t="str">
        <f>("All eviction filings")</f>
        <v>All eviction filings</v>
      </c>
      <c r="CT31" t="s">
        <v>432</v>
      </c>
      <c r="CV31" t="str">
        <f>("None")</f>
        <v>None</v>
      </c>
    </row>
    <row r="32" spans="1:101" x14ac:dyDescent="0.35">
      <c r="A32" t="s">
        <v>161</v>
      </c>
      <c r="B32" s="1">
        <v>43313</v>
      </c>
      <c r="C32" s="1">
        <v>43313</v>
      </c>
      <c r="D32">
        <v>1</v>
      </c>
      <c r="E32" t="s">
        <v>431</v>
      </c>
      <c r="G32" t="str">
        <f>("Multiplied damages, Multiplied back rent, Reinstatement of possession, Termination of rental agreement")</f>
        <v>Multiplied damages, Multiplied back rent, Reinstatement of possession, Termination of rental agreement</v>
      </c>
      <c r="H32" t="s">
        <v>430</v>
      </c>
      <c r="J32" t="str">
        <f>("Nonpayment of rent, Criminal activity, Material breach of lease, Remaining on the property after expiration of the lease, Statutory tenant obligations")</f>
        <v>Nonpayment of rent, Criminal activity, Material breach of lease, Remaining on the property after expiration of the lease, Statutory tenant obligations</v>
      </c>
      <c r="K32" t="s">
        <v>429</v>
      </c>
      <c r="M32" t="str">
        <f>("Nonpayment of rent, Material breach of lease, Statutory tenant obligations")</f>
        <v>Nonpayment of rent, Material breach of lease, Statutory tenant obligations</v>
      </c>
      <c r="N32" t="s">
        <v>428</v>
      </c>
      <c r="P32">
        <v>1</v>
      </c>
      <c r="Q32" t="s">
        <v>427</v>
      </c>
      <c r="S32" t="str">
        <f t="shared" ref="S32:S39" si="9">("3 days")</f>
        <v>3 days</v>
      </c>
      <c r="T32" t="s">
        <v>426</v>
      </c>
      <c r="V32" t="str">
        <f>("30 days")</f>
        <v>30 days</v>
      </c>
      <c r="W32" t="s">
        <v>425</v>
      </c>
      <c r="Y32" t="str">
        <f>("24 hours")</f>
        <v>24 hours</v>
      </c>
      <c r="Z32" t="s">
        <v>424</v>
      </c>
      <c r="AB32" t="str">
        <f>("Written notice delivered to tenant, Certified mail")</f>
        <v>Written notice delivered to tenant, Certified mail</v>
      </c>
      <c r="AC32" t="s">
        <v>423</v>
      </c>
      <c r="AE32" t="str">
        <f>("$83")</f>
        <v>$83</v>
      </c>
      <c r="AF32" t="s">
        <v>422</v>
      </c>
      <c r="AH32" t="str">
        <f>("Description of violation")</f>
        <v>Description of violation</v>
      </c>
      <c r="AI32" t="s">
        <v>421</v>
      </c>
      <c r="AK32" t="str">
        <f>("Personal service, Delivery to premises, Certified mail")</f>
        <v>Personal service, Delivery to premises, Certified mail</v>
      </c>
      <c r="AL32" t="s">
        <v>420</v>
      </c>
      <c r="AN32" t="str">
        <f>("7 days")</f>
        <v>7 days</v>
      </c>
      <c r="AO32" t="s">
        <v>419</v>
      </c>
      <c r="AQ32" t="str">
        <f>("No minimum")</f>
        <v>No minimum</v>
      </c>
      <c r="AT32" t="str">
        <f>("15 days")</f>
        <v>15 days</v>
      </c>
      <c r="AU32" t="s">
        <v>412</v>
      </c>
      <c r="AW32" t="str">
        <f>("2 days")</f>
        <v>2 days</v>
      </c>
      <c r="AX32" t="s">
        <v>418</v>
      </c>
      <c r="AZ32">
        <v>1</v>
      </c>
      <c r="BA32" t="s">
        <v>417</v>
      </c>
      <c r="BC32" t="str">
        <f>("Yes")</f>
        <v>Yes</v>
      </c>
      <c r="BD32" t="s">
        <v>416</v>
      </c>
      <c r="BF32" t="str">
        <f>("Retaliation, Tenant is domestic violence survivor, Tenant is being stalked, Discrimination, Any legal or equitable defense")</f>
        <v>Retaliation, Tenant is domestic violence survivor, Tenant is being stalked, Discrimination, Any legal or equitable defense</v>
      </c>
      <c r="BG32" t="s">
        <v>415</v>
      </c>
      <c r="BI32" t="str">
        <f>("Yes, optional")</f>
        <v>Yes, optional</v>
      </c>
      <c r="BJ32" t="s">
        <v>414</v>
      </c>
      <c r="BL32">
        <v>0</v>
      </c>
      <c r="BO32" t="str">
        <f>("Possession, Unpaid rent, Damages, Injunction, Ending the rental agreement, Court costs")</f>
        <v>Possession, Unpaid rent, Damages, Injunction, Ending the rental agreement, Court costs</v>
      </c>
      <c r="BP32" t="s">
        <v>413</v>
      </c>
      <c r="BR32">
        <v>0</v>
      </c>
      <c r="BS32" t="s">
        <v>412</v>
      </c>
      <c r="BU32" t="str">
        <f>("Back rent, Damages")</f>
        <v>Back rent, Damages</v>
      </c>
      <c r="BV32" t="s">
        <v>411</v>
      </c>
      <c r="BX32" t="str">
        <f>("30 days")</f>
        <v>30 days</v>
      </c>
      <c r="BY32" t="s">
        <v>410</v>
      </c>
      <c r="CA32" t="str">
        <f t="shared" si="8"/>
        <v>Yes, only if tenant pays rent</v>
      </c>
      <c r="CB32" t="s">
        <v>409</v>
      </c>
      <c r="CD32">
        <v>1</v>
      </c>
      <c r="CE32" t="s">
        <v>408</v>
      </c>
      <c r="CG32" t="str">
        <f>("None")</f>
        <v>None</v>
      </c>
      <c r="CJ32" t="str">
        <f>("4 days")</f>
        <v>4 days</v>
      </c>
      <c r="CK32" t="s">
        <v>407</v>
      </c>
      <c r="CM32">
        <v>1</v>
      </c>
      <c r="CN32" t="s">
        <v>406</v>
      </c>
      <c r="CP32" t="str">
        <f>("Military")</f>
        <v>Military</v>
      </c>
      <c r="CQ32" t="s">
        <v>405</v>
      </c>
      <c r="CS32" t="str">
        <f>("All eviction filings")</f>
        <v>All eviction filings</v>
      </c>
      <c r="CT32" t="s">
        <v>404</v>
      </c>
      <c r="CV32" t="str">
        <f>("Foreclosure")</f>
        <v>Foreclosure</v>
      </c>
      <c r="CW32" t="s">
        <v>403</v>
      </c>
    </row>
    <row r="33" spans="1:101" x14ac:dyDescent="0.35">
      <c r="A33" t="s">
        <v>162</v>
      </c>
      <c r="B33" s="1">
        <v>43313</v>
      </c>
      <c r="C33" s="1">
        <v>43313</v>
      </c>
      <c r="D33">
        <v>1</v>
      </c>
      <c r="E33" t="s">
        <v>402</v>
      </c>
      <c r="G33" t="str">
        <f>("Multiplied damages")</f>
        <v>Multiplied damages</v>
      </c>
      <c r="H33" t="s">
        <v>401</v>
      </c>
      <c r="J33" t="str">
        <f>("Nonpayment of rent, Criminal activity, Remaining on the property after expiration of the lease")</f>
        <v>Nonpayment of rent, Criminal activity, Remaining on the property after expiration of the lease</v>
      </c>
      <c r="K33" t="s">
        <v>400</v>
      </c>
      <c r="M33" t="str">
        <f>("Nonpayment of rent")</f>
        <v>Nonpayment of rent</v>
      </c>
      <c r="N33" t="s">
        <v>399</v>
      </c>
      <c r="P33">
        <v>0</v>
      </c>
      <c r="Q33" t="s">
        <v>398</v>
      </c>
      <c r="S33" t="str">
        <f t="shared" si="9"/>
        <v>3 days</v>
      </c>
      <c r="T33" t="s">
        <v>398</v>
      </c>
      <c r="V33" t="str">
        <f>("None")</f>
        <v>None</v>
      </c>
      <c r="Y33" t="str">
        <f>("Notice of immediate termination allowed")</f>
        <v>Notice of immediate termination allowed</v>
      </c>
      <c r="Z33" t="s">
        <v>397</v>
      </c>
      <c r="AB33" t="str">
        <f>("Written notice delivered to tenant, Written notice delivered to a person of suitable age and discretion, Written notice posted in a conspicuous place on the premises , Certified mail, Regular mail")</f>
        <v>Written notice delivered to tenant, Written notice delivered to a person of suitable age and discretion, Written notice posted in a conspicuous place on the premises , Certified mail, Regular mail</v>
      </c>
      <c r="AC33" t="s">
        <v>396</v>
      </c>
      <c r="AE33" t="str">
        <f>("$45")</f>
        <v>$45</v>
      </c>
      <c r="AF33" t="s">
        <v>395</v>
      </c>
      <c r="AH33" t="str">
        <f>("Description of violation")</f>
        <v>Description of violation</v>
      </c>
      <c r="AI33" t="s">
        <v>394</v>
      </c>
      <c r="AK33" t="str">
        <f>("Personal service, Post and mail, Delivery to person of suitable age")</f>
        <v>Personal service, Post and mail, Delivery to person of suitable age</v>
      </c>
      <c r="AL33" t="s">
        <v>393</v>
      </c>
      <c r="AN33" t="str">
        <f>("5 days")</f>
        <v>5 days</v>
      </c>
      <c r="AO33" t="s">
        <v>392</v>
      </c>
      <c r="AQ33" t="str">
        <f>("3 days")</f>
        <v>3 days</v>
      </c>
      <c r="AR33" t="s">
        <v>391</v>
      </c>
      <c r="AT33" t="str">
        <f>("8 days")</f>
        <v>8 days</v>
      </c>
      <c r="AU33" t="s">
        <v>391</v>
      </c>
      <c r="AW33" t="str">
        <f>("10 days")</f>
        <v>10 days</v>
      </c>
      <c r="AX33" t="s">
        <v>390</v>
      </c>
      <c r="AZ33">
        <v>0</v>
      </c>
      <c r="BA33" t="s">
        <v>186</v>
      </c>
      <c r="BC33" t="str">
        <f>("Yes, but only under certain circumstances")</f>
        <v>Yes, but only under certain circumstances</v>
      </c>
      <c r="BD33" t="s">
        <v>389</v>
      </c>
      <c r="BF33" t="str">
        <f>("Retaliation, Tenant justifiably withheld rent, Tenant performed repairs, Landlord failed to maintain building code, Tenant is domestic violence survivor, Any legal or equitable defense")</f>
        <v>Retaliation, Tenant justifiably withheld rent, Tenant performed repairs, Landlord failed to maintain building code, Tenant is domestic violence survivor, Any legal or equitable defense</v>
      </c>
      <c r="BG33" t="s">
        <v>388</v>
      </c>
      <c r="BI33" t="str">
        <f>("Not mentioned in the law")</f>
        <v>Not mentioned in the law</v>
      </c>
      <c r="BL33">
        <v>0</v>
      </c>
      <c r="BM33" t="s">
        <v>387</v>
      </c>
      <c r="BO33" t="str">
        <f>("Possession, Unpaid rent, Damages, Ending the rental agreement, Court costs")</f>
        <v>Possession, Unpaid rent, Damages, Ending the rental agreement, Court costs</v>
      </c>
      <c r="BP33" t="s">
        <v>386</v>
      </c>
      <c r="BR33">
        <v>0</v>
      </c>
      <c r="BS33" t="s">
        <v>385</v>
      </c>
      <c r="BU33" t="str">
        <f>("Back rent")</f>
        <v>Back rent</v>
      </c>
      <c r="BV33" t="s">
        <v>178</v>
      </c>
      <c r="BX33" t="str">
        <f>("30 days")</f>
        <v>30 days</v>
      </c>
      <c r="BY33" t="s">
        <v>384</v>
      </c>
      <c r="CA33" t="str">
        <f t="shared" si="8"/>
        <v>Yes, only if tenant pays rent</v>
      </c>
      <c r="CB33" t="s">
        <v>383</v>
      </c>
      <c r="CD33">
        <v>1</v>
      </c>
      <c r="CE33" t="s">
        <v>382</v>
      </c>
      <c r="CG33" t="str">
        <f>("4 months")</f>
        <v>4 months</v>
      </c>
      <c r="CH33" t="s">
        <v>381</v>
      </c>
      <c r="CJ33" t="str">
        <f>("3 days")</f>
        <v>3 days</v>
      </c>
      <c r="CK33" t="s">
        <v>380</v>
      </c>
      <c r="CM33">
        <v>1</v>
      </c>
      <c r="CN33" t="s">
        <v>379</v>
      </c>
      <c r="CP33" t="str">
        <f>("Nighttime, Weekends, Holidays")</f>
        <v>Nighttime, Weekends, Holidays</v>
      </c>
      <c r="CQ33" t="s">
        <v>379</v>
      </c>
      <c r="CS33" t="str">
        <f>("All eviction filings")</f>
        <v>All eviction filings</v>
      </c>
      <c r="CT33" t="s">
        <v>378</v>
      </c>
      <c r="CV33" t="str">
        <f>("Rent-controlled housing")</f>
        <v>Rent-controlled housing</v>
      </c>
      <c r="CW33" t="s">
        <v>377</v>
      </c>
    </row>
    <row r="34" spans="1:101" x14ac:dyDescent="0.35">
      <c r="A34" t="s">
        <v>163</v>
      </c>
      <c r="B34" s="1">
        <v>43313</v>
      </c>
      <c r="C34" s="1">
        <v>43313</v>
      </c>
      <c r="D34">
        <v>1</v>
      </c>
      <c r="E34" t="s">
        <v>376</v>
      </c>
      <c r="G34" t="str">
        <f>("Damages, Back rent, Attorney's fees, Court costs, Fine, Reinstatement of possession, Termination of rental agreement")</f>
        <v>Damages, Back rent, Attorney's fees, Court costs, Fine, Reinstatement of possession, Termination of rental agreement</v>
      </c>
      <c r="H34" t="s">
        <v>375</v>
      </c>
      <c r="J34" t="str">
        <f>("Nonpayment of rent, Criminal activity, Material breach of lease, Remaining on the property after expiration of the lease")</f>
        <v>Nonpayment of rent, Criminal activity, Material breach of lease, Remaining on the property after expiration of the lease</v>
      </c>
      <c r="K34" t="s">
        <v>374</v>
      </c>
      <c r="M34" t="str">
        <f>("None")</f>
        <v>None</v>
      </c>
      <c r="N34" t="s">
        <v>373</v>
      </c>
      <c r="P34">
        <v>0</v>
      </c>
      <c r="S34" t="str">
        <f t="shared" si="9"/>
        <v>3 days</v>
      </c>
      <c r="T34" t="s">
        <v>372</v>
      </c>
      <c r="V34" t="str">
        <f>("None")</f>
        <v>None</v>
      </c>
      <c r="Y34" t="str">
        <f>("3 days")</f>
        <v>3 days</v>
      </c>
      <c r="Z34" t="s">
        <v>372</v>
      </c>
      <c r="AB34" t="str">
        <f>("Written notice delivered to tenant, Written notice delivered to a person over the age of 16, Written notice posted in a conspicuous place on the premises , Certified mail, Regular mail")</f>
        <v>Written notice delivered to tenant, Written notice delivered to a person over the age of 16, Written notice posted in a conspicuous place on the premises , Certified mail, Regular mail</v>
      </c>
      <c r="AC34" t="s">
        <v>371</v>
      </c>
      <c r="AE34" t="str">
        <f>("$146")</f>
        <v>$146</v>
      </c>
      <c r="AF34" t="s">
        <v>370</v>
      </c>
      <c r="AH34" t="str">
        <f>("Description of violation, Amount of unpaid rent due")</f>
        <v>Description of violation, Amount of unpaid rent due</v>
      </c>
      <c r="AI34" t="s">
        <v>369</v>
      </c>
      <c r="AK34" t="str">
        <f>("Personal service, Post and mail, Delivery to person of suitable age")</f>
        <v>Personal service, Post and mail, Delivery to person of suitable age</v>
      </c>
      <c r="AL34" t="s">
        <v>368</v>
      </c>
      <c r="AN34" t="str">
        <f>("6 days")</f>
        <v>6 days</v>
      </c>
      <c r="AO34" t="s">
        <v>367</v>
      </c>
      <c r="AQ34" t="str">
        <f>("10 days")</f>
        <v>10 days</v>
      </c>
      <c r="AR34" t="s">
        <v>366</v>
      </c>
      <c r="AT34" t="str">
        <f>("21 days")</f>
        <v>21 days</v>
      </c>
      <c r="AU34" t="s">
        <v>366</v>
      </c>
      <c r="AW34" t="str">
        <f>("7 days")</f>
        <v>7 days</v>
      </c>
      <c r="AX34" t="s">
        <v>365</v>
      </c>
      <c r="AZ34">
        <v>0</v>
      </c>
      <c r="BA34" t="s">
        <v>364</v>
      </c>
      <c r="BC34" t="str">
        <f>("Yes, but only under certain circumstances")</f>
        <v>Yes, but only under certain circumstances</v>
      </c>
      <c r="BD34" t="s">
        <v>363</v>
      </c>
      <c r="BF34" t="str">
        <f>("Retaliation, Tenant justifiably withheld rent, Tenant performed repairs")</f>
        <v>Retaliation, Tenant justifiably withheld rent, Tenant performed repairs</v>
      </c>
      <c r="BG34" t="s">
        <v>362</v>
      </c>
      <c r="BI34" t="str">
        <f>("Yes, optional")</f>
        <v>Yes, optional</v>
      </c>
      <c r="BJ34" t="s">
        <v>361</v>
      </c>
      <c r="BL34">
        <v>0</v>
      </c>
      <c r="BO34" t="str">
        <f>("Possession, Unpaid rent, Ending the rental agreement, Court costs, Attorney's fees")</f>
        <v>Possession, Unpaid rent, Ending the rental agreement, Court costs, Attorney's fees</v>
      </c>
      <c r="BP34" t="s">
        <v>360</v>
      </c>
      <c r="BR34">
        <v>0</v>
      </c>
      <c r="BS34" t="s">
        <v>359</v>
      </c>
      <c r="BU34" t="str">
        <f>("Back rent, Damages")</f>
        <v>Back rent, Damages</v>
      </c>
      <c r="BV34" t="s">
        <v>358</v>
      </c>
      <c r="BX34" t="str">
        <f>("5 days")</f>
        <v>5 days</v>
      </c>
      <c r="BY34" t="s">
        <v>357</v>
      </c>
      <c r="CA34" t="str">
        <f t="shared" si="8"/>
        <v>Yes, only if tenant pays rent</v>
      </c>
      <c r="CB34" t="s">
        <v>356</v>
      </c>
      <c r="CD34">
        <v>1</v>
      </c>
      <c r="CE34" t="s">
        <v>355</v>
      </c>
      <c r="CG34" t="str">
        <f>("3 months")</f>
        <v>3 months</v>
      </c>
      <c r="CH34" t="s">
        <v>354</v>
      </c>
      <c r="CJ34" t="str">
        <f>("6 days")</f>
        <v>6 days</v>
      </c>
      <c r="CK34" t="s">
        <v>353</v>
      </c>
      <c r="CM34">
        <v>1</v>
      </c>
      <c r="CN34" t="s">
        <v>352</v>
      </c>
      <c r="CP34" t="str">
        <f>("Inclement weather, Military")</f>
        <v>Inclement weather, Military</v>
      </c>
      <c r="CQ34" t="s">
        <v>351</v>
      </c>
      <c r="CS34" t="str">
        <f>("All eviction filings")</f>
        <v>All eviction filings</v>
      </c>
      <c r="CT34" t="s">
        <v>350</v>
      </c>
      <c r="CV34" t="str">
        <f>("Foreclosure")</f>
        <v>Foreclosure</v>
      </c>
      <c r="CW34" t="s">
        <v>349</v>
      </c>
    </row>
    <row r="35" spans="1:101" x14ac:dyDescent="0.35">
      <c r="A35" t="s">
        <v>164</v>
      </c>
      <c r="B35" s="1">
        <v>43313</v>
      </c>
      <c r="C35" s="1">
        <v>43313</v>
      </c>
      <c r="D35">
        <v>1</v>
      </c>
      <c r="E35" t="s">
        <v>348</v>
      </c>
      <c r="G35" t="str">
        <f>("Damages, Attorney's fees, Fine")</f>
        <v>Damages, Attorney's fees, Fine</v>
      </c>
      <c r="H35" t="s">
        <v>348</v>
      </c>
      <c r="J35" t="str">
        <f>("Nonpayment of rent, Material breach of lease, Remaining on the property after expiration of the lease")</f>
        <v>Nonpayment of rent, Material breach of lease, Remaining on the property after expiration of the lease</v>
      </c>
      <c r="K35" t="s">
        <v>329</v>
      </c>
      <c r="M35" t="str">
        <f>("Nonpayment of rent, Material breach of lease")</f>
        <v>Nonpayment of rent, Material breach of lease</v>
      </c>
      <c r="N35" t="s">
        <v>347</v>
      </c>
      <c r="P35">
        <v>0</v>
      </c>
      <c r="S35" t="str">
        <f t="shared" si="9"/>
        <v>3 days</v>
      </c>
      <c r="T35" t="s">
        <v>329</v>
      </c>
      <c r="V35" t="str">
        <f>("None")</f>
        <v>None</v>
      </c>
      <c r="Y35" t="str">
        <f>("3 days")</f>
        <v>3 days</v>
      </c>
      <c r="Z35" t="s">
        <v>307</v>
      </c>
      <c r="AB35" t="str">
        <f>("Written notice delivered to tenant, Written notice delivered to a person of suitable age and discretion, Written notice posted in a conspicuous place on the premises , Regular mail")</f>
        <v>Written notice delivered to tenant, Written notice delivered to a person of suitable age and discretion, Written notice posted in a conspicuous place on the premises , Regular mail</v>
      </c>
      <c r="AC35" t="s">
        <v>346</v>
      </c>
      <c r="AE35" t="str">
        <f>("$240")</f>
        <v>$240</v>
      </c>
      <c r="AF35" t="s">
        <v>345</v>
      </c>
      <c r="AH35" t="str">
        <f>("Description of violation, Amount of unpaid rent due")</f>
        <v>Description of violation, Amount of unpaid rent due</v>
      </c>
      <c r="AI35" t="s">
        <v>304</v>
      </c>
      <c r="AK35" t="str">
        <f>("Personal service, Post and mail, Delivery to person of suitable age, Delivery to premises")</f>
        <v>Personal service, Post and mail, Delivery to person of suitable age, Delivery to premises</v>
      </c>
      <c r="AL35" t="s">
        <v>344</v>
      </c>
      <c r="AN35" t="str">
        <f>("5 days")</f>
        <v>5 days</v>
      </c>
      <c r="AO35" t="s">
        <v>343</v>
      </c>
      <c r="AQ35" t="str">
        <f>("No minimum")</f>
        <v>No minimum</v>
      </c>
      <c r="AT35" t="str">
        <f>("20 days")</f>
        <v>20 days</v>
      </c>
      <c r="AU35" t="s">
        <v>302</v>
      </c>
      <c r="AW35" t="str">
        <f>("10 days")</f>
        <v>10 days</v>
      </c>
      <c r="AX35" t="s">
        <v>301</v>
      </c>
      <c r="AZ35">
        <v>1</v>
      </c>
      <c r="BA35" t="s">
        <v>343</v>
      </c>
      <c r="BC35" t="str">
        <f>("Yes")</f>
        <v>Yes</v>
      </c>
      <c r="BD35" t="s">
        <v>299</v>
      </c>
      <c r="BF35" t="s">
        <v>298</v>
      </c>
      <c r="BG35" t="s">
        <v>342</v>
      </c>
      <c r="BI35" t="str">
        <f>("Yes, optional")</f>
        <v>Yes, optional</v>
      </c>
      <c r="BJ35" t="s">
        <v>341</v>
      </c>
      <c r="BL35">
        <v>0</v>
      </c>
      <c r="BM35" t="s">
        <v>340</v>
      </c>
      <c r="BO35" t="str">
        <f>("Possession, Unpaid rent, Damages, Ending the rental agreement, Court costs, Attorney's fees")</f>
        <v>Possession, Unpaid rent, Damages, Ending the rental agreement, Court costs, Attorney's fees</v>
      </c>
      <c r="BP35" t="s">
        <v>339</v>
      </c>
      <c r="BR35">
        <v>0</v>
      </c>
      <c r="BS35" t="s">
        <v>338</v>
      </c>
      <c r="BU35" t="str">
        <f>("Back rent, Damages")</f>
        <v>Back rent, Damages</v>
      </c>
      <c r="BV35" t="s">
        <v>294</v>
      </c>
      <c r="BX35" t="str">
        <f>("90 days")</f>
        <v>90 days</v>
      </c>
      <c r="BY35" t="s">
        <v>337</v>
      </c>
      <c r="CA35" t="str">
        <f>("No")</f>
        <v>No</v>
      </c>
      <c r="CB35" t="s">
        <v>336</v>
      </c>
      <c r="CD35">
        <v>1</v>
      </c>
      <c r="CE35" t="s">
        <v>291</v>
      </c>
      <c r="CG35" t="str">
        <f>("None")</f>
        <v>None</v>
      </c>
      <c r="CJ35" t="str">
        <f>("5 days")</f>
        <v>5 days</v>
      </c>
      <c r="CK35" t="s">
        <v>335</v>
      </c>
      <c r="CM35">
        <v>1</v>
      </c>
      <c r="CN35" t="s">
        <v>289</v>
      </c>
      <c r="CP35" t="str">
        <f>("None")</f>
        <v>None</v>
      </c>
      <c r="CS35" t="str">
        <f>("Tenant loses, At tenant's request")</f>
        <v>Tenant loses, At tenant's request</v>
      </c>
      <c r="CT35" t="s">
        <v>334</v>
      </c>
      <c r="CV35" t="str">
        <f>("Foreclosure")</f>
        <v>Foreclosure</v>
      </c>
      <c r="CW35" t="s">
        <v>287</v>
      </c>
    </row>
    <row r="36" spans="1:101" x14ac:dyDescent="0.35">
      <c r="A36" t="s">
        <v>165</v>
      </c>
      <c r="B36" s="1">
        <v>43313</v>
      </c>
      <c r="C36" s="1">
        <v>43313</v>
      </c>
      <c r="D36">
        <v>1</v>
      </c>
      <c r="E36" t="s">
        <v>333</v>
      </c>
      <c r="G36" t="str">
        <f>("Damages, Attorney's fees, Fine")</f>
        <v>Damages, Attorney's fees, Fine</v>
      </c>
      <c r="H36" t="s">
        <v>332</v>
      </c>
      <c r="J36" t="s">
        <v>311</v>
      </c>
      <c r="K36" t="s">
        <v>331</v>
      </c>
      <c r="M36" t="str">
        <f>("Nonpayment of rent, Criminal activity, Material breach of lease, Statutory tenant obligations")</f>
        <v>Nonpayment of rent, Criminal activity, Material breach of lease, Statutory tenant obligations</v>
      </c>
      <c r="N36" t="s">
        <v>330</v>
      </c>
      <c r="P36">
        <v>0</v>
      </c>
      <c r="S36" t="str">
        <f t="shared" si="9"/>
        <v>3 days</v>
      </c>
      <c r="T36" t="s">
        <v>329</v>
      </c>
      <c r="V36" t="str">
        <f>("None")</f>
        <v>None</v>
      </c>
      <c r="Y36" t="str">
        <f>("3 days")</f>
        <v>3 days</v>
      </c>
      <c r="Z36" t="s">
        <v>307</v>
      </c>
      <c r="AB36" t="str">
        <f>("Written notice delivered to tenant, Written notice delivered to a person of suitable age and discretion, Written notice posted in a conspicuous place on the premises , Regular mail")</f>
        <v>Written notice delivered to tenant, Written notice delivered to a person of suitable age and discretion, Written notice posted in a conspicuous place on the premises , Regular mail</v>
      </c>
      <c r="AC36" t="s">
        <v>328</v>
      </c>
      <c r="AE36" t="str">
        <f>("$240")</f>
        <v>$240</v>
      </c>
      <c r="AF36" t="s">
        <v>327</v>
      </c>
      <c r="AH36" t="str">
        <f>("Description of violation, Amount of unpaid rent due")</f>
        <v>Description of violation, Amount of unpaid rent due</v>
      </c>
      <c r="AI36" t="s">
        <v>304</v>
      </c>
      <c r="AK36" t="str">
        <f>("Personal service, Post and mail, Delivery to person of suitable age, Delivery to premises")</f>
        <v>Personal service, Post and mail, Delivery to person of suitable age, Delivery to premises</v>
      </c>
      <c r="AL36" t="s">
        <v>326</v>
      </c>
      <c r="AN36" t="str">
        <f>("5 days")</f>
        <v>5 days</v>
      </c>
      <c r="AO36" t="s">
        <v>325</v>
      </c>
      <c r="AQ36" t="str">
        <f>("No minimum")</f>
        <v>No minimum</v>
      </c>
      <c r="AT36" t="str">
        <f>("20 days")</f>
        <v>20 days</v>
      </c>
      <c r="AU36" t="s">
        <v>302</v>
      </c>
      <c r="AW36" t="str">
        <f>("No maximum")</f>
        <v>No maximum</v>
      </c>
      <c r="AZ36">
        <v>1</v>
      </c>
      <c r="BA36" t="s">
        <v>300</v>
      </c>
      <c r="BC36" t="str">
        <f>("Yes, but only under certain circumstances")</f>
        <v>Yes, but only under certain circumstances</v>
      </c>
      <c r="BD36" t="s">
        <v>324</v>
      </c>
      <c r="BF36" t="s">
        <v>298</v>
      </c>
      <c r="BG36" t="s">
        <v>323</v>
      </c>
      <c r="BI36" t="str">
        <f>("Yes, optional")</f>
        <v>Yes, optional</v>
      </c>
      <c r="BJ36" t="s">
        <v>322</v>
      </c>
      <c r="BK36" t="s">
        <v>321</v>
      </c>
      <c r="BL36">
        <v>0</v>
      </c>
      <c r="BM36" t="s">
        <v>320</v>
      </c>
      <c r="BO36" t="str">
        <f>("Possession, Unpaid rent, Damages, Ending the rental agreement, Court costs, Attorney's fees")</f>
        <v>Possession, Unpaid rent, Damages, Ending the rental agreement, Court costs, Attorney's fees</v>
      </c>
      <c r="BP36" t="s">
        <v>319</v>
      </c>
      <c r="BR36">
        <v>0</v>
      </c>
      <c r="BU36" t="str">
        <f>("Back rent, Damages")</f>
        <v>Back rent, Damages</v>
      </c>
      <c r="BV36" t="s">
        <v>318</v>
      </c>
      <c r="BX36" t="str">
        <f>("90 days")</f>
        <v>90 days</v>
      </c>
      <c r="BY36" t="s">
        <v>293</v>
      </c>
      <c r="CA36" t="str">
        <f>("No")</f>
        <v>No</v>
      </c>
      <c r="CB36" t="s">
        <v>317</v>
      </c>
      <c r="CD36">
        <v>1</v>
      </c>
      <c r="CE36" t="s">
        <v>291</v>
      </c>
      <c r="CG36" t="str">
        <f>("None")</f>
        <v>None</v>
      </c>
      <c r="CJ36" t="str">
        <f>("5 days")</f>
        <v>5 days</v>
      </c>
      <c r="CK36" t="s">
        <v>316</v>
      </c>
      <c r="CM36">
        <v>1</v>
      </c>
      <c r="CN36" t="s">
        <v>289</v>
      </c>
      <c r="CP36" t="str">
        <f>("None")</f>
        <v>None</v>
      </c>
      <c r="CS36" t="str">
        <f>("Tenant loses, At tenant's request")</f>
        <v>Tenant loses, At tenant's request</v>
      </c>
      <c r="CT36" t="s">
        <v>315</v>
      </c>
      <c r="CV36" t="str">
        <f>("Foreclosure")</f>
        <v>Foreclosure</v>
      </c>
      <c r="CW36" t="s">
        <v>314</v>
      </c>
    </row>
    <row r="37" spans="1:101" x14ac:dyDescent="0.35">
      <c r="A37" t="s">
        <v>166</v>
      </c>
      <c r="B37" s="1">
        <v>43313</v>
      </c>
      <c r="C37" s="1">
        <v>43313</v>
      </c>
      <c r="D37">
        <v>1</v>
      </c>
      <c r="E37" t="s">
        <v>313</v>
      </c>
      <c r="G37" t="str">
        <f>("Damages, Multiplied damages, Attorney's fees, Court costs, Fine")</f>
        <v>Damages, Multiplied damages, Attorney's fees, Court costs, Fine</v>
      </c>
      <c r="H37" t="s">
        <v>312</v>
      </c>
      <c r="J37" t="s">
        <v>311</v>
      </c>
      <c r="K37" t="s">
        <v>310</v>
      </c>
      <c r="M37" t="str">
        <f>("Nonpayment of rent, Criminal activity, Material breach of lease, Statutory tenant obligations")</f>
        <v>Nonpayment of rent, Criminal activity, Material breach of lease, Statutory tenant obligations</v>
      </c>
      <c r="N37" t="s">
        <v>309</v>
      </c>
      <c r="P37">
        <v>0</v>
      </c>
      <c r="S37" t="str">
        <f t="shared" si="9"/>
        <v>3 days</v>
      </c>
      <c r="T37" t="s">
        <v>308</v>
      </c>
      <c r="V37" t="str">
        <f>("None")</f>
        <v>None</v>
      </c>
      <c r="Y37" t="str">
        <f>("3 days")</f>
        <v>3 days</v>
      </c>
      <c r="Z37" t="s">
        <v>307</v>
      </c>
      <c r="AB37" t="str">
        <f>("Written notice delivered to tenant, Written notice delivered to a person of suitable age and discretion, Written notice posted in a conspicuous place on the premises , Regular mail")</f>
        <v>Written notice delivered to tenant, Written notice delivered to a person of suitable age and discretion, Written notice posted in a conspicuous place on the premises , Regular mail</v>
      </c>
      <c r="AC37" t="s">
        <v>306</v>
      </c>
      <c r="AE37" t="str">
        <f>("$240")</f>
        <v>$240</v>
      </c>
      <c r="AF37" t="s">
        <v>305</v>
      </c>
      <c r="AH37" t="str">
        <f>("Description of violation, Amount of unpaid rent due")</f>
        <v>Description of violation, Amount of unpaid rent due</v>
      </c>
      <c r="AI37" t="s">
        <v>304</v>
      </c>
      <c r="AK37" t="str">
        <f>("Personal service, Post and mail, Delivery to person of suitable age, Delivery to premises")</f>
        <v>Personal service, Post and mail, Delivery to person of suitable age, Delivery to premises</v>
      </c>
      <c r="AL37" t="s">
        <v>303</v>
      </c>
      <c r="AN37" t="str">
        <f>("5 days")</f>
        <v>5 days</v>
      </c>
      <c r="AO37" t="s">
        <v>300</v>
      </c>
      <c r="AQ37" t="str">
        <f>("No minimum")</f>
        <v>No minimum</v>
      </c>
      <c r="AT37" t="str">
        <f>("20 days")</f>
        <v>20 days</v>
      </c>
      <c r="AU37" t="s">
        <v>302</v>
      </c>
      <c r="AW37" t="str">
        <f>("10 days")</f>
        <v>10 days</v>
      </c>
      <c r="AX37" t="s">
        <v>301</v>
      </c>
      <c r="AZ37">
        <v>1</v>
      </c>
      <c r="BA37" t="s">
        <v>300</v>
      </c>
      <c r="BC37" t="str">
        <f>("Yes")</f>
        <v>Yes</v>
      </c>
      <c r="BD37" t="s">
        <v>299</v>
      </c>
      <c r="BF37" t="s">
        <v>298</v>
      </c>
      <c r="BG37" t="s">
        <v>297</v>
      </c>
      <c r="BI37" t="str">
        <f>("Not mentioned in the law")</f>
        <v>Not mentioned in the law</v>
      </c>
      <c r="BL37">
        <v>0</v>
      </c>
      <c r="BO37" t="str">
        <f>("Possession, Unpaid rent, Damages, Ending the rental agreement, Court costs, Attorney's fees")</f>
        <v>Possession, Unpaid rent, Damages, Ending the rental agreement, Court costs, Attorney's fees</v>
      </c>
      <c r="BP37" t="s">
        <v>296</v>
      </c>
      <c r="BR37">
        <v>0</v>
      </c>
      <c r="BS37" t="s">
        <v>295</v>
      </c>
      <c r="BU37" t="str">
        <f>("Back rent, Damages")</f>
        <v>Back rent, Damages</v>
      </c>
      <c r="BV37" t="s">
        <v>294</v>
      </c>
      <c r="BX37" t="str">
        <f>("90 days")</f>
        <v>90 days</v>
      </c>
      <c r="BY37" t="s">
        <v>293</v>
      </c>
      <c r="CA37" t="str">
        <f>("No")</f>
        <v>No</v>
      </c>
      <c r="CB37" t="s">
        <v>292</v>
      </c>
      <c r="CD37">
        <v>1</v>
      </c>
      <c r="CE37" t="s">
        <v>291</v>
      </c>
      <c r="CG37" t="str">
        <f>("None")</f>
        <v>None</v>
      </c>
      <c r="CJ37" t="str">
        <f>("5 days")</f>
        <v>5 days</v>
      </c>
      <c r="CK37" t="s">
        <v>290</v>
      </c>
      <c r="CM37">
        <v>1</v>
      </c>
      <c r="CN37" t="s">
        <v>289</v>
      </c>
      <c r="CP37" t="str">
        <f>("None")</f>
        <v>None</v>
      </c>
      <c r="CS37" t="str">
        <f>("Tenant loses, At tenant's request")</f>
        <v>Tenant loses, At tenant's request</v>
      </c>
      <c r="CT37" t="s">
        <v>288</v>
      </c>
      <c r="CV37" t="str">
        <f>("Foreclosure")</f>
        <v>Foreclosure</v>
      </c>
      <c r="CW37" t="s">
        <v>287</v>
      </c>
    </row>
    <row r="38" spans="1:101" x14ac:dyDescent="0.35">
      <c r="A38" t="s">
        <v>167</v>
      </c>
      <c r="B38" s="1">
        <v>43313</v>
      </c>
      <c r="C38" s="1">
        <v>43313</v>
      </c>
      <c r="D38">
        <v>1</v>
      </c>
      <c r="E38" t="s">
        <v>286</v>
      </c>
      <c r="G38" t="str">
        <f>("Damages, Attorney's fees, Court costs, Reinstatement of possession, Termination of rental agreement")</f>
        <v>Damages, Attorney's fees, Court costs, Reinstatement of possession, Termination of rental agreement</v>
      </c>
      <c r="H38" t="s">
        <v>285</v>
      </c>
      <c r="J38" t="str">
        <f>("Nonpayment of rent, Criminal activity, Renovations to bring building in compliance with code, Material breach of lease, Statutory tenant obligations")</f>
        <v>Nonpayment of rent, Criminal activity, Renovations to bring building in compliance with code, Material breach of lease, Statutory tenant obligations</v>
      </c>
      <c r="K38" t="s">
        <v>284</v>
      </c>
      <c r="M38" t="str">
        <f>("Nonpayment of rent, Material breach of lease, Statutory tenant obligations")</f>
        <v>Nonpayment of rent, Material breach of lease, Statutory tenant obligations</v>
      </c>
      <c r="N38" t="s">
        <v>283</v>
      </c>
      <c r="P38">
        <v>0</v>
      </c>
      <c r="S38" t="str">
        <f t="shared" si="9"/>
        <v>3 days</v>
      </c>
      <c r="T38" t="s">
        <v>282</v>
      </c>
      <c r="V38" t="str">
        <f>("10 days")</f>
        <v>10 days</v>
      </c>
      <c r="W38" t="s">
        <v>281</v>
      </c>
      <c r="Y38" t="str">
        <f>("3 days")</f>
        <v>3 days</v>
      </c>
      <c r="Z38" t="s">
        <v>280</v>
      </c>
      <c r="AB38" t="str">
        <f>("Written notice delivered to tenant, Written notice delivered to a person of suitable age and discretion, Written notice posted in a conspicuous place on the premises , Regular mail")</f>
        <v>Written notice delivered to tenant, Written notice delivered to a person of suitable age and discretion, Written notice posted in a conspicuous place on the premises , Regular mail</v>
      </c>
      <c r="AC38" t="s">
        <v>279</v>
      </c>
      <c r="AE38" t="str">
        <f>("$85")</f>
        <v>$85</v>
      </c>
      <c r="AF38" t="s">
        <v>278</v>
      </c>
      <c r="AG38" t="s">
        <v>277</v>
      </c>
      <c r="AH38" t="str">
        <f>("Description of violation, Amount of unpaid rent due")</f>
        <v>Description of violation, Amount of unpaid rent due</v>
      </c>
      <c r="AI38" t="s">
        <v>276</v>
      </c>
      <c r="AK38" t="str">
        <f>("Personal service, Post and mail")</f>
        <v>Personal service, Post and mail</v>
      </c>
      <c r="AL38" t="s">
        <v>275</v>
      </c>
      <c r="AM38" t="s">
        <v>274</v>
      </c>
      <c r="AN38" t="str">
        <f>("7 days")</f>
        <v>7 days</v>
      </c>
      <c r="AO38" t="s">
        <v>273</v>
      </c>
      <c r="AQ38" t="str">
        <f>("7 days")</f>
        <v>7 days</v>
      </c>
      <c r="AR38" t="s">
        <v>272</v>
      </c>
      <c r="AT38" t="str">
        <f>("30 days")</f>
        <v>30 days</v>
      </c>
      <c r="AU38" t="s">
        <v>272</v>
      </c>
      <c r="AW38" t="str">
        <f>("No maximum")</f>
        <v>No maximum</v>
      </c>
      <c r="AX38" t="s">
        <v>271</v>
      </c>
      <c r="AZ38">
        <v>0</v>
      </c>
      <c r="BA38" t="s">
        <v>270</v>
      </c>
      <c r="BC38" t="str">
        <f>("Yes")</f>
        <v>Yes</v>
      </c>
      <c r="BD38" t="s">
        <v>269</v>
      </c>
      <c r="BF38" t="str">
        <f>("Retaliation, Tenant justifiably withheld rent, Tenant performed repairs, Landlord violated statutory duties, Any legal or equitable defense")</f>
        <v>Retaliation, Tenant justifiably withheld rent, Tenant performed repairs, Landlord violated statutory duties, Any legal or equitable defense</v>
      </c>
      <c r="BG38" t="s">
        <v>268</v>
      </c>
      <c r="BI38" t="str">
        <f>("Yes, optional")</f>
        <v>Yes, optional</v>
      </c>
      <c r="BJ38" t="s">
        <v>267</v>
      </c>
      <c r="BL38">
        <v>0</v>
      </c>
      <c r="BM38" t="s">
        <v>266</v>
      </c>
      <c r="BO38" t="str">
        <f>("Possession, Unpaid rent, Damages, Ending the rental agreement, Court costs, Attorney's fees")</f>
        <v>Possession, Unpaid rent, Damages, Ending the rental agreement, Court costs, Attorney's fees</v>
      </c>
      <c r="BP38" t="s">
        <v>265</v>
      </c>
      <c r="BR38">
        <v>0</v>
      </c>
      <c r="BS38" t="s">
        <v>264</v>
      </c>
      <c r="BT38" t="s">
        <v>263</v>
      </c>
      <c r="BU38" t="str">
        <f>("None")</f>
        <v>None</v>
      </c>
      <c r="BV38" t="s">
        <v>262</v>
      </c>
      <c r="BX38" t="str">
        <f>("30 days")</f>
        <v>30 days</v>
      </c>
      <c r="BY38" t="s">
        <v>261</v>
      </c>
      <c r="CA38" t="str">
        <f>("Yes, only if tenant pays rent")</f>
        <v>Yes, only if tenant pays rent</v>
      </c>
      <c r="CB38" t="s">
        <v>260</v>
      </c>
      <c r="CD38">
        <v>1</v>
      </c>
      <c r="CE38" t="s">
        <v>259</v>
      </c>
      <c r="CG38" t="str">
        <f>("None")</f>
        <v>None</v>
      </c>
      <c r="CJ38" t="str">
        <f>("3 days")</f>
        <v>3 days</v>
      </c>
      <c r="CK38" t="s">
        <v>258</v>
      </c>
      <c r="CL38" t="s">
        <v>257</v>
      </c>
      <c r="CM38">
        <v>1</v>
      </c>
      <c r="CN38" t="s">
        <v>256</v>
      </c>
      <c r="CP38" t="str">
        <f>("None")</f>
        <v>None</v>
      </c>
      <c r="CQ38" t="s">
        <v>255</v>
      </c>
      <c r="CS38" t="str">
        <f>("All eviction filings")</f>
        <v>All eviction filings</v>
      </c>
      <c r="CT38" t="s">
        <v>254</v>
      </c>
      <c r="CV38" t="str">
        <f>("Foreclosure, Conversion")</f>
        <v>Foreclosure, Conversion</v>
      </c>
      <c r="CW38" t="s">
        <v>253</v>
      </c>
    </row>
    <row r="39" spans="1:101" x14ac:dyDescent="0.35">
      <c r="A39" t="s">
        <v>168</v>
      </c>
      <c r="B39" s="1">
        <v>43313</v>
      </c>
      <c r="C39" s="1">
        <v>43313</v>
      </c>
      <c r="D39">
        <v>1</v>
      </c>
      <c r="E39" t="s">
        <v>252</v>
      </c>
      <c r="G39" t="str">
        <f>("Damages, Multiplied back rent, Reinstatement of possession, Termination of rental agreement")</f>
        <v>Damages, Multiplied back rent, Reinstatement of possession, Termination of rental agreement</v>
      </c>
      <c r="H39" t="s">
        <v>252</v>
      </c>
      <c r="J39" t="str">
        <f>("Nonpayment of rent, Material breach of lease, Remaining on the property after expiration of the lease, Statutory tenant obligations")</f>
        <v>Nonpayment of rent, Material breach of lease, Remaining on the property after expiration of the lease, Statutory tenant obligations</v>
      </c>
      <c r="K39" t="s">
        <v>251</v>
      </c>
      <c r="M39" t="str">
        <f>("Nonpayment of rent, Material breach of lease, Statutory tenant obligations")</f>
        <v>Nonpayment of rent, Material breach of lease, Statutory tenant obligations</v>
      </c>
      <c r="N39" t="s">
        <v>250</v>
      </c>
      <c r="P39">
        <v>1</v>
      </c>
      <c r="Q39" t="s">
        <v>249</v>
      </c>
      <c r="S39" t="str">
        <f t="shared" si="9"/>
        <v>3 days</v>
      </c>
      <c r="T39" t="s">
        <v>248</v>
      </c>
      <c r="V39" t="str">
        <f>("30 days")</f>
        <v>30 days</v>
      </c>
      <c r="W39" t="s">
        <v>247</v>
      </c>
      <c r="Y39" t="str">
        <f>("14 days")</f>
        <v>14 days</v>
      </c>
      <c r="Z39" t="s">
        <v>246</v>
      </c>
      <c r="AB39" t="str">
        <f>("Written notice delivered to tenant, Written notice delivered to a person over the age of 12, Written notice posted in a conspicuous place on the premises , Certified mail")</f>
        <v>Written notice delivered to tenant, Written notice delivered to a person over the age of 12, Written notice posted in a conspicuous place on the premises , Certified mail</v>
      </c>
      <c r="AC39" t="s">
        <v>245</v>
      </c>
      <c r="AE39" t="str">
        <f>("$56")</f>
        <v>$56</v>
      </c>
      <c r="AF39" t="s">
        <v>244</v>
      </c>
      <c r="AH39" t="str">
        <f>("Description of violation")</f>
        <v>Description of violation</v>
      </c>
      <c r="AI39" t="s">
        <v>243</v>
      </c>
      <c r="AK39" t="str">
        <f>("Personal service, Post and mail, Delivery to person of suitable age, Delivery to premises, Certified mail, Publication")</f>
        <v>Personal service, Post and mail, Delivery to person of suitable age, Delivery to premises, Certified mail, Publication</v>
      </c>
      <c r="AL39" t="s">
        <v>242</v>
      </c>
      <c r="AN39" t="str">
        <f>("3 days")</f>
        <v>3 days</v>
      </c>
      <c r="AO39" t="s">
        <v>241</v>
      </c>
      <c r="AQ39" t="str">
        <f>("No minimum")</f>
        <v>No minimum</v>
      </c>
      <c r="AT39" t="str">
        <f>("28 days")</f>
        <v>28 days</v>
      </c>
      <c r="AU39" t="s">
        <v>240</v>
      </c>
      <c r="AW39" t="str">
        <f>("No maximum")</f>
        <v>No maximum</v>
      </c>
      <c r="AX39" t="s">
        <v>239</v>
      </c>
      <c r="AZ39">
        <v>0</v>
      </c>
      <c r="BA39" t="s">
        <v>238</v>
      </c>
      <c r="BC39" t="str">
        <f>("No")</f>
        <v>No</v>
      </c>
      <c r="BF39" t="str">
        <f>("Retaliation")</f>
        <v>Retaliation</v>
      </c>
      <c r="BG39" t="s">
        <v>237</v>
      </c>
      <c r="BI39" t="str">
        <f>("Not mentioned in the law")</f>
        <v>Not mentioned in the law</v>
      </c>
      <c r="BL39">
        <v>0</v>
      </c>
      <c r="BO39" t="str">
        <f>("Possession, Damages, Injunction, Ending the rental agreement")</f>
        <v>Possession, Damages, Injunction, Ending the rental agreement</v>
      </c>
      <c r="BP39" t="s">
        <v>236</v>
      </c>
      <c r="BR39">
        <v>0</v>
      </c>
      <c r="BS39" t="s">
        <v>235</v>
      </c>
      <c r="BU39" t="str">
        <f>("Back rent, Damages")</f>
        <v>Back rent, Damages</v>
      </c>
      <c r="BV39" t="s">
        <v>234</v>
      </c>
      <c r="BX39" t="str">
        <f>("7 days")</f>
        <v>7 days</v>
      </c>
      <c r="BY39" t="s">
        <v>233</v>
      </c>
      <c r="CA39" t="str">
        <f>("Yes, only if tenant pays rent")</f>
        <v>Yes, only if tenant pays rent</v>
      </c>
      <c r="CB39" t="s">
        <v>232</v>
      </c>
      <c r="CD39">
        <v>1</v>
      </c>
      <c r="CE39" t="s">
        <v>231</v>
      </c>
      <c r="CG39" t="str">
        <f>("None")</f>
        <v>None</v>
      </c>
      <c r="CJ39" t="str">
        <f>("No limit")</f>
        <v>No limit</v>
      </c>
      <c r="CK39" t="s">
        <v>230</v>
      </c>
      <c r="CM39">
        <v>0</v>
      </c>
      <c r="CP39" t="str">
        <f>("None")</f>
        <v>None</v>
      </c>
      <c r="CS39" t="str">
        <f>("Not specified")</f>
        <v>Not specified</v>
      </c>
      <c r="CV39" t="str">
        <f>("None")</f>
        <v>None</v>
      </c>
    </row>
    <row r="40" spans="1:101" x14ac:dyDescent="0.35">
      <c r="A40" t="s">
        <v>169</v>
      </c>
      <c r="B40" s="1">
        <v>43313</v>
      </c>
      <c r="C40" s="1">
        <v>43313</v>
      </c>
      <c r="D40">
        <v>1</v>
      </c>
      <c r="E40" t="s">
        <v>229</v>
      </c>
      <c r="G40" t="str">
        <f>("Multiplied damages, Multiplied back rent, Incarceration, Attorney's fees, Court costs, Fine, Reinstatement of possession, Termination of rental agreement")</f>
        <v>Multiplied damages, Multiplied back rent, Incarceration, Attorney's fees, Court costs, Fine, Reinstatement of possession, Termination of rental agreement</v>
      </c>
      <c r="H40" t="s">
        <v>228</v>
      </c>
      <c r="J40" t="str">
        <f>("Nonpayment of rent, Criminal activity, Renovations to bring building in compliance with code, Remaining on the property after expiration of the lease")</f>
        <v>Nonpayment of rent, Criminal activity, Renovations to bring building in compliance with code, Remaining on the property after expiration of the lease</v>
      </c>
      <c r="K40" t="s">
        <v>227</v>
      </c>
      <c r="M40" t="str">
        <f>("Nonpayment of rent")</f>
        <v>Nonpayment of rent</v>
      </c>
      <c r="N40" t="s">
        <v>226</v>
      </c>
      <c r="P40">
        <v>0</v>
      </c>
      <c r="Q40" t="s">
        <v>225</v>
      </c>
      <c r="S40" t="str">
        <f>("14 days")</f>
        <v>14 days</v>
      </c>
      <c r="T40" t="s">
        <v>225</v>
      </c>
      <c r="V40" t="str">
        <f>("None")</f>
        <v>None</v>
      </c>
      <c r="Y40" t="str">
        <f>("Notice of immediate termination allowed")</f>
        <v>Notice of immediate termination allowed</v>
      </c>
      <c r="Z40" t="s">
        <v>224</v>
      </c>
      <c r="AB40" t="str">
        <f>("Written notice delivered to tenant, No notice required")</f>
        <v>Written notice delivered to tenant, No notice required</v>
      </c>
      <c r="AC40" t="s">
        <v>223</v>
      </c>
      <c r="AD40" t="s">
        <v>222</v>
      </c>
      <c r="AE40" t="str">
        <f>("$135")</f>
        <v>$135</v>
      </c>
      <c r="AF40" t="s">
        <v>221</v>
      </c>
      <c r="AH40" t="str">
        <f>("Description of violation")</f>
        <v>Description of violation</v>
      </c>
      <c r="AI40" t="s">
        <v>220</v>
      </c>
      <c r="AK40" t="str">
        <f>("Personal service, Post and mail")</f>
        <v>Personal service, Post and mail</v>
      </c>
      <c r="AL40" t="s">
        <v>219</v>
      </c>
      <c r="AN40" t="str">
        <f>("7 days")</f>
        <v>7 days</v>
      </c>
      <c r="AO40" t="s">
        <v>218</v>
      </c>
      <c r="AQ40" t="str">
        <f>("10 days")</f>
        <v>10 days</v>
      </c>
      <c r="AR40" t="s">
        <v>218</v>
      </c>
      <c r="AT40" t="str">
        <f>("16 days")</f>
        <v>16 days</v>
      </c>
      <c r="AU40" t="s">
        <v>217</v>
      </c>
      <c r="AW40" t="str">
        <f>("No maximum")</f>
        <v>No maximum</v>
      </c>
      <c r="AX40" t="s">
        <v>216</v>
      </c>
      <c r="AZ40">
        <v>1</v>
      </c>
      <c r="BA40" t="s">
        <v>215</v>
      </c>
      <c r="BC40" t="str">
        <f>("Yes, but only under certain circumstances")</f>
        <v>Yes, but only under certain circumstances</v>
      </c>
      <c r="BD40" t="s">
        <v>214</v>
      </c>
      <c r="BF40" t="s">
        <v>213</v>
      </c>
      <c r="BG40" t="s">
        <v>212</v>
      </c>
      <c r="BI40" t="str">
        <f>("Not mentioned in the law")</f>
        <v>Not mentioned in the law</v>
      </c>
      <c r="BL40">
        <v>0</v>
      </c>
      <c r="BO40" t="str">
        <f>("Possession, Unpaid rent, Injunction, Court costs")</f>
        <v>Possession, Unpaid rent, Injunction, Court costs</v>
      </c>
      <c r="BP40" t="s">
        <v>211</v>
      </c>
      <c r="BR40">
        <v>0</v>
      </c>
      <c r="BS40" t="s">
        <v>210</v>
      </c>
      <c r="BU40" t="str">
        <f>("Back rent, Damages")</f>
        <v>Back rent, Damages</v>
      </c>
      <c r="BV40" t="s">
        <v>209</v>
      </c>
      <c r="BX40" t="str">
        <f>("10 days")</f>
        <v>10 days</v>
      </c>
      <c r="BY40" t="s">
        <v>208</v>
      </c>
      <c r="CA40" t="str">
        <f>("Yes, only if tenant pays rent")</f>
        <v>Yes, only if tenant pays rent</v>
      </c>
      <c r="CB40" t="s">
        <v>207</v>
      </c>
      <c r="CD40">
        <v>1</v>
      </c>
      <c r="CE40" t="s">
        <v>206</v>
      </c>
      <c r="CG40" t="str">
        <f>("6 months")</f>
        <v>6 months</v>
      </c>
      <c r="CH40" t="s">
        <v>205</v>
      </c>
      <c r="CJ40" t="str">
        <f>("10 days")</f>
        <v>10 days</v>
      </c>
      <c r="CK40" t="s">
        <v>204</v>
      </c>
      <c r="CM40">
        <v>1</v>
      </c>
      <c r="CN40" t="s">
        <v>203</v>
      </c>
      <c r="CP40" t="str">
        <f>("Nighttime, Weekends, Holidays")</f>
        <v>Nighttime, Weekends, Holidays</v>
      </c>
      <c r="CQ40" t="s">
        <v>202</v>
      </c>
      <c r="CS40" t="str">
        <f>("All eviction filings")</f>
        <v>All eviction filings</v>
      </c>
      <c r="CT40" t="s">
        <v>201</v>
      </c>
      <c r="CV40" t="str">
        <f>("Foreclosure")</f>
        <v>Foreclosure</v>
      </c>
      <c r="CW40" t="s">
        <v>200</v>
      </c>
    </row>
    <row r="41" spans="1:101" x14ac:dyDescent="0.35">
      <c r="A41" t="s">
        <v>170</v>
      </c>
      <c r="B41" s="1">
        <v>43313</v>
      </c>
      <c r="C41" s="1">
        <v>43313</v>
      </c>
      <c r="D41">
        <v>1</v>
      </c>
      <c r="E41" t="s">
        <v>199</v>
      </c>
      <c r="G41" t="str">
        <f>("Multiplied damages")</f>
        <v>Multiplied damages</v>
      </c>
      <c r="H41" t="s">
        <v>199</v>
      </c>
      <c r="J41" t="str">
        <f>("Nonpayment of rent, Criminal activity, Remaining on the property after expiration of the lease")</f>
        <v>Nonpayment of rent, Criminal activity, Remaining on the property after expiration of the lease</v>
      </c>
      <c r="K41" t="s">
        <v>198</v>
      </c>
      <c r="M41" t="str">
        <f>("Nonpayment of rent")</f>
        <v>Nonpayment of rent</v>
      </c>
      <c r="N41" t="s">
        <v>197</v>
      </c>
      <c r="P41">
        <v>0</v>
      </c>
      <c r="Q41" t="s">
        <v>196</v>
      </c>
      <c r="S41" t="str">
        <f>("3 days")</f>
        <v>3 days</v>
      </c>
      <c r="T41" t="s">
        <v>196</v>
      </c>
      <c r="V41" t="str">
        <f>("None")</f>
        <v>None</v>
      </c>
      <c r="Y41" t="str">
        <f>("Notice of immediate termination allowed")</f>
        <v>Notice of immediate termination allowed</v>
      </c>
      <c r="Z41" t="s">
        <v>195</v>
      </c>
      <c r="AB41" t="str">
        <f>("Written notice delivered to tenant, Written notice delivered to a person of suitable age and discretion, Written notice posted in a conspicuous place on the premises , Certified mail, Regular mail")</f>
        <v>Written notice delivered to tenant, Written notice delivered to a person of suitable age and discretion, Written notice posted in a conspicuous place on the premises , Certified mail, Regular mail</v>
      </c>
      <c r="AC41" t="s">
        <v>194</v>
      </c>
      <c r="AE41" t="str">
        <f>("$45")</f>
        <v>$45</v>
      </c>
      <c r="AF41" t="s">
        <v>193</v>
      </c>
      <c r="AH41" t="str">
        <f>("Description of violation")</f>
        <v>Description of violation</v>
      </c>
      <c r="AI41" t="s">
        <v>192</v>
      </c>
      <c r="AK41" t="str">
        <f>("Personal service, Post and mail, Delivery to person of suitable age")</f>
        <v>Personal service, Post and mail, Delivery to person of suitable age</v>
      </c>
      <c r="AL41" t="s">
        <v>191</v>
      </c>
      <c r="AN41" t="str">
        <f>("5 days")</f>
        <v>5 days</v>
      </c>
      <c r="AO41" t="s">
        <v>190</v>
      </c>
      <c r="AQ41" t="str">
        <f>("3 days")</f>
        <v>3 days</v>
      </c>
      <c r="AR41" t="s">
        <v>189</v>
      </c>
      <c r="AT41" t="str">
        <f>("8 days")</f>
        <v>8 days</v>
      </c>
      <c r="AU41" t="s">
        <v>188</v>
      </c>
      <c r="AW41" t="str">
        <f>("10 days")</f>
        <v>10 days</v>
      </c>
      <c r="AX41" t="s">
        <v>187</v>
      </c>
      <c r="AZ41">
        <v>0</v>
      </c>
      <c r="BA41" t="s">
        <v>186</v>
      </c>
      <c r="BC41" t="str">
        <f>("Yes, but only under certain circumstances")</f>
        <v>Yes, but only under certain circumstances</v>
      </c>
      <c r="BD41" t="s">
        <v>185</v>
      </c>
      <c r="BF41" t="s">
        <v>184</v>
      </c>
      <c r="BG41" t="s">
        <v>183</v>
      </c>
      <c r="BI41" t="str">
        <f>("Yes, optional")</f>
        <v>Yes, optional</v>
      </c>
      <c r="BJ41" t="s">
        <v>182</v>
      </c>
      <c r="BL41">
        <v>0</v>
      </c>
      <c r="BM41" t="s">
        <v>181</v>
      </c>
      <c r="BO41" t="str">
        <f>("Possession, Unpaid rent, Damages, Ending the rental agreement, Court costs")</f>
        <v>Possession, Unpaid rent, Damages, Ending the rental agreement, Court costs</v>
      </c>
      <c r="BP41" t="s">
        <v>180</v>
      </c>
      <c r="BR41">
        <v>0</v>
      </c>
      <c r="BS41" t="s">
        <v>179</v>
      </c>
      <c r="BU41" t="str">
        <f>("Back rent")</f>
        <v>Back rent</v>
      </c>
      <c r="BV41" t="s">
        <v>178</v>
      </c>
      <c r="BX41" t="str">
        <f>("30 days")</f>
        <v>30 days</v>
      </c>
      <c r="BY41" t="s">
        <v>177</v>
      </c>
      <c r="CA41" t="str">
        <f>("Yes, only if tenant pays rent")</f>
        <v>Yes, only if tenant pays rent</v>
      </c>
      <c r="CB41" t="s">
        <v>176</v>
      </c>
      <c r="CD41">
        <v>1</v>
      </c>
      <c r="CE41" t="s">
        <v>175</v>
      </c>
      <c r="CG41" t="str">
        <f>("4 months")</f>
        <v>4 months</v>
      </c>
      <c r="CH41" t="s">
        <v>174</v>
      </c>
      <c r="CJ41" t="str">
        <f>("3 days")</f>
        <v>3 days</v>
      </c>
      <c r="CK41" t="s">
        <v>173</v>
      </c>
      <c r="CM41">
        <v>1</v>
      </c>
      <c r="CN41" t="s">
        <v>173</v>
      </c>
      <c r="CP41" t="str">
        <f>("Nighttime, Weekends, Holidays")</f>
        <v>Nighttime, Weekends, Holidays</v>
      </c>
      <c r="CQ41" t="s">
        <v>173</v>
      </c>
      <c r="CS41" t="str">
        <f>("All eviction filings")</f>
        <v>All eviction filings</v>
      </c>
      <c r="CT41" t="s">
        <v>172</v>
      </c>
      <c r="CV41" t="str">
        <f>("Rent-controlled housing")</f>
        <v>Rent-controlled housing</v>
      </c>
      <c r="CW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Statistical Data</vt:lpstr>
      <vt:lpstr>Summary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Waimberg</dc:creator>
  <cp:lastModifiedBy>Joshua Waimberg</cp:lastModifiedBy>
  <dcterms:created xsi:type="dcterms:W3CDTF">2020-01-28T22:09:37Z</dcterms:created>
  <dcterms:modified xsi:type="dcterms:W3CDTF">2020-06-01T18:21:38Z</dcterms:modified>
</cp:coreProperties>
</file>