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k59422\Desktop\"/>
    </mc:Choice>
  </mc:AlternateContent>
  <bookViews>
    <workbookView xWindow="0" yWindow="0" windowWidth="14380" windowHeight="5920"/>
  </bookViews>
  <sheets>
    <sheet name="Summary Data" sheetId="1" r:id="rId1"/>
    <sheet name="Statistical Data" sheetId="3" r:id="rId2"/>
  </sheets>
  <calcPr calcId="0"/>
</workbook>
</file>

<file path=xl/calcChain.xml><?xml version="1.0" encoding="utf-8"?>
<calcChain xmlns="http://schemas.openxmlformats.org/spreadsheetml/2006/main">
  <c r="J2" i="1" l="1"/>
  <c r="M2" i="1"/>
  <c r="S2" i="1"/>
  <c r="V2" i="1"/>
  <c r="Y2" i="1"/>
  <c r="AE2" i="1"/>
  <c r="AH2" i="1"/>
  <c r="AN2" i="1"/>
  <c r="AQ2" i="1"/>
  <c r="AT2" i="1"/>
  <c r="AW2" i="1"/>
  <c r="BI2" i="1"/>
  <c r="BL2" i="1"/>
  <c r="BX2" i="1"/>
  <c r="CJ2" i="1"/>
  <c r="J3" i="1"/>
  <c r="M3" i="1"/>
  <c r="S3" i="1"/>
  <c r="V3" i="1"/>
  <c r="Y3" i="1"/>
  <c r="AE3" i="1"/>
  <c r="AH3" i="1"/>
  <c r="AN3" i="1"/>
  <c r="AQ3" i="1"/>
  <c r="AT3" i="1"/>
  <c r="AW3" i="1"/>
  <c r="BI3" i="1"/>
  <c r="BL3" i="1"/>
  <c r="BU3" i="1"/>
  <c r="BX3" i="1"/>
  <c r="CD3" i="1"/>
  <c r="CJ3" i="1"/>
  <c r="J4" i="1"/>
  <c r="M4" i="1"/>
  <c r="S4" i="1"/>
  <c r="V4" i="1"/>
  <c r="Y4" i="1"/>
  <c r="AE4" i="1"/>
  <c r="AH4" i="1"/>
  <c r="AN4" i="1"/>
  <c r="AQ4" i="1"/>
  <c r="AT4" i="1"/>
  <c r="AW4" i="1"/>
  <c r="BI4" i="1"/>
  <c r="BL4" i="1"/>
  <c r="BO4" i="1"/>
  <c r="J5" i="1"/>
  <c r="M5" i="1"/>
  <c r="S5" i="1"/>
  <c r="V5" i="1"/>
  <c r="Y5" i="1"/>
  <c r="AE5" i="1"/>
  <c r="AH5" i="1"/>
  <c r="AN5" i="1"/>
  <c r="AQ5" i="1"/>
  <c r="AT5" i="1"/>
  <c r="AW5" i="1"/>
  <c r="BI5" i="1"/>
  <c r="BL5" i="1"/>
  <c r="BO5" i="1"/>
  <c r="J6" i="1"/>
  <c r="M6" i="1"/>
  <c r="S6" i="1"/>
  <c r="V6" i="1"/>
  <c r="Y6" i="1"/>
  <c r="AE6" i="1"/>
  <c r="AH6" i="1"/>
  <c r="AN6" i="1"/>
  <c r="AQ6" i="1"/>
  <c r="AT6" i="1"/>
  <c r="AW6" i="1"/>
  <c r="BI6" i="1"/>
  <c r="BL6" i="1"/>
  <c r="BO6" i="1"/>
  <c r="J7" i="1"/>
  <c r="M7" i="1"/>
  <c r="S7" i="1"/>
  <c r="V7" i="1"/>
  <c r="Y7" i="1"/>
  <c r="AE7" i="1"/>
  <c r="AH7" i="1"/>
  <c r="AN7" i="1"/>
  <c r="AQ7" i="1"/>
  <c r="AT7" i="1"/>
  <c r="AW7" i="1"/>
  <c r="BI7" i="1"/>
  <c r="BL7" i="1"/>
  <c r="J8" i="1"/>
  <c r="M8" i="1"/>
  <c r="S8" i="1"/>
  <c r="V8" i="1"/>
  <c r="Y8" i="1"/>
  <c r="AE8" i="1"/>
  <c r="AH8" i="1"/>
  <c r="AN8" i="1"/>
  <c r="AQ8" i="1"/>
  <c r="AT8" i="1"/>
  <c r="AW8" i="1"/>
  <c r="BI8" i="1"/>
  <c r="BL8" i="1"/>
  <c r="J9" i="1"/>
  <c r="M9" i="1"/>
  <c r="S9" i="1"/>
  <c r="V9" i="1"/>
  <c r="Y9" i="1"/>
  <c r="AE9" i="1"/>
  <c r="AH9" i="1"/>
  <c r="AN9" i="1"/>
  <c r="AQ9" i="1"/>
  <c r="AT9" i="1"/>
  <c r="AW9" i="1"/>
  <c r="BI9" i="1"/>
  <c r="BL9" i="1"/>
  <c r="BO9" i="1"/>
  <c r="J10" i="1"/>
  <c r="M10" i="1"/>
  <c r="S10" i="1"/>
  <c r="V10" i="1"/>
  <c r="Y10" i="1"/>
  <c r="AE10" i="1"/>
  <c r="AH10" i="1"/>
  <c r="AN10" i="1"/>
  <c r="AQ10" i="1"/>
  <c r="AT10" i="1"/>
  <c r="AW10" i="1"/>
  <c r="BI10" i="1"/>
  <c r="BL10" i="1"/>
  <c r="J11" i="1"/>
  <c r="M11" i="1"/>
  <c r="S11" i="1"/>
  <c r="V11" i="1"/>
  <c r="Y11" i="1"/>
  <c r="AE11" i="1"/>
  <c r="AH11" i="1"/>
  <c r="AN11" i="1"/>
  <c r="AQ11" i="1"/>
  <c r="AT11" i="1"/>
  <c r="AW11" i="1"/>
  <c r="BI11" i="1"/>
  <c r="BL11" i="1"/>
  <c r="J12" i="1"/>
  <c r="M12" i="1"/>
  <c r="S12" i="1"/>
  <c r="V12" i="1"/>
  <c r="Y12" i="1"/>
  <c r="AE12" i="1"/>
  <c r="AH12" i="1"/>
  <c r="AN12" i="1"/>
  <c r="AQ12" i="1"/>
  <c r="AT12" i="1"/>
  <c r="AW12" i="1"/>
  <c r="BI12" i="1"/>
  <c r="BL12" i="1"/>
  <c r="J13" i="1"/>
  <c r="M13" i="1"/>
  <c r="S13" i="1"/>
  <c r="V13" i="1"/>
  <c r="Y13" i="1"/>
  <c r="AE13" i="1"/>
  <c r="AH13" i="1"/>
  <c r="AN13" i="1"/>
  <c r="AQ13" i="1"/>
  <c r="AT13" i="1"/>
  <c r="AW13" i="1"/>
  <c r="BI13" i="1"/>
  <c r="BL13" i="1"/>
  <c r="BO13" i="1"/>
  <c r="BU13" i="1"/>
  <c r="BX13" i="1"/>
  <c r="CD13" i="1"/>
  <c r="J14" i="1"/>
  <c r="M14" i="1"/>
  <c r="V14" i="1"/>
  <c r="Y14" i="1"/>
  <c r="AE14" i="1"/>
  <c r="AN14" i="1"/>
  <c r="AQ14" i="1"/>
  <c r="AT14" i="1"/>
  <c r="AW14" i="1"/>
  <c r="BI14" i="1"/>
  <c r="BL14" i="1"/>
  <c r="BO14" i="1"/>
  <c r="CJ14" i="1"/>
  <c r="J15" i="1"/>
  <c r="M15" i="1"/>
  <c r="S15" i="1"/>
  <c r="V15" i="1"/>
  <c r="Y15" i="1"/>
  <c r="AE15" i="1"/>
  <c r="AH15" i="1"/>
  <c r="AN15" i="1"/>
  <c r="AQ15" i="1"/>
  <c r="AT15" i="1"/>
  <c r="AW15" i="1"/>
  <c r="BI15" i="1"/>
  <c r="BL15" i="1"/>
  <c r="BO15" i="1"/>
  <c r="CJ15" i="1"/>
  <c r="J16" i="1"/>
  <c r="M16" i="1"/>
  <c r="V16" i="1"/>
  <c r="Y16" i="1"/>
  <c r="AE16" i="1"/>
  <c r="AN16" i="1"/>
  <c r="AQ16" i="1"/>
  <c r="AT16" i="1"/>
  <c r="AW16" i="1"/>
  <c r="BI16" i="1"/>
  <c r="BL16" i="1"/>
  <c r="BO16" i="1"/>
  <c r="BX16" i="1"/>
  <c r="CJ16" i="1"/>
  <c r="J17" i="1"/>
  <c r="M17" i="1"/>
  <c r="S17" i="1"/>
  <c r="V17" i="1"/>
  <c r="Y17" i="1"/>
  <c r="AE17" i="1"/>
  <c r="AH17" i="1"/>
  <c r="AN17" i="1"/>
  <c r="AQ17" i="1"/>
  <c r="AT17" i="1"/>
  <c r="AW17" i="1"/>
  <c r="BI17" i="1"/>
  <c r="BL17" i="1"/>
  <c r="BO17" i="1"/>
  <c r="BX17" i="1"/>
  <c r="CJ17" i="1"/>
  <c r="J18" i="1"/>
  <c r="M18" i="1"/>
  <c r="V18" i="1"/>
  <c r="Y18" i="1"/>
  <c r="AE18" i="1"/>
  <c r="AN18" i="1"/>
  <c r="AQ18" i="1"/>
  <c r="AT18" i="1"/>
  <c r="AW18" i="1"/>
  <c r="BI18" i="1"/>
  <c r="BL18" i="1"/>
  <c r="BO18" i="1"/>
  <c r="BX18" i="1"/>
  <c r="CJ18" i="1"/>
  <c r="J19" i="1"/>
  <c r="M19" i="1"/>
  <c r="V19" i="1"/>
  <c r="Y19" i="1"/>
  <c r="AE19" i="1"/>
  <c r="AN19" i="1"/>
  <c r="AQ19" i="1"/>
  <c r="AT19" i="1"/>
  <c r="AW19" i="1"/>
  <c r="BI19" i="1"/>
  <c r="BL19" i="1"/>
  <c r="BU19" i="1"/>
  <c r="BX19" i="1"/>
  <c r="CD19" i="1"/>
  <c r="CJ19" i="1"/>
  <c r="J20" i="1"/>
  <c r="M20" i="1"/>
  <c r="V20" i="1"/>
  <c r="Y20" i="1"/>
  <c r="AE20" i="1"/>
  <c r="AN20" i="1"/>
  <c r="AQ20" i="1"/>
  <c r="AT20" i="1"/>
  <c r="AW20" i="1"/>
  <c r="BF20" i="1"/>
  <c r="BI20" i="1"/>
  <c r="BL20" i="1"/>
  <c r="BU20" i="1"/>
  <c r="BX20" i="1"/>
  <c r="CD20" i="1"/>
  <c r="CJ20" i="1"/>
  <c r="J21" i="1"/>
  <c r="M21" i="1"/>
  <c r="V21" i="1"/>
  <c r="Y21" i="1"/>
  <c r="AE21" i="1"/>
  <c r="AH21" i="1"/>
  <c r="AQ21" i="1"/>
  <c r="AT21" i="1"/>
  <c r="AW21" i="1"/>
  <c r="BF21" i="1"/>
  <c r="BI21" i="1"/>
  <c r="BL21" i="1"/>
  <c r="BO21" i="1"/>
  <c r="BU21" i="1"/>
  <c r="BX21" i="1"/>
  <c r="CJ21" i="1"/>
  <c r="J22" i="1"/>
  <c r="M22" i="1"/>
  <c r="V22" i="1"/>
  <c r="Y22" i="1"/>
  <c r="AE22" i="1"/>
  <c r="AH22" i="1"/>
  <c r="AQ22" i="1"/>
  <c r="AT22" i="1"/>
  <c r="AW22" i="1"/>
  <c r="BF22" i="1"/>
  <c r="BI22" i="1"/>
  <c r="BL22" i="1"/>
  <c r="BO22" i="1"/>
  <c r="BU22" i="1"/>
  <c r="BX22" i="1"/>
  <c r="CJ22" i="1"/>
  <c r="J23" i="1"/>
  <c r="M23" i="1"/>
  <c r="V23" i="1"/>
  <c r="Y23" i="1"/>
  <c r="AE23" i="1"/>
  <c r="AH23" i="1"/>
  <c r="AQ23" i="1"/>
  <c r="AT23" i="1"/>
  <c r="AW23" i="1"/>
  <c r="BF23" i="1"/>
  <c r="BI23" i="1"/>
  <c r="BL23" i="1"/>
  <c r="BO23" i="1"/>
  <c r="BU23" i="1"/>
  <c r="BX23" i="1"/>
  <c r="CJ23" i="1"/>
  <c r="J24" i="1"/>
  <c r="M24" i="1"/>
  <c r="V24" i="1"/>
  <c r="Y24" i="1"/>
  <c r="AE24" i="1"/>
  <c r="AH24" i="1"/>
  <c r="AQ24" i="1"/>
  <c r="AT24" i="1"/>
  <c r="AW24" i="1"/>
  <c r="BF24" i="1"/>
  <c r="BI24" i="1"/>
  <c r="BL24" i="1"/>
  <c r="BO24" i="1"/>
  <c r="BU24" i="1"/>
  <c r="BX24" i="1"/>
  <c r="CJ24" i="1"/>
  <c r="J25" i="1"/>
  <c r="M25" i="1"/>
  <c r="V25" i="1"/>
  <c r="Y25" i="1"/>
  <c r="AE25" i="1"/>
  <c r="AH25" i="1"/>
  <c r="AQ25" i="1"/>
  <c r="AT25" i="1"/>
  <c r="AW25" i="1"/>
  <c r="BF25" i="1"/>
  <c r="BI25" i="1"/>
  <c r="BL25" i="1"/>
  <c r="BO25" i="1"/>
  <c r="BU25" i="1"/>
  <c r="BX25" i="1"/>
  <c r="CJ25" i="1"/>
  <c r="J26" i="1"/>
  <c r="M26" i="1"/>
  <c r="V26" i="1"/>
  <c r="Y26" i="1"/>
  <c r="AE26" i="1"/>
  <c r="AH26" i="1"/>
  <c r="AQ26" i="1"/>
  <c r="AT26" i="1"/>
  <c r="AW26" i="1"/>
  <c r="BF26" i="1"/>
  <c r="BI26" i="1"/>
  <c r="BL26" i="1"/>
  <c r="BO26" i="1"/>
  <c r="BU26" i="1"/>
  <c r="BX26" i="1"/>
  <c r="CJ26" i="1"/>
  <c r="J27" i="1"/>
  <c r="M27" i="1"/>
  <c r="V27" i="1"/>
  <c r="Y27" i="1"/>
  <c r="AE27" i="1"/>
  <c r="AH27" i="1"/>
  <c r="AQ27" i="1"/>
  <c r="AT27" i="1"/>
  <c r="AW27" i="1"/>
  <c r="BF27" i="1"/>
  <c r="BI27" i="1"/>
  <c r="BL27" i="1"/>
  <c r="BO27" i="1"/>
  <c r="BU27" i="1"/>
  <c r="BX27" i="1"/>
  <c r="CJ27" i="1"/>
  <c r="J28" i="1"/>
  <c r="M28" i="1"/>
  <c r="V28" i="1"/>
  <c r="Y28" i="1"/>
  <c r="AE28" i="1"/>
  <c r="AH28" i="1"/>
  <c r="AQ28" i="1"/>
  <c r="AT28" i="1"/>
  <c r="AW28" i="1"/>
  <c r="BF28" i="1"/>
  <c r="BI28" i="1"/>
  <c r="BL28" i="1"/>
  <c r="BO28" i="1"/>
  <c r="BU28" i="1"/>
  <c r="BX28" i="1"/>
  <c r="CJ28" i="1"/>
  <c r="J29" i="1"/>
  <c r="M29" i="1"/>
  <c r="V29" i="1"/>
  <c r="Y29" i="1"/>
  <c r="AE29" i="1"/>
  <c r="AH29" i="1"/>
  <c r="AQ29" i="1"/>
  <c r="AT29" i="1"/>
  <c r="AW29" i="1"/>
  <c r="BF29" i="1"/>
  <c r="BI29" i="1"/>
  <c r="BL29" i="1"/>
  <c r="BO29" i="1"/>
  <c r="BU29" i="1"/>
  <c r="BX29" i="1"/>
  <c r="CJ29" i="1"/>
  <c r="J30" i="1"/>
  <c r="M30" i="1"/>
  <c r="V30" i="1"/>
  <c r="Y30" i="1"/>
  <c r="AE30" i="1"/>
  <c r="AH30" i="1"/>
  <c r="AQ30" i="1"/>
  <c r="AT30" i="1"/>
  <c r="AW30" i="1"/>
  <c r="BF30" i="1"/>
  <c r="BI30" i="1"/>
  <c r="BL30" i="1"/>
  <c r="BO30" i="1"/>
  <c r="BU30" i="1"/>
  <c r="BX30" i="1"/>
  <c r="CJ30" i="1"/>
  <c r="J31" i="1"/>
  <c r="M31" i="1"/>
  <c r="V31" i="1"/>
  <c r="Y31" i="1"/>
  <c r="AE31" i="1"/>
  <c r="AH31" i="1"/>
  <c r="AQ31" i="1"/>
  <c r="AT31" i="1"/>
  <c r="AW31" i="1"/>
  <c r="BF31" i="1"/>
  <c r="BI31" i="1"/>
  <c r="BL31" i="1"/>
  <c r="BO31" i="1"/>
  <c r="BU31" i="1"/>
  <c r="BX31" i="1"/>
  <c r="CJ31" i="1"/>
  <c r="J32" i="1"/>
  <c r="M32" i="1"/>
  <c r="V32" i="1"/>
  <c r="Y32" i="1"/>
  <c r="AE32" i="1"/>
  <c r="AH32" i="1"/>
  <c r="AQ32" i="1"/>
  <c r="AT32" i="1"/>
  <c r="AW32" i="1"/>
  <c r="BF32" i="1"/>
  <c r="BI32" i="1"/>
  <c r="BL32" i="1"/>
  <c r="BO32" i="1"/>
  <c r="BU32" i="1"/>
  <c r="BX32" i="1"/>
  <c r="CJ32" i="1"/>
  <c r="J33" i="1"/>
  <c r="M33" i="1"/>
  <c r="S33" i="1"/>
  <c r="V33" i="1"/>
  <c r="Y33" i="1"/>
  <c r="AE33" i="1"/>
  <c r="AH33" i="1"/>
  <c r="AN33" i="1"/>
  <c r="AQ33" i="1"/>
  <c r="AT33" i="1"/>
  <c r="AW33" i="1"/>
  <c r="BF33" i="1"/>
  <c r="BI33" i="1"/>
  <c r="BL33" i="1"/>
  <c r="BO33" i="1"/>
  <c r="BU33" i="1"/>
  <c r="BX33" i="1"/>
  <c r="CJ33" i="1"/>
  <c r="J34" i="1"/>
  <c r="M34" i="1"/>
  <c r="S34" i="1"/>
  <c r="V34" i="1"/>
  <c r="Y34" i="1"/>
  <c r="AE34" i="1"/>
  <c r="AH34" i="1"/>
  <c r="AN34" i="1"/>
  <c r="AQ34" i="1"/>
  <c r="AT34" i="1"/>
  <c r="AW34" i="1"/>
  <c r="BF34" i="1"/>
  <c r="BI34" i="1"/>
  <c r="BL34" i="1"/>
  <c r="BO34" i="1"/>
  <c r="BU34" i="1"/>
  <c r="BX34" i="1"/>
  <c r="CJ34" i="1"/>
  <c r="J35" i="1"/>
  <c r="M35" i="1"/>
  <c r="S35" i="1"/>
  <c r="V35" i="1"/>
  <c r="Y35" i="1"/>
  <c r="AE35" i="1"/>
  <c r="AH35" i="1"/>
  <c r="AN35" i="1"/>
  <c r="AQ35" i="1"/>
  <c r="AT35" i="1"/>
  <c r="AW35" i="1"/>
  <c r="BF35" i="1"/>
  <c r="BI35" i="1"/>
  <c r="BL35" i="1"/>
  <c r="BO35" i="1"/>
  <c r="BU35" i="1"/>
  <c r="BX35" i="1"/>
  <c r="CJ35" i="1"/>
  <c r="J36" i="1"/>
  <c r="M36" i="1"/>
  <c r="S36" i="1"/>
  <c r="V36" i="1"/>
  <c r="Y36" i="1"/>
  <c r="AE36" i="1"/>
  <c r="AH36" i="1"/>
  <c r="AN36" i="1"/>
  <c r="AQ36" i="1"/>
  <c r="AT36" i="1"/>
  <c r="AW36" i="1"/>
  <c r="BF36" i="1"/>
  <c r="BI36" i="1"/>
  <c r="BL36" i="1"/>
  <c r="BO36" i="1"/>
  <c r="BU36" i="1"/>
  <c r="BX36" i="1"/>
  <c r="CJ36" i="1"/>
  <c r="J37" i="1"/>
  <c r="M37" i="1"/>
  <c r="S37" i="1"/>
  <c r="V37" i="1"/>
  <c r="Y37" i="1"/>
  <c r="AE37" i="1"/>
  <c r="AH37" i="1"/>
  <c r="AN37" i="1"/>
  <c r="AQ37" i="1"/>
  <c r="AT37" i="1"/>
  <c r="AW37" i="1"/>
  <c r="BF37" i="1"/>
  <c r="BI37" i="1"/>
  <c r="BL37" i="1"/>
  <c r="BO37" i="1"/>
  <c r="BU37" i="1"/>
  <c r="BX37" i="1"/>
  <c r="CJ37" i="1"/>
  <c r="J38" i="1"/>
  <c r="M38" i="1"/>
  <c r="S38" i="1"/>
  <c r="V38" i="1"/>
  <c r="Y38" i="1"/>
  <c r="AE38" i="1"/>
  <c r="AH38" i="1"/>
  <c r="AN38" i="1"/>
  <c r="AQ38" i="1"/>
  <c r="AT38" i="1"/>
  <c r="AW38" i="1"/>
  <c r="BF38" i="1"/>
  <c r="BI38" i="1"/>
  <c r="BL38" i="1"/>
  <c r="BO38" i="1"/>
  <c r="BU38" i="1"/>
  <c r="BX38" i="1"/>
  <c r="CJ38" i="1"/>
  <c r="J39" i="1"/>
  <c r="M39" i="1"/>
  <c r="S39" i="1"/>
  <c r="V39" i="1"/>
  <c r="Y39" i="1"/>
  <c r="AE39" i="1"/>
  <c r="AH39" i="1"/>
  <c r="AN39" i="1"/>
  <c r="AQ39" i="1"/>
  <c r="AT39" i="1"/>
  <c r="AW39" i="1"/>
  <c r="BF39" i="1"/>
  <c r="BI39" i="1"/>
  <c r="BL39" i="1"/>
  <c r="BO39" i="1"/>
  <c r="BU39" i="1"/>
  <c r="BX39" i="1"/>
  <c r="CJ39" i="1"/>
  <c r="J40" i="1"/>
  <c r="M40" i="1"/>
  <c r="S40" i="1"/>
  <c r="V40" i="1"/>
  <c r="Y40" i="1"/>
  <c r="AE40" i="1"/>
  <c r="AH40" i="1"/>
  <c r="AN40" i="1"/>
  <c r="AQ40" i="1"/>
  <c r="AT40" i="1"/>
  <c r="AW40" i="1"/>
  <c r="BF40" i="1"/>
  <c r="BI40" i="1"/>
  <c r="BL40" i="1"/>
  <c r="BO40" i="1"/>
  <c r="BU40" i="1"/>
  <c r="BX40" i="1"/>
  <c r="CJ40" i="1"/>
  <c r="J41" i="1"/>
  <c r="M41" i="1"/>
  <c r="S41" i="1"/>
  <c r="V41" i="1"/>
  <c r="Y41" i="1"/>
  <c r="AE41" i="1"/>
  <c r="AH41" i="1"/>
  <c r="AN41" i="1"/>
  <c r="AQ41" i="1"/>
  <c r="AT41" i="1"/>
  <c r="AW41" i="1"/>
  <c r="BF41" i="1"/>
  <c r="BI41" i="1"/>
  <c r="BL41" i="1"/>
  <c r="BO41" i="1"/>
  <c r="BU41" i="1"/>
  <c r="BX41" i="1"/>
  <c r="CJ41" i="1"/>
  <c r="J42" i="1"/>
  <c r="M42" i="1"/>
  <c r="S42" i="1"/>
  <c r="V42" i="1"/>
  <c r="Y42" i="1"/>
  <c r="AE42" i="1"/>
  <c r="AH42" i="1"/>
  <c r="AN42" i="1"/>
  <c r="AQ42" i="1"/>
  <c r="AT42" i="1"/>
  <c r="AW42" i="1"/>
  <c r="BF42" i="1"/>
  <c r="BI42" i="1"/>
  <c r="BL42" i="1"/>
  <c r="BO42" i="1"/>
  <c r="BU42" i="1"/>
  <c r="BX42" i="1"/>
  <c r="CJ42" i="1"/>
  <c r="J43" i="1"/>
  <c r="M43" i="1"/>
  <c r="S43" i="1"/>
  <c r="V43" i="1"/>
  <c r="Y43" i="1"/>
  <c r="AE43" i="1"/>
  <c r="AH43" i="1"/>
  <c r="AN43" i="1"/>
  <c r="AQ43" i="1"/>
  <c r="AT43" i="1"/>
  <c r="AW43" i="1"/>
  <c r="BF43" i="1"/>
  <c r="BI43" i="1"/>
  <c r="BL43" i="1"/>
  <c r="BO43" i="1"/>
  <c r="BU43" i="1"/>
  <c r="BX43" i="1"/>
  <c r="CJ43" i="1"/>
  <c r="J44" i="1"/>
  <c r="M44" i="1"/>
  <c r="S44" i="1"/>
  <c r="V44" i="1"/>
  <c r="Y44" i="1"/>
  <c r="AE44" i="1"/>
  <c r="AH44" i="1"/>
  <c r="AN44" i="1"/>
  <c r="AQ44" i="1"/>
  <c r="AT44" i="1"/>
  <c r="AW44" i="1"/>
  <c r="BF44" i="1"/>
  <c r="BI44" i="1"/>
  <c r="BL44" i="1"/>
  <c r="BO44" i="1"/>
  <c r="BU44" i="1"/>
  <c r="BX44" i="1"/>
  <c r="CJ44" i="1"/>
  <c r="J45" i="1"/>
  <c r="M45" i="1"/>
  <c r="S45" i="1"/>
  <c r="V45" i="1"/>
  <c r="Y45" i="1"/>
  <c r="AE45" i="1"/>
  <c r="AH45" i="1"/>
  <c r="AN45" i="1"/>
  <c r="AQ45" i="1"/>
  <c r="AT45" i="1"/>
  <c r="AW45" i="1"/>
  <c r="BF45" i="1"/>
  <c r="BI45" i="1"/>
  <c r="BL45" i="1"/>
  <c r="BO45" i="1"/>
  <c r="BU45" i="1"/>
  <c r="BX45" i="1"/>
  <c r="CJ45" i="1"/>
  <c r="J46" i="1"/>
  <c r="M46" i="1"/>
  <c r="S46" i="1"/>
  <c r="V46" i="1"/>
  <c r="Y46" i="1"/>
  <c r="AE46" i="1"/>
  <c r="AH46" i="1"/>
  <c r="AN46" i="1"/>
  <c r="AQ46" i="1"/>
  <c r="AT46" i="1"/>
  <c r="AW46" i="1"/>
  <c r="AZ46" i="1"/>
  <c r="BF46" i="1"/>
  <c r="BI46" i="1"/>
  <c r="BL46" i="1"/>
  <c r="BO46" i="1"/>
  <c r="BU46" i="1"/>
  <c r="BX46" i="1"/>
  <c r="CJ46" i="1"/>
  <c r="J47" i="1"/>
  <c r="M47" i="1"/>
  <c r="S47" i="1"/>
  <c r="V47" i="1"/>
  <c r="Y47" i="1"/>
  <c r="AE47" i="1"/>
  <c r="AH47" i="1"/>
  <c r="AN47" i="1"/>
  <c r="AQ47" i="1"/>
  <c r="AT47" i="1"/>
  <c r="AW47" i="1"/>
  <c r="AZ47" i="1"/>
  <c r="BF47" i="1"/>
  <c r="BI47" i="1"/>
  <c r="BL47" i="1"/>
  <c r="BO47" i="1"/>
  <c r="BU47" i="1"/>
  <c r="BX47" i="1"/>
  <c r="CJ47" i="1"/>
  <c r="J48" i="1"/>
  <c r="M48" i="1"/>
  <c r="S48" i="1"/>
  <c r="V48" i="1"/>
  <c r="Y48" i="1"/>
  <c r="AE48" i="1"/>
  <c r="AH48" i="1"/>
  <c r="AN48" i="1"/>
  <c r="AQ48" i="1"/>
  <c r="AT48" i="1"/>
  <c r="AW48" i="1"/>
  <c r="AZ48" i="1"/>
  <c r="BF48" i="1"/>
  <c r="BI48" i="1"/>
  <c r="BL48" i="1"/>
  <c r="BO48" i="1"/>
  <c r="BU48" i="1"/>
  <c r="BX48" i="1"/>
  <c r="CJ48" i="1"/>
  <c r="J49" i="1"/>
  <c r="M49" i="1"/>
  <c r="S49" i="1"/>
  <c r="V49" i="1"/>
  <c r="Y49" i="1"/>
  <c r="AE49" i="1"/>
  <c r="AH49" i="1"/>
  <c r="AN49" i="1"/>
  <c r="AQ49" i="1"/>
  <c r="AT49" i="1"/>
  <c r="AW49" i="1"/>
  <c r="AZ49" i="1"/>
  <c r="BF49" i="1"/>
  <c r="BI49" i="1"/>
  <c r="BL49" i="1"/>
  <c r="BO49" i="1"/>
  <c r="BU49" i="1"/>
  <c r="BX49" i="1"/>
  <c r="CJ49" i="1"/>
  <c r="J50" i="1"/>
  <c r="M50" i="1"/>
  <c r="S50" i="1"/>
  <c r="V50" i="1"/>
  <c r="Y50" i="1"/>
  <c r="AE50" i="1"/>
  <c r="AH50" i="1"/>
  <c r="AN50" i="1"/>
  <c r="AQ50" i="1"/>
  <c r="AT50" i="1"/>
  <c r="AW50" i="1"/>
  <c r="AZ50" i="1"/>
  <c r="BF50" i="1"/>
  <c r="BI50" i="1"/>
  <c r="BL50" i="1"/>
  <c r="BO50" i="1"/>
  <c r="BU50" i="1"/>
  <c r="BX50" i="1"/>
  <c r="CJ50" i="1"/>
  <c r="J51" i="1"/>
  <c r="M51" i="1"/>
  <c r="S51" i="1"/>
  <c r="V51" i="1"/>
  <c r="Y51" i="1"/>
  <c r="AE51" i="1"/>
  <c r="AH51" i="1"/>
  <c r="AN51" i="1"/>
  <c r="AQ51" i="1"/>
  <c r="AT51" i="1"/>
  <c r="AW51" i="1"/>
  <c r="AZ51" i="1"/>
  <c r="BF51" i="1"/>
  <c r="BI51" i="1"/>
  <c r="BL51" i="1"/>
  <c r="BO51" i="1"/>
  <c r="BU51" i="1"/>
  <c r="BX51" i="1"/>
  <c r="CJ51" i="1"/>
  <c r="J52" i="1"/>
  <c r="M52" i="1"/>
  <c r="S52" i="1"/>
  <c r="V52" i="1"/>
  <c r="Y52" i="1"/>
  <c r="AE52" i="1"/>
  <c r="AH52" i="1"/>
  <c r="AN52" i="1"/>
  <c r="AQ52" i="1"/>
  <c r="AT52" i="1"/>
  <c r="AW52" i="1"/>
  <c r="AZ52" i="1"/>
  <c r="BF52" i="1"/>
  <c r="BI52" i="1"/>
  <c r="BL52" i="1"/>
  <c r="BO52" i="1"/>
  <c r="BU52" i="1"/>
  <c r="BX52" i="1"/>
  <c r="CJ52" i="1"/>
  <c r="J53" i="1"/>
  <c r="M53" i="1"/>
  <c r="S53" i="1"/>
  <c r="V53" i="1"/>
  <c r="Y53" i="1"/>
  <c r="AE53" i="1"/>
  <c r="AH53" i="1"/>
  <c r="AN53" i="1"/>
  <c r="AQ53" i="1"/>
  <c r="AT53" i="1"/>
  <c r="AW53" i="1"/>
  <c r="AZ53" i="1"/>
  <c r="BF53" i="1"/>
  <c r="BI53" i="1"/>
  <c r="BL53" i="1"/>
  <c r="BO53" i="1"/>
  <c r="BU53" i="1"/>
  <c r="BX53" i="1"/>
  <c r="CJ53" i="1"/>
  <c r="J54" i="1"/>
  <c r="M54" i="1"/>
  <c r="S54" i="1"/>
  <c r="V54" i="1"/>
  <c r="Y54" i="1"/>
  <c r="AE54" i="1"/>
  <c r="AH54" i="1"/>
  <c r="AN54" i="1"/>
  <c r="AQ54" i="1"/>
  <c r="AT54" i="1"/>
  <c r="AW54" i="1"/>
  <c r="AZ54" i="1"/>
  <c r="BF54" i="1"/>
  <c r="BI54" i="1"/>
  <c r="BL54" i="1"/>
  <c r="BO54" i="1"/>
  <c r="BU54" i="1"/>
  <c r="BX54" i="1"/>
  <c r="CJ54" i="1"/>
  <c r="J55" i="1"/>
  <c r="M55" i="1"/>
  <c r="S55" i="1"/>
  <c r="V55" i="1"/>
  <c r="Y55" i="1"/>
  <c r="AE55" i="1"/>
  <c r="AH55" i="1"/>
  <c r="AN55" i="1"/>
  <c r="AQ55" i="1"/>
  <c r="AT55" i="1"/>
  <c r="AW55" i="1"/>
  <c r="AZ55" i="1"/>
  <c r="BF55" i="1"/>
  <c r="BI55" i="1"/>
  <c r="BL55" i="1"/>
  <c r="BO55" i="1"/>
  <c r="BU55" i="1"/>
  <c r="BX55" i="1"/>
  <c r="CJ55" i="1"/>
  <c r="J56" i="1"/>
  <c r="M56" i="1"/>
  <c r="S56" i="1"/>
  <c r="V56" i="1"/>
  <c r="Y56" i="1"/>
  <c r="AE56" i="1"/>
  <c r="AH56" i="1"/>
  <c r="AN56" i="1"/>
  <c r="AQ56" i="1"/>
  <c r="AT56" i="1"/>
  <c r="AW56" i="1"/>
  <c r="AZ56" i="1"/>
  <c r="BF56" i="1"/>
  <c r="BI56" i="1"/>
  <c r="BL56" i="1"/>
  <c r="BO56" i="1"/>
  <c r="BU56" i="1"/>
  <c r="BX56" i="1"/>
  <c r="CJ56" i="1"/>
  <c r="J57" i="1"/>
  <c r="M57" i="1"/>
  <c r="S57" i="1"/>
  <c r="V57" i="1"/>
  <c r="Y57" i="1"/>
  <c r="AE57" i="1"/>
  <c r="AN57" i="1"/>
  <c r="AQ57" i="1"/>
  <c r="AT57" i="1"/>
  <c r="AW57" i="1"/>
  <c r="AZ57" i="1"/>
  <c r="BI57" i="1"/>
  <c r="BL57" i="1"/>
  <c r="BO57" i="1"/>
  <c r="BU57" i="1"/>
  <c r="BX57" i="1"/>
  <c r="CJ57" i="1"/>
  <c r="J58" i="1"/>
  <c r="M58" i="1"/>
  <c r="S58" i="1"/>
  <c r="V58" i="1"/>
  <c r="Y58" i="1"/>
  <c r="AE58" i="1"/>
  <c r="AN58" i="1"/>
  <c r="AQ58" i="1"/>
  <c r="AT58" i="1"/>
  <c r="AW58" i="1"/>
  <c r="AZ58" i="1"/>
  <c r="BI58" i="1"/>
  <c r="BL58" i="1"/>
  <c r="BO58" i="1"/>
  <c r="BU58" i="1"/>
  <c r="BX58" i="1"/>
  <c r="CJ58" i="1"/>
  <c r="J59" i="1"/>
  <c r="M59" i="1"/>
  <c r="S59" i="1"/>
  <c r="V59" i="1"/>
  <c r="Y59" i="1"/>
  <c r="AE59" i="1"/>
  <c r="AN59" i="1"/>
  <c r="AQ59" i="1"/>
  <c r="AT59" i="1"/>
  <c r="AW59" i="1"/>
  <c r="AZ59" i="1"/>
  <c r="BI59" i="1"/>
  <c r="BL59" i="1"/>
  <c r="BO59" i="1"/>
  <c r="BU59" i="1"/>
  <c r="BX59" i="1"/>
  <c r="CJ59" i="1"/>
  <c r="J60" i="1"/>
  <c r="M60" i="1"/>
  <c r="S60" i="1"/>
  <c r="V60" i="1"/>
  <c r="Y60" i="1"/>
  <c r="AE60" i="1"/>
  <c r="AN60" i="1"/>
  <c r="AQ60" i="1"/>
  <c r="AT60" i="1"/>
  <c r="AW60" i="1"/>
  <c r="AZ60" i="1"/>
  <c r="BI60" i="1"/>
  <c r="BL60" i="1"/>
  <c r="BO60" i="1"/>
  <c r="BU60" i="1"/>
  <c r="BX60" i="1"/>
  <c r="CJ60" i="1"/>
  <c r="J61" i="1"/>
  <c r="M61" i="1"/>
  <c r="S61" i="1"/>
  <c r="V61" i="1"/>
  <c r="Y61" i="1"/>
  <c r="AE61" i="1"/>
  <c r="AN61" i="1"/>
  <c r="AQ61" i="1"/>
  <c r="AT61" i="1"/>
  <c r="AW61" i="1"/>
  <c r="AZ61" i="1"/>
  <c r="BI61" i="1"/>
  <c r="BL61" i="1"/>
  <c r="BO61" i="1"/>
  <c r="BU61" i="1"/>
  <c r="BX61" i="1"/>
  <c r="CJ61" i="1"/>
  <c r="J62" i="1"/>
  <c r="M62" i="1"/>
  <c r="S62" i="1"/>
  <c r="V62" i="1"/>
  <c r="Y62" i="1"/>
  <c r="AE62" i="1"/>
  <c r="AN62" i="1"/>
  <c r="AQ62" i="1"/>
  <c r="AT62" i="1"/>
  <c r="AW62" i="1"/>
  <c r="AZ62" i="1"/>
  <c r="BI62" i="1"/>
  <c r="BL62" i="1"/>
  <c r="BO62" i="1"/>
  <c r="BU62" i="1"/>
  <c r="BX62" i="1"/>
  <c r="CJ62" i="1"/>
  <c r="J63" i="1"/>
  <c r="M63" i="1"/>
  <c r="S63" i="1"/>
  <c r="V63" i="1"/>
  <c r="Y63" i="1"/>
  <c r="AE63" i="1"/>
  <c r="AN63" i="1"/>
  <c r="AQ63" i="1"/>
  <c r="AT63" i="1"/>
  <c r="AW63" i="1"/>
  <c r="AZ63" i="1"/>
  <c r="BI63" i="1"/>
  <c r="BL63" i="1"/>
  <c r="BO63" i="1"/>
  <c r="BU63" i="1"/>
  <c r="BX63" i="1"/>
  <c r="CJ63" i="1"/>
  <c r="J64" i="1"/>
  <c r="M64" i="1"/>
  <c r="S64" i="1"/>
  <c r="V64" i="1"/>
  <c r="Y64" i="1"/>
  <c r="AE64" i="1"/>
  <c r="AN64" i="1"/>
  <c r="AQ64" i="1"/>
  <c r="AT64" i="1"/>
  <c r="AW64" i="1"/>
  <c r="AZ64" i="1"/>
  <c r="BI64" i="1"/>
  <c r="BL64" i="1"/>
  <c r="BO64" i="1"/>
  <c r="BU64" i="1"/>
  <c r="BX64" i="1"/>
  <c r="CJ64" i="1"/>
  <c r="J65" i="1"/>
  <c r="M65" i="1"/>
  <c r="S65" i="1"/>
  <c r="V65" i="1"/>
  <c r="Y65" i="1"/>
  <c r="AE65" i="1"/>
  <c r="AN65" i="1"/>
  <c r="AQ65" i="1"/>
  <c r="AT65" i="1"/>
  <c r="AW65" i="1"/>
  <c r="AZ65" i="1"/>
  <c r="BI65" i="1"/>
  <c r="BL65" i="1"/>
  <c r="BO65" i="1"/>
  <c r="BU65" i="1"/>
  <c r="BX65" i="1"/>
  <c r="CJ65" i="1"/>
  <c r="J66" i="1"/>
  <c r="M66" i="1"/>
  <c r="S66" i="1"/>
  <c r="V66" i="1"/>
  <c r="Y66" i="1"/>
  <c r="AE66" i="1"/>
  <c r="AN66" i="1"/>
  <c r="AQ66" i="1"/>
  <c r="AT66" i="1"/>
  <c r="AW66" i="1"/>
  <c r="AZ66" i="1"/>
  <c r="BI66" i="1"/>
  <c r="BL66" i="1"/>
  <c r="BO66" i="1"/>
  <c r="BU66" i="1"/>
  <c r="BX66" i="1"/>
  <c r="CJ66" i="1"/>
  <c r="J67" i="1"/>
  <c r="M67" i="1"/>
  <c r="S67" i="1"/>
  <c r="V67" i="1"/>
  <c r="Y67" i="1"/>
  <c r="AE67" i="1"/>
  <c r="AN67" i="1"/>
  <c r="AQ67" i="1"/>
  <c r="AT67" i="1"/>
  <c r="AW67" i="1"/>
  <c r="AZ67" i="1"/>
  <c r="BI67" i="1"/>
  <c r="BL67" i="1"/>
  <c r="BO67" i="1"/>
  <c r="BU67" i="1"/>
  <c r="BX67" i="1"/>
  <c r="CJ67" i="1"/>
  <c r="J68" i="1"/>
  <c r="M68" i="1"/>
  <c r="S68" i="1"/>
  <c r="V68" i="1"/>
  <c r="Y68" i="1"/>
  <c r="AE68" i="1"/>
  <c r="AN68" i="1"/>
  <c r="AQ68" i="1"/>
  <c r="AT68" i="1"/>
  <c r="AW68" i="1"/>
  <c r="AZ68" i="1"/>
  <c r="BI68" i="1"/>
  <c r="BL68" i="1"/>
  <c r="BO68" i="1"/>
  <c r="BU68" i="1"/>
  <c r="BX68" i="1"/>
  <c r="CJ68" i="1"/>
  <c r="J69" i="1"/>
  <c r="M69" i="1"/>
  <c r="S69" i="1"/>
  <c r="V69" i="1"/>
  <c r="Y69" i="1"/>
  <c r="AE69" i="1"/>
  <c r="AN69" i="1"/>
  <c r="AQ69" i="1"/>
  <c r="AT69" i="1"/>
  <c r="AW69" i="1"/>
  <c r="AZ69" i="1"/>
  <c r="BF69" i="1"/>
  <c r="BI69" i="1"/>
  <c r="BL69" i="1"/>
  <c r="BO69" i="1"/>
  <c r="BU69" i="1"/>
  <c r="BX69" i="1"/>
  <c r="CD69" i="1"/>
  <c r="CJ69" i="1"/>
  <c r="J70" i="1"/>
  <c r="M70" i="1"/>
  <c r="S70" i="1"/>
  <c r="V70" i="1"/>
  <c r="Y70" i="1"/>
  <c r="AE70" i="1"/>
  <c r="AN70" i="1"/>
  <c r="AQ70" i="1"/>
  <c r="AT70" i="1"/>
  <c r="AW70" i="1"/>
  <c r="AZ70" i="1"/>
  <c r="BF70" i="1"/>
  <c r="BI70" i="1"/>
  <c r="BL70" i="1"/>
  <c r="BO70" i="1"/>
  <c r="BU70" i="1"/>
  <c r="BX70" i="1"/>
  <c r="CD70" i="1"/>
  <c r="CJ70" i="1"/>
  <c r="J71" i="1"/>
  <c r="M71" i="1"/>
  <c r="S71" i="1"/>
  <c r="V71" i="1"/>
  <c r="Y71" i="1"/>
  <c r="AE71" i="1"/>
  <c r="AN71" i="1"/>
  <c r="AQ71" i="1"/>
  <c r="AT71" i="1"/>
  <c r="AW71" i="1"/>
  <c r="AZ71" i="1"/>
  <c r="BF71" i="1"/>
  <c r="BI71" i="1"/>
  <c r="BL71" i="1"/>
  <c r="BO71" i="1"/>
  <c r="BU71" i="1"/>
  <c r="BX71" i="1"/>
  <c r="CD71" i="1"/>
  <c r="CJ71" i="1"/>
  <c r="J72" i="1"/>
  <c r="M72" i="1"/>
  <c r="S72" i="1"/>
  <c r="V72" i="1"/>
  <c r="Y72" i="1"/>
  <c r="AE72" i="1"/>
  <c r="AN72" i="1"/>
  <c r="AQ72" i="1"/>
  <c r="AT72" i="1"/>
  <c r="AW72" i="1"/>
  <c r="AZ72" i="1"/>
  <c r="BF72" i="1"/>
  <c r="BI72" i="1"/>
  <c r="BL72" i="1"/>
  <c r="BO72" i="1"/>
  <c r="BU72" i="1"/>
  <c r="BX72" i="1"/>
  <c r="CD72" i="1"/>
  <c r="CJ72" i="1"/>
  <c r="J73" i="1"/>
  <c r="M73" i="1"/>
  <c r="S73" i="1"/>
  <c r="V73" i="1"/>
  <c r="Y73" i="1"/>
  <c r="AE73" i="1"/>
  <c r="AN73" i="1"/>
  <c r="AQ73" i="1"/>
  <c r="AT73" i="1"/>
  <c r="AW73" i="1"/>
  <c r="AZ73" i="1"/>
  <c r="BF73" i="1"/>
  <c r="BI73" i="1"/>
  <c r="BL73" i="1"/>
  <c r="BO73" i="1"/>
  <c r="BU73" i="1"/>
  <c r="BX73" i="1"/>
  <c r="CD73" i="1"/>
  <c r="CJ73" i="1"/>
  <c r="J74" i="1"/>
  <c r="M74" i="1"/>
  <c r="S74" i="1"/>
  <c r="V74" i="1"/>
  <c r="Y74" i="1"/>
  <c r="AE74" i="1"/>
  <c r="AH74" i="1"/>
  <c r="AN74" i="1"/>
  <c r="AQ74" i="1"/>
  <c r="AT74" i="1"/>
  <c r="AW74" i="1"/>
  <c r="BF74" i="1"/>
  <c r="BI74" i="1"/>
  <c r="BL74" i="1"/>
  <c r="BO74" i="1"/>
  <c r="CJ74" i="1"/>
  <c r="J75" i="1"/>
  <c r="M75" i="1"/>
  <c r="S75" i="1"/>
  <c r="V75" i="1"/>
  <c r="Y75" i="1"/>
  <c r="AE75" i="1"/>
  <c r="AH75" i="1"/>
  <c r="AN75" i="1"/>
  <c r="AQ75" i="1"/>
  <c r="AT75" i="1"/>
  <c r="AW75" i="1"/>
  <c r="BF75" i="1"/>
  <c r="BI75" i="1"/>
  <c r="BL75" i="1"/>
  <c r="BO75" i="1"/>
  <c r="CJ75" i="1"/>
  <c r="J76" i="1"/>
  <c r="M76" i="1"/>
  <c r="S76" i="1"/>
  <c r="V76" i="1"/>
  <c r="Y76" i="1"/>
  <c r="AE76" i="1"/>
  <c r="AH76" i="1"/>
  <c r="AN76" i="1"/>
  <c r="AQ76" i="1"/>
  <c r="AT76" i="1"/>
  <c r="AW76" i="1"/>
  <c r="BF76" i="1"/>
  <c r="BI76" i="1"/>
  <c r="BL76" i="1"/>
  <c r="BO76" i="1"/>
  <c r="CJ76" i="1"/>
  <c r="J77" i="1"/>
  <c r="M77" i="1"/>
  <c r="S77" i="1"/>
  <c r="V77" i="1"/>
  <c r="Y77" i="1"/>
  <c r="AE77" i="1"/>
  <c r="AH77" i="1"/>
  <c r="AN77" i="1"/>
  <c r="AQ77" i="1"/>
  <c r="AT77" i="1"/>
  <c r="AW77" i="1"/>
  <c r="BF77" i="1"/>
  <c r="BI77" i="1"/>
  <c r="BL77" i="1"/>
  <c r="BO77" i="1"/>
  <c r="CJ77" i="1"/>
  <c r="J78" i="1"/>
  <c r="M78" i="1"/>
  <c r="S78" i="1"/>
  <c r="V78" i="1"/>
  <c r="Y78" i="1"/>
  <c r="AE78" i="1"/>
  <c r="AH78" i="1"/>
  <c r="AN78" i="1"/>
  <c r="AQ78" i="1"/>
  <c r="AT78" i="1"/>
  <c r="AW78" i="1"/>
  <c r="BF78" i="1"/>
  <c r="BI78" i="1"/>
  <c r="BL78" i="1"/>
  <c r="BO78" i="1"/>
  <c r="CJ78" i="1"/>
  <c r="J79" i="1"/>
  <c r="M79" i="1"/>
  <c r="S79" i="1"/>
  <c r="V79" i="1"/>
  <c r="Y79" i="1"/>
  <c r="AE79" i="1"/>
  <c r="AH79" i="1"/>
  <c r="AN79" i="1"/>
  <c r="AQ79" i="1"/>
  <c r="AT79" i="1"/>
  <c r="AW79" i="1"/>
  <c r="BF79" i="1"/>
  <c r="BI79" i="1"/>
  <c r="BL79" i="1"/>
  <c r="BO79" i="1"/>
  <c r="CJ79" i="1"/>
  <c r="J80" i="1"/>
  <c r="M80" i="1"/>
  <c r="S80" i="1"/>
  <c r="V80" i="1"/>
  <c r="Y80" i="1"/>
  <c r="AE80" i="1"/>
  <c r="AH80" i="1"/>
  <c r="AN80" i="1"/>
  <c r="AQ80" i="1"/>
  <c r="AT80" i="1"/>
  <c r="AW80" i="1"/>
  <c r="BF80" i="1"/>
  <c r="BI80" i="1"/>
  <c r="BL80" i="1"/>
  <c r="BO80" i="1"/>
  <c r="CJ80" i="1"/>
  <c r="J81" i="1"/>
  <c r="M81" i="1"/>
  <c r="S81" i="1"/>
  <c r="V81" i="1"/>
  <c r="Y81" i="1"/>
  <c r="AE81" i="1"/>
  <c r="AH81" i="1"/>
  <c r="AN81" i="1"/>
  <c r="AQ81" i="1"/>
  <c r="AT81" i="1"/>
  <c r="AW81" i="1"/>
  <c r="BI81" i="1"/>
  <c r="BL81" i="1"/>
  <c r="BO81" i="1"/>
  <c r="CJ81" i="1"/>
  <c r="J82" i="1"/>
  <c r="M82" i="1"/>
  <c r="S82" i="1"/>
  <c r="V82" i="1"/>
  <c r="Y82" i="1"/>
  <c r="AE82" i="1"/>
  <c r="AH82" i="1"/>
  <c r="AN82" i="1"/>
  <c r="AQ82" i="1"/>
  <c r="AT82" i="1"/>
  <c r="AW82" i="1"/>
  <c r="BI82" i="1"/>
  <c r="BL82" i="1"/>
  <c r="BO82" i="1"/>
  <c r="CJ82" i="1"/>
  <c r="J83" i="1"/>
  <c r="M83" i="1"/>
  <c r="V83" i="1"/>
  <c r="Y83" i="1"/>
  <c r="AE83" i="1"/>
  <c r="AH83" i="1"/>
  <c r="AN83" i="1"/>
  <c r="AQ83" i="1"/>
  <c r="AT83" i="1"/>
  <c r="AW83" i="1"/>
  <c r="BI83" i="1"/>
  <c r="BL83" i="1"/>
  <c r="BO83" i="1"/>
  <c r="CJ83" i="1"/>
  <c r="J84" i="1"/>
  <c r="M84" i="1"/>
  <c r="V84" i="1"/>
  <c r="Y84" i="1"/>
  <c r="AE84" i="1"/>
  <c r="AH84" i="1"/>
  <c r="AN84" i="1"/>
  <c r="AQ84" i="1"/>
  <c r="AT84" i="1"/>
  <c r="AW84" i="1"/>
  <c r="BI84" i="1"/>
  <c r="BL84" i="1"/>
  <c r="BO84" i="1"/>
  <c r="CJ84" i="1"/>
  <c r="J85" i="1"/>
  <c r="M85" i="1"/>
  <c r="V85" i="1"/>
  <c r="Y85" i="1"/>
  <c r="AE85" i="1"/>
  <c r="AH85" i="1"/>
  <c r="AN85" i="1"/>
  <c r="AQ85" i="1"/>
  <c r="AT85" i="1"/>
  <c r="AW85" i="1"/>
  <c r="BI85" i="1"/>
  <c r="BL85" i="1"/>
  <c r="BO85" i="1"/>
  <c r="CJ85" i="1"/>
  <c r="J86" i="1"/>
  <c r="M86" i="1"/>
  <c r="V86" i="1"/>
  <c r="Y86" i="1"/>
  <c r="AE86" i="1"/>
  <c r="AH86" i="1"/>
  <c r="AN86" i="1"/>
  <c r="AQ86" i="1"/>
  <c r="AT86" i="1"/>
  <c r="AW86" i="1"/>
  <c r="BI86" i="1"/>
  <c r="BL86" i="1"/>
  <c r="BO86" i="1"/>
  <c r="CJ86" i="1"/>
  <c r="J87" i="1"/>
  <c r="M87" i="1"/>
  <c r="V87" i="1"/>
  <c r="Y87" i="1"/>
  <c r="AE87" i="1"/>
  <c r="AH87" i="1"/>
  <c r="AN87" i="1"/>
  <c r="AQ87" i="1"/>
  <c r="AT87" i="1"/>
  <c r="AW87" i="1"/>
  <c r="BI87" i="1"/>
  <c r="BL87" i="1"/>
  <c r="BO87" i="1"/>
  <c r="CJ87" i="1"/>
  <c r="J88" i="1"/>
  <c r="M88" i="1"/>
  <c r="V88" i="1"/>
  <c r="Y88" i="1"/>
  <c r="AE88" i="1"/>
  <c r="AH88" i="1"/>
  <c r="AN88" i="1"/>
  <c r="AQ88" i="1"/>
  <c r="AT88" i="1"/>
  <c r="AW88" i="1"/>
  <c r="BI88" i="1"/>
  <c r="BL88" i="1"/>
  <c r="BO88" i="1"/>
  <c r="BU88" i="1"/>
  <c r="BX88" i="1"/>
  <c r="CD88" i="1"/>
  <c r="CJ88" i="1"/>
  <c r="J89" i="1"/>
  <c r="M89" i="1"/>
  <c r="V89" i="1"/>
  <c r="Y89" i="1"/>
  <c r="AE89" i="1"/>
  <c r="AH89" i="1"/>
  <c r="AN89" i="1"/>
  <c r="AQ89" i="1"/>
  <c r="AT89" i="1"/>
  <c r="AW89" i="1"/>
  <c r="BI89" i="1"/>
  <c r="BL89" i="1"/>
  <c r="BO89" i="1"/>
  <c r="BU89" i="1"/>
  <c r="BX89" i="1"/>
  <c r="CD89" i="1"/>
  <c r="CJ89" i="1"/>
  <c r="J90" i="1"/>
  <c r="M90" i="1"/>
  <c r="S90" i="1"/>
  <c r="V90" i="1"/>
  <c r="Y90" i="1"/>
  <c r="AE90" i="1"/>
  <c r="AN90" i="1"/>
  <c r="AQ90" i="1"/>
  <c r="AT90" i="1"/>
  <c r="AW90" i="1"/>
  <c r="BI90" i="1"/>
  <c r="BL90" i="1"/>
  <c r="CJ90" i="1"/>
  <c r="J91" i="1"/>
  <c r="M91" i="1"/>
  <c r="V91" i="1"/>
  <c r="Y91" i="1"/>
  <c r="AE91" i="1"/>
  <c r="AH91" i="1"/>
  <c r="AQ91" i="1"/>
  <c r="AT91" i="1"/>
  <c r="AW91" i="1"/>
  <c r="AZ91" i="1"/>
  <c r="BI91" i="1"/>
  <c r="BL91" i="1"/>
  <c r="BO91" i="1"/>
  <c r="CJ91" i="1"/>
  <c r="J92" i="1"/>
  <c r="M92" i="1"/>
  <c r="V92" i="1"/>
  <c r="Y92" i="1"/>
  <c r="AE92" i="1"/>
  <c r="AH92" i="1"/>
  <c r="AQ92" i="1"/>
  <c r="AT92" i="1"/>
  <c r="AW92" i="1"/>
  <c r="AZ92" i="1"/>
  <c r="BI92" i="1"/>
  <c r="BL92" i="1"/>
  <c r="BO92" i="1"/>
  <c r="CJ92" i="1"/>
  <c r="J93" i="1"/>
  <c r="M93" i="1"/>
  <c r="V93" i="1"/>
  <c r="Y93" i="1"/>
  <c r="AE93" i="1"/>
  <c r="AH93" i="1"/>
  <c r="AQ93" i="1"/>
  <c r="AT93" i="1"/>
  <c r="AW93" i="1"/>
  <c r="AZ93" i="1"/>
  <c r="BI93" i="1"/>
  <c r="BL93" i="1"/>
  <c r="BO93" i="1"/>
  <c r="CJ93" i="1"/>
  <c r="J94" i="1"/>
  <c r="M94" i="1"/>
  <c r="V94" i="1"/>
  <c r="Y94" i="1"/>
  <c r="AE94" i="1"/>
  <c r="AH94" i="1"/>
  <c r="AQ94" i="1"/>
  <c r="AT94" i="1"/>
  <c r="AW94" i="1"/>
  <c r="AZ94" i="1"/>
  <c r="BI94" i="1"/>
  <c r="BL94" i="1"/>
  <c r="BO94" i="1"/>
  <c r="CJ94" i="1"/>
  <c r="J95" i="1"/>
  <c r="M95" i="1"/>
  <c r="V95" i="1"/>
  <c r="Y95" i="1"/>
  <c r="AE95" i="1"/>
  <c r="AH95" i="1"/>
  <c r="AQ95" i="1"/>
  <c r="AT95" i="1"/>
  <c r="AW95" i="1"/>
  <c r="AZ95" i="1"/>
  <c r="BI95" i="1"/>
  <c r="BL95" i="1"/>
  <c r="BO95" i="1"/>
  <c r="CJ95" i="1"/>
  <c r="J96" i="1"/>
  <c r="M96" i="1"/>
  <c r="V96" i="1"/>
  <c r="Y96" i="1"/>
  <c r="AE96" i="1"/>
  <c r="AH96" i="1"/>
  <c r="AQ96" i="1"/>
  <c r="AT96" i="1"/>
  <c r="AW96" i="1"/>
  <c r="AZ96" i="1"/>
  <c r="BI96" i="1"/>
  <c r="BL96" i="1"/>
  <c r="BO96" i="1"/>
  <c r="CJ96" i="1"/>
  <c r="J97" i="1"/>
  <c r="M97" i="1"/>
  <c r="V97" i="1"/>
  <c r="Y97" i="1"/>
  <c r="AE97" i="1"/>
  <c r="AH97" i="1"/>
  <c r="AQ97" i="1"/>
  <c r="AT97" i="1"/>
  <c r="AW97" i="1"/>
  <c r="AZ97" i="1"/>
  <c r="BI97" i="1"/>
  <c r="BL97" i="1"/>
  <c r="BO97" i="1"/>
  <c r="BU97" i="1"/>
  <c r="BX97" i="1"/>
  <c r="CD97" i="1"/>
  <c r="CJ97" i="1"/>
  <c r="J98" i="1"/>
  <c r="M98" i="1"/>
  <c r="V98" i="1"/>
  <c r="Y98" i="1"/>
  <c r="AE98" i="1"/>
  <c r="AH98" i="1"/>
  <c r="AQ98" i="1"/>
  <c r="AT98" i="1"/>
  <c r="AW98" i="1"/>
  <c r="AZ98" i="1"/>
  <c r="BI98" i="1"/>
  <c r="BL98" i="1"/>
  <c r="BO98" i="1"/>
  <c r="BU98" i="1"/>
  <c r="BX98" i="1"/>
  <c r="CD98" i="1"/>
  <c r="CJ98" i="1"/>
  <c r="J99" i="1"/>
  <c r="M99" i="1"/>
  <c r="V99" i="1"/>
  <c r="Y99" i="1"/>
  <c r="AE99" i="1"/>
  <c r="AH99" i="1"/>
  <c r="AQ99" i="1"/>
  <c r="AT99" i="1"/>
  <c r="AW99" i="1"/>
  <c r="AZ99" i="1"/>
  <c r="BI99" i="1"/>
  <c r="BL99" i="1"/>
  <c r="BO99" i="1"/>
  <c r="BU99" i="1"/>
  <c r="BX99" i="1"/>
  <c r="CD99" i="1"/>
  <c r="CJ99" i="1"/>
  <c r="J100" i="1"/>
  <c r="M100" i="1"/>
  <c r="V100" i="1"/>
  <c r="Y100" i="1"/>
  <c r="AE100" i="1"/>
  <c r="AH100" i="1"/>
  <c r="AQ100" i="1"/>
  <c r="AT100" i="1"/>
  <c r="AW100" i="1"/>
  <c r="AZ100" i="1"/>
  <c r="BI100" i="1"/>
  <c r="BL100" i="1"/>
  <c r="BO100" i="1"/>
  <c r="BU100" i="1"/>
  <c r="BX100" i="1"/>
  <c r="CD100" i="1"/>
  <c r="CJ100" i="1"/>
  <c r="J101" i="1"/>
  <c r="M101" i="1"/>
  <c r="V101" i="1"/>
  <c r="Y101" i="1"/>
  <c r="AE101" i="1"/>
  <c r="AH101" i="1"/>
  <c r="AQ101" i="1"/>
  <c r="AT101" i="1"/>
  <c r="AW101" i="1"/>
  <c r="AZ101" i="1"/>
  <c r="BI101" i="1"/>
  <c r="BL101" i="1"/>
  <c r="BO101" i="1"/>
  <c r="BU101" i="1"/>
  <c r="BX101" i="1"/>
  <c r="CD101" i="1"/>
  <c r="CJ101" i="1"/>
  <c r="J102" i="1"/>
  <c r="M102" i="1"/>
  <c r="V102" i="1"/>
  <c r="Y102" i="1"/>
  <c r="AE102" i="1"/>
  <c r="AH102" i="1"/>
  <c r="AQ102" i="1"/>
  <c r="AT102" i="1"/>
  <c r="AW102" i="1"/>
  <c r="AZ102" i="1"/>
  <c r="BI102" i="1"/>
  <c r="BL102" i="1"/>
  <c r="BO102" i="1"/>
  <c r="BU102" i="1"/>
  <c r="BX102" i="1"/>
  <c r="CD102" i="1"/>
  <c r="CJ102" i="1"/>
  <c r="J103" i="1"/>
  <c r="M103" i="1"/>
  <c r="V103" i="1"/>
  <c r="Y103" i="1"/>
  <c r="AE103" i="1"/>
  <c r="AH103" i="1"/>
  <c r="AQ103" i="1"/>
  <c r="AT103" i="1"/>
  <c r="AW103" i="1"/>
  <c r="AZ103" i="1"/>
  <c r="BI103" i="1"/>
  <c r="BL103" i="1"/>
  <c r="BO103" i="1"/>
  <c r="BU103" i="1"/>
  <c r="BX103" i="1"/>
  <c r="CD103" i="1"/>
  <c r="CJ103" i="1"/>
  <c r="J104" i="1"/>
  <c r="M104" i="1"/>
  <c r="V104" i="1"/>
  <c r="Y104" i="1"/>
  <c r="AE104" i="1"/>
  <c r="AH104" i="1"/>
  <c r="AQ104" i="1"/>
  <c r="AT104" i="1"/>
  <c r="AW104" i="1"/>
  <c r="AZ104" i="1"/>
  <c r="BI104" i="1"/>
  <c r="BL104" i="1"/>
  <c r="BO104" i="1"/>
  <c r="BU104" i="1"/>
  <c r="BX104" i="1"/>
  <c r="CD104" i="1"/>
  <c r="CJ104" i="1"/>
  <c r="J105" i="1"/>
  <c r="M105" i="1"/>
  <c r="V105" i="1"/>
  <c r="Y105" i="1"/>
  <c r="AE105" i="1"/>
  <c r="AH105" i="1"/>
  <c r="AQ105" i="1"/>
  <c r="AT105" i="1"/>
  <c r="AW105" i="1"/>
  <c r="AZ105" i="1"/>
  <c r="BI105" i="1"/>
  <c r="BL105" i="1"/>
  <c r="BO105" i="1"/>
  <c r="BU105" i="1"/>
  <c r="BX105" i="1"/>
  <c r="CD105" i="1"/>
  <c r="CJ105" i="1"/>
  <c r="J106" i="1"/>
  <c r="M106" i="1"/>
  <c r="V106" i="1"/>
  <c r="Y106" i="1"/>
  <c r="AE106" i="1"/>
  <c r="AH106" i="1"/>
  <c r="AQ106" i="1"/>
  <c r="AT106" i="1"/>
  <c r="AW106" i="1"/>
  <c r="AZ106" i="1"/>
  <c r="BI106" i="1"/>
  <c r="BL106" i="1"/>
  <c r="BO106" i="1"/>
  <c r="BU106" i="1"/>
  <c r="BX106" i="1"/>
  <c r="CD106" i="1"/>
  <c r="CJ106" i="1"/>
  <c r="J107" i="1"/>
  <c r="M107" i="1"/>
  <c r="V107" i="1"/>
  <c r="Y107" i="1"/>
  <c r="AE107" i="1"/>
  <c r="AH107" i="1"/>
  <c r="AQ107" i="1"/>
  <c r="AT107" i="1"/>
  <c r="AW107" i="1"/>
  <c r="AZ107" i="1"/>
  <c r="BI107" i="1"/>
  <c r="BL107" i="1"/>
  <c r="BO107" i="1"/>
  <c r="BU107" i="1"/>
  <c r="BX107" i="1"/>
  <c r="CD107" i="1"/>
  <c r="CJ107" i="1"/>
  <c r="J108" i="1"/>
  <c r="M108" i="1"/>
  <c r="V108" i="1"/>
  <c r="Y108" i="1"/>
  <c r="AE108" i="1"/>
  <c r="AH108" i="1"/>
  <c r="AQ108" i="1"/>
  <c r="AT108" i="1"/>
  <c r="AW108" i="1"/>
  <c r="AZ108" i="1"/>
  <c r="BI108" i="1"/>
  <c r="BL108" i="1"/>
  <c r="BO108" i="1"/>
  <c r="BU108" i="1"/>
  <c r="BX108" i="1"/>
  <c r="CD108" i="1"/>
  <c r="CJ108" i="1"/>
  <c r="J109" i="1"/>
  <c r="M109" i="1"/>
  <c r="V109" i="1"/>
  <c r="Y109" i="1"/>
  <c r="AE109" i="1"/>
  <c r="AH109" i="1"/>
  <c r="AQ109" i="1"/>
  <c r="AT109" i="1"/>
  <c r="AW109" i="1"/>
  <c r="AZ109" i="1"/>
  <c r="BI109" i="1"/>
  <c r="BL109" i="1"/>
  <c r="BO109" i="1"/>
  <c r="BU109" i="1"/>
  <c r="BX109" i="1"/>
  <c r="CD109" i="1"/>
  <c r="CJ109" i="1"/>
  <c r="J110" i="1"/>
  <c r="M110" i="1"/>
  <c r="V110" i="1"/>
  <c r="Y110" i="1"/>
  <c r="AE110" i="1"/>
  <c r="AH110" i="1"/>
  <c r="AN110" i="1"/>
  <c r="AQ110" i="1"/>
  <c r="AT110" i="1"/>
  <c r="AW110" i="1"/>
  <c r="BI110" i="1"/>
  <c r="BL110" i="1"/>
  <c r="BO110" i="1"/>
  <c r="BU110" i="1"/>
  <c r="BX110" i="1"/>
  <c r="CJ110" i="1"/>
  <c r="J111" i="1"/>
  <c r="M111" i="1"/>
  <c r="V111" i="1"/>
  <c r="Y111" i="1"/>
  <c r="AE111" i="1"/>
  <c r="AH111" i="1"/>
  <c r="AN111" i="1"/>
  <c r="AQ111" i="1"/>
  <c r="AT111" i="1"/>
  <c r="AW111" i="1"/>
  <c r="BI111" i="1"/>
  <c r="BL111" i="1"/>
  <c r="BO111" i="1"/>
  <c r="BU111" i="1"/>
  <c r="BX111" i="1"/>
  <c r="CJ111" i="1"/>
  <c r="J112" i="1"/>
  <c r="M112" i="1"/>
  <c r="V112" i="1"/>
  <c r="Y112" i="1"/>
  <c r="AE112" i="1"/>
  <c r="AH112" i="1"/>
  <c r="AN112" i="1"/>
  <c r="AQ112" i="1"/>
  <c r="AT112" i="1"/>
  <c r="AW112" i="1"/>
  <c r="BI112" i="1"/>
  <c r="BL112" i="1"/>
  <c r="BO112" i="1"/>
  <c r="BU112" i="1"/>
  <c r="BX112" i="1"/>
  <c r="CJ112" i="1"/>
  <c r="J113" i="1"/>
  <c r="M113" i="1"/>
  <c r="V113" i="1"/>
  <c r="Y113" i="1"/>
  <c r="AE113" i="1"/>
  <c r="AH113" i="1"/>
  <c r="AN113" i="1"/>
  <c r="AQ113" i="1"/>
  <c r="AT113" i="1"/>
  <c r="AW113" i="1"/>
  <c r="BI113" i="1"/>
  <c r="BL113" i="1"/>
  <c r="BO113" i="1"/>
  <c r="BU113" i="1"/>
  <c r="BX113" i="1"/>
  <c r="CJ113" i="1"/>
  <c r="J114" i="1"/>
  <c r="M114" i="1"/>
  <c r="V114" i="1"/>
  <c r="Y114" i="1"/>
  <c r="AE114" i="1"/>
  <c r="AH114" i="1"/>
  <c r="AN114" i="1"/>
  <c r="AQ114" i="1"/>
  <c r="AT114" i="1"/>
  <c r="AW114" i="1"/>
  <c r="BI114" i="1"/>
  <c r="BL114" i="1"/>
  <c r="BO114" i="1"/>
  <c r="BU114" i="1"/>
  <c r="BX114" i="1"/>
  <c r="CJ114" i="1"/>
  <c r="J115" i="1"/>
  <c r="M115" i="1"/>
  <c r="V115" i="1"/>
  <c r="Y115" i="1"/>
  <c r="AE115" i="1"/>
  <c r="AH115" i="1"/>
  <c r="AN115" i="1"/>
  <c r="AQ115" i="1"/>
  <c r="AT115" i="1"/>
  <c r="AW115" i="1"/>
  <c r="BI115" i="1"/>
  <c r="BL115" i="1"/>
  <c r="BO115" i="1"/>
  <c r="BU115" i="1"/>
  <c r="BX115" i="1"/>
  <c r="CJ115" i="1"/>
  <c r="J116" i="1"/>
  <c r="M116" i="1"/>
  <c r="V116" i="1"/>
  <c r="Y116" i="1"/>
  <c r="AE116" i="1"/>
  <c r="AH116" i="1"/>
  <c r="AN116" i="1"/>
  <c r="AQ116" i="1"/>
  <c r="AT116" i="1"/>
  <c r="AW116" i="1"/>
  <c r="BI116" i="1"/>
  <c r="BL116" i="1"/>
  <c r="BO116" i="1"/>
  <c r="BU116" i="1"/>
  <c r="BX116" i="1"/>
  <c r="CJ116" i="1"/>
  <c r="J117" i="1"/>
  <c r="M117" i="1"/>
  <c r="V117" i="1"/>
  <c r="Y117" i="1"/>
  <c r="AE117" i="1"/>
  <c r="AH117" i="1"/>
  <c r="AN117" i="1"/>
  <c r="AQ117" i="1"/>
  <c r="AT117" i="1"/>
  <c r="AW117" i="1"/>
  <c r="BI117" i="1"/>
  <c r="BL117" i="1"/>
  <c r="BO117" i="1"/>
  <c r="BU117" i="1"/>
  <c r="BX117" i="1"/>
  <c r="CJ117" i="1"/>
  <c r="J118" i="1"/>
  <c r="M118" i="1"/>
  <c r="V118" i="1"/>
  <c r="Y118" i="1"/>
  <c r="AE118" i="1"/>
  <c r="AH118" i="1"/>
  <c r="AN118" i="1"/>
  <c r="AQ118" i="1"/>
  <c r="AT118" i="1"/>
  <c r="AW118" i="1"/>
  <c r="BI118" i="1"/>
  <c r="BL118" i="1"/>
  <c r="BO118" i="1"/>
  <c r="BU118" i="1"/>
  <c r="BX118" i="1"/>
  <c r="CJ118" i="1"/>
  <c r="J119" i="1"/>
  <c r="M119" i="1"/>
  <c r="V119" i="1"/>
  <c r="Y119" i="1"/>
  <c r="AE119" i="1"/>
  <c r="AH119" i="1"/>
  <c r="AN119" i="1"/>
  <c r="AQ119" i="1"/>
  <c r="AT119" i="1"/>
  <c r="AW119" i="1"/>
  <c r="BI119" i="1"/>
  <c r="BL119" i="1"/>
  <c r="BO119" i="1"/>
  <c r="BU119" i="1"/>
  <c r="BX119" i="1"/>
  <c r="CJ119" i="1"/>
  <c r="J120" i="1"/>
  <c r="M120" i="1"/>
  <c r="S120" i="1"/>
  <c r="V120" i="1"/>
  <c r="Y120" i="1"/>
  <c r="AE120" i="1"/>
  <c r="AH120" i="1"/>
  <c r="AN120" i="1"/>
  <c r="AQ120" i="1"/>
  <c r="AT120" i="1"/>
  <c r="AW120" i="1"/>
  <c r="AZ120" i="1"/>
  <c r="BI120" i="1"/>
  <c r="BL120" i="1"/>
  <c r="BO120" i="1"/>
  <c r="BU120" i="1"/>
  <c r="BX120" i="1"/>
  <c r="CD120" i="1"/>
  <c r="CJ120" i="1"/>
  <c r="J121" i="1"/>
  <c r="M121" i="1"/>
  <c r="S121" i="1"/>
  <c r="V121" i="1"/>
  <c r="Y121" i="1"/>
  <c r="AE121" i="1"/>
  <c r="AH121" i="1"/>
  <c r="AN121" i="1"/>
  <c r="AQ121" i="1"/>
  <c r="AT121" i="1"/>
  <c r="AW121" i="1"/>
  <c r="AZ121" i="1"/>
  <c r="BI121" i="1"/>
  <c r="BL121" i="1"/>
  <c r="BO121" i="1"/>
  <c r="BU121" i="1"/>
  <c r="BX121" i="1"/>
  <c r="CD121" i="1"/>
  <c r="CJ121" i="1"/>
  <c r="J122" i="1"/>
  <c r="M122" i="1"/>
  <c r="S122" i="1"/>
  <c r="V122" i="1"/>
  <c r="Y122" i="1"/>
  <c r="AE122" i="1"/>
  <c r="AH122" i="1"/>
  <c r="AN122" i="1"/>
  <c r="AQ122" i="1"/>
  <c r="AT122" i="1"/>
  <c r="AW122" i="1"/>
  <c r="AZ122" i="1"/>
  <c r="BI122" i="1"/>
  <c r="BL122" i="1"/>
  <c r="BO122" i="1"/>
  <c r="BU122" i="1"/>
  <c r="BX122" i="1"/>
  <c r="CD122" i="1"/>
  <c r="CJ122" i="1"/>
  <c r="J123" i="1"/>
  <c r="M123" i="1"/>
  <c r="S123" i="1"/>
  <c r="V123" i="1"/>
  <c r="Y123" i="1"/>
  <c r="AE123" i="1"/>
  <c r="AH123" i="1"/>
  <c r="AN123" i="1"/>
  <c r="AQ123" i="1"/>
  <c r="AT123" i="1"/>
  <c r="AW123" i="1"/>
  <c r="AZ123" i="1"/>
  <c r="BI123" i="1"/>
  <c r="BL123" i="1"/>
  <c r="BO123" i="1"/>
  <c r="BU123" i="1"/>
  <c r="BX123" i="1"/>
  <c r="CD123" i="1"/>
  <c r="CJ123" i="1"/>
  <c r="J124" i="1"/>
  <c r="M124" i="1"/>
  <c r="S124" i="1"/>
  <c r="V124" i="1"/>
  <c r="Y124" i="1"/>
  <c r="AE124" i="1"/>
  <c r="AH124" i="1"/>
  <c r="AN124" i="1"/>
  <c r="AQ124" i="1"/>
  <c r="AT124" i="1"/>
  <c r="AW124" i="1"/>
  <c r="AZ124" i="1"/>
  <c r="BI124" i="1"/>
  <c r="BL124" i="1"/>
  <c r="BO124" i="1"/>
  <c r="BU124" i="1"/>
  <c r="BX124" i="1"/>
  <c r="CD124" i="1"/>
  <c r="CJ124" i="1"/>
  <c r="J125" i="1"/>
  <c r="M125" i="1"/>
  <c r="S125" i="1"/>
  <c r="V125" i="1"/>
  <c r="Y125" i="1"/>
  <c r="AE125" i="1"/>
  <c r="AH125" i="1"/>
  <c r="AN125" i="1"/>
  <c r="AQ125" i="1"/>
  <c r="AT125" i="1"/>
  <c r="AW125" i="1"/>
  <c r="AZ125" i="1"/>
  <c r="BI125" i="1"/>
  <c r="BL125" i="1"/>
  <c r="BO125" i="1"/>
  <c r="BU125" i="1"/>
  <c r="BX125" i="1"/>
  <c r="CD125" i="1"/>
  <c r="CJ125" i="1"/>
  <c r="J126" i="1"/>
  <c r="M126" i="1"/>
  <c r="S126" i="1"/>
  <c r="V126" i="1"/>
  <c r="Y126" i="1"/>
  <c r="AE126" i="1"/>
  <c r="AH126" i="1"/>
  <c r="AN126" i="1"/>
  <c r="AQ126" i="1"/>
  <c r="AT126" i="1"/>
  <c r="AW126" i="1"/>
  <c r="AZ126" i="1"/>
  <c r="BI126" i="1"/>
  <c r="BL126" i="1"/>
  <c r="BO126" i="1"/>
  <c r="BU126" i="1"/>
  <c r="BX126" i="1"/>
  <c r="CD126" i="1"/>
  <c r="CJ126" i="1"/>
  <c r="J127" i="1"/>
  <c r="M127" i="1"/>
  <c r="S127" i="1"/>
  <c r="V127" i="1"/>
  <c r="Y127" i="1"/>
  <c r="AE127" i="1"/>
  <c r="AH127" i="1"/>
  <c r="AQ127" i="1"/>
  <c r="AT127" i="1"/>
  <c r="AW127" i="1"/>
  <c r="AZ127" i="1"/>
  <c r="BI127" i="1"/>
  <c r="BL127" i="1"/>
  <c r="BU127" i="1"/>
  <c r="BX127" i="1"/>
  <c r="CD127" i="1"/>
  <c r="CJ127" i="1"/>
  <c r="J128" i="1"/>
  <c r="M128" i="1"/>
  <c r="S128" i="1"/>
  <c r="V128" i="1"/>
  <c r="Y128" i="1"/>
  <c r="AE128" i="1"/>
  <c r="AH128" i="1"/>
  <c r="AQ128" i="1"/>
  <c r="AT128" i="1"/>
  <c r="AW128" i="1"/>
  <c r="AZ128" i="1"/>
  <c r="BI128" i="1"/>
  <c r="BL128" i="1"/>
  <c r="BU128" i="1"/>
  <c r="BX128" i="1"/>
  <c r="CD128" i="1"/>
  <c r="CJ128" i="1"/>
  <c r="J129" i="1"/>
  <c r="M129" i="1"/>
  <c r="S129" i="1"/>
  <c r="V129" i="1"/>
  <c r="Y129" i="1"/>
  <c r="AE129" i="1"/>
  <c r="AH129" i="1"/>
  <c r="AQ129" i="1"/>
  <c r="AT129" i="1"/>
  <c r="AW129" i="1"/>
  <c r="AZ129" i="1"/>
  <c r="BI129" i="1"/>
  <c r="BL129" i="1"/>
  <c r="BX129" i="1"/>
  <c r="CJ129" i="1"/>
  <c r="J130" i="1"/>
  <c r="M130" i="1"/>
  <c r="S130" i="1"/>
  <c r="V130" i="1"/>
  <c r="Y130" i="1"/>
  <c r="AE130" i="1"/>
  <c r="AH130" i="1"/>
  <c r="AQ130" i="1"/>
  <c r="AT130" i="1"/>
  <c r="AW130" i="1"/>
  <c r="AZ130" i="1"/>
  <c r="BI130" i="1"/>
  <c r="BL130" i="1"/>
  <c r="BX130" i="1"/>
  <c r="CJ130" i="1"/>
  <c r="J131" i="1"/>
  <c r="M131" i="1"/>
  <c r="S131" i="1"/>
  <c r="V131" i="1"/>
  <c r="Y131" i="1"/>
  <c r="AE131" i="1"/>
  <c r="AN131" i="1"/>
  <c r="AQ131" i="1"/>
  <c r="AT131" i="1"/>
  <c r="AW131" i="1"/>
  <c r="BI131" i="1"/>
  <c r="BL131" i="1"/>
  <c r="CJ131" i="1"/>
  <c r="J132" i="1"/>
  <c r="M132" i="1"/>
  <c r="S132" i="1"/>
  <c r="V132" i="1"/>
  <c r="Y132" i="1"/>
  <c r="AE132" i="1"/>
  <c r="AH132" i="1"/>
  <c r="AN132" i="1"/>
  <c r="AQ132" i="1"/>
  <c r="AT132" i="1"/>
  <c r="AW132" i="1"/>
  <c r="BI132" i="1"/>
  <c r="BL132" i="1"/>
  <c r="J133" i="1"/>
  <c r="M133" i="1"/>
  <c r="S133" i="1"/>
  <c r="V133" i="1"/>
  <c r="Y133" i="1"/>
  <c r="AE133" i="1"/>
  <c r="AH133" i="1"/>
  <c r="AN133" i="1"/>
  <c r="AQ133" i="1"/>
  <c r="AT133" i="1"/>
  <c r="AW133" i="1"/>
  <c r="BI133" i="1"/>
  <c r="BL133" i="1"/>
  <c r="J134" i="1"/>
  <c r="M134" i="1"/>
  <c r="S134" i="1"/>
  <c r="V134" i="1"/>
  <c r="Y134" i="1"/>
  <c r="AE134" i="1"/>
  <c r="AH134" i="1"/>
  <c r="AN134" i="1"/>
  <c r="AQ134" i="1"/>
  <c r="AT134" i="1"/>
  <c r="AW134" i="1"/>
  <c r="BI134" i="1"/>
  <c r="BL134" i="1"/>
  <c r="J135" i="1"/>
  <c r="M135" i="1"/>
  <c r="S135" i="1"/>
  <c r="V135" i="1"/>
  <c r="Y135" i="1"/>
  <c r="AE135" i="1"/>
  <c r="AH135" i="1"/>
  <c r="AN135" i="1"/>
  <c r="AQ135" i="1"/>
  <c r="AT135" i="1"/>
  <c r="AW135" i="1"/>
  <c r="BI135" i="1"/>
  <c r="BL135" i="1"/>
  <c r="J136" i="1"/>
  <c r="M136" i="1"/>
  <c r="S136" i="1"/>
  <c r="V136" i="1"/>
  <c r="Y136" i="1"/>
  <c r="AE136" i="1"/>
  <c r="AH136" i="1"/>
  <c r="AN136" i="1"/>
  <c r="AQ136" i="1"/>
  <c r="AT136" i="1"/>
  <c r="AW136" i="1"/>
  <c r="BI136" i="1"/>
  <c r="BL136" i="1"/>
  <c r="J137" i="1"/>
  <c r="M137" i="1"/>
  <c r="S137" i="1"/>
  <c r="V137" i="1"/>
  <c r="Y137" i="1"/>
  <c r="AE137" i="1"/>
  <c r="AH137" i="1"/>
  <c r="AN137" i="1"/>
  <c r="AQ137" i="1"/>
  <c r="AT137" i="1"/>
  <c r="AW137" i="1"/>
  <c r="BI137" i="1"/>
  <c r="BL137" i="1"/>
  <c r="J138" i="1"/>
  <c r="M138" i="1"/>
  <c r="S138" i="1"/>
  <c r="V138" i="1"/>
  <c r="Y138" i="1"/>
  <c r="AE138" i="1"/>
  <c r="AH138" i="1"/>
  <c r="AN138" i="1"/>
  <c r="AQ138" i="1"/>
  <c r="AT138" i="1"/>
  <c r="AW138" i="1"/>
  <c r="BI138" i="1"/>
  <c r="BL138" i="1"/>
  <c r="BU138" i="1"/>
  <c r="BX138" i="1"/>
  <c r="CD138" i="1"/>
  <c r="J139" i="1"/>
  <c r="M139" i="1"/>
  <c r="S139" i="1"/>
  <c r="V139" i="1"/>
  <c r="Y139" i="1"/>
  <c r="AE139" i="1"/>
  <c r="AH139" i="1"/>
  <c r="AN139" i="1"/>
  <c r="AQ139" i="1"/>
  <c r="AT139" i="1"/>
  <c r="AW139" i="1"/>
  <c r="BI139" i="1"/>
  <c r="BL139" i="1"/>
  <c r="BU139" i="1"/>
  <c r="BX139" i="1"/>
  <c r="CD139" i="1"/>
  <c r="J140" i="1"/>
  <c r="M140" i="1"/>
  <c r="S140" i="1"/>
  <c r="V140" i="1"/>
  <c r="Y140" i="1"/>
  <c r="AE140" i="1"/>
  <c r="AH140" i="1"/>
  <c r="AN140" i="1"/>
  <c r="AQ140" i="1"/>
  <c r="AT140" i="1"/>
  <c r="AW140" i="1"/>
  <c r="BI140" i="1"/>
  <c r="BL140" i="1"/>
  <c r="BU140" i="1"/>
  <c r="BX140" i="1"/>
  <c r="CD140" i="1"/>
  <c r="J141" i="1"/>
  <c r="M141" i="1"/>
  <c r="S141" i="1"/>
  <c r="V141" i="1"/>
  <c r="Y141" i="1"/>
  <c r="AE141" i="1"/>
  <c r="AH141" i="1"/>
  <c r="AN141" i="1"/>
  <c r="AQ141" i="1"/>
  <c r="AT141" i="1"/>
  <c r="AW141" i="1"/>
  <c r="AZ141" i="1"/>
  <c r="BI141" i="1"/>
  <c r="BL141" i="1"/>
  <c r="BO141" i="1"/>
  <c r="BU141" i="1"/>
  <c r="BX141" i="1"/>
  <c r="CD141" i="1"/>
  <c r="J142" i="1"/>
  <c r="M142" i="1"/>
  <c r="S142" i="1"/>
  <c r="V142" i="1"/>
  <c r="Y142" i="1"/>
  <c r="AE142" i="1"/>
  <c r="AH142" i="1"/>
  <c r="AN142" i="1"/>
  <c r="AQ142" i="1"/>
  <c r="AT142" i="1"/>
  <c r="AW142" i="1"/>
  <c r="AZ142" i="1"/>
  <c r="BI142" i="1"/>
  <c r="BL142" i="1"/>
  <c r="BO142" i="1"/>
  <c r="BU142" i="1"/>
  <c r="BX142" i="1"/>
  <c r="CD142" i="1"/>
  <c r="J143" i="1"/>
  <c r="M143" i="1"/>
  <c r="S143" i="1"/>
  <c r="V143" i="1"/>
  <c r="Y143" i="1"/>
  <c r="AE143" i="1"/>
  <c r="AH143" i="1"/>
  <c r="AN143" i="1"/>
  <c r="AQ143" i="1"/>
  <c r="AT143" i="1"/>
  <c r="AW143" i="1"/>
  <c r="AZ143" i="1"/>
  <c r="BI143" i="1"/>
  <c r="BL143" i="1"/>
  <c r="BO143" i="1"/>
  <c r="BU143" i="1"/>
  <c r="BX143" i="1"/>
  <c r="CD143" i="1"/>
  <c r="J144" i="1"/>
  <c r="M144" i="1"/>
  <c r="S144" i="1"/>
  <c r="V144" i="1"/>
  <c r="Y144" i="1"/>
  <c r="AE144" i="1"/>
  <c r="AH144" i="1"/>
  <c r="AN144" i="1"/>
  <c r="AQ144" i="1"/>
  <c r="AT144" i="1"/>
  <c r="AW144" i="1"/>
  <c r="AZ144" i="1"/>
  <c r="BI144" i="1"/>
  <c r="BL144" i="1"/>
  <c r="BO144" i="1"/>
  <c r="BU144" i="1"/>
  <c r="BX144" i="1"/>
  <c r="CD144" i="1"/>
  <c r="J145" i="1"/>
  <c r="M145" i="1"/>
  <c r="S145" i="1"/>
  <c r="V145" i="1"/>
  <c r="Y145" i="1"/>
  <c r="AE145" i="1"/>
  <c r="AH145" i="1"/>
  <c r="AN145" i="1"/>
  <c r="AQ145" i="1"/>
  <c r="AT145" i="1"/>
  <c r="AW145" i="1"/>
  <c r="BI145" i="1"/>
  <c r="BL145" i="1"/>
  <c r="BU145" i="1"/>
  <c r="BX145" i="1"/>
  <c r="CD145" i="1"/>
  <c r="CJ145" i="1"/>
  <c r="J146" i="1"/>
  <c r="M146" i="1"/>
  <c r="S146" i="1"/>
  <c r="V146" i="1"/>
  <c r="Y146" i="1"/>
  <c r="AE146" i="1"/>
  <c r="AH146" i="1"/>
  <c r="AN146" i="1"/>
  <c r="AQ146" i="1"/>
  <c r="AT146" i="1"/>
  <c r="AW146" i="1"/>
  <c r="BI146" i="1"/>
  <c r="BL146" i="1"/>
  <c r="BU146" i="1"/>
  <c r="BX146" i="1"/>
  <c r="CD146" i="1"/>
  <c r="CJ146" i="1"/>
  <c r="J147" i="1"/>
  <c r="M147" i="1"/>
  <c r="S147" i="1"/>
  <c r="V147" i="1"/>
  <c r="Y147" i="1"/>
  <c r="AE147" i="1"/>
  <c r="AH147" i="1"/>
  <c r="AN147" i="1"/>
  <c r="AQ147" i="1"/>
  <c r="AT147" i="1"/>
  <c r="AW147" i="1"/>
  <c r="BI147" i="1"/>
  <c r="BL147" i="1"/>
  <c r="BU147" i="1"/>
  <c r="BX147" i="1"/>
  <c r="CD147" i="1"/>
  <c r="CJ147" i="1"/>
  <c r="J148" i="1"/>
  <c r="M148" i="1"/>
  <c r="S148" i="1"/>
  <c r="V148" i="1"/>
  <c r="Y148" i="1"/>
  <c r="AE148" i="1"/>
  <c r="AH148" i="1"/>
  <c r="AN148" i="1"/>
  <c r="AQ148" i="1"/>
  <c r="AT148" i="1"/>
  <c r="AW148" i="1"/>
  <c r="BI148" i="1"/>
  <c r="BL148" i="1"/>
  <c r="BU148" i="1"/>
  <c r="BX148" i="1"/>
  <c r="CD148" i="1"/>
  <c r="CJ148" i="1"/>
  <c r="J149" i="1"/>
  <c r="M149" i="1"/>
  <c r="S149" i="1"/>
  <c r="V149" i="1"/>
  <c r="Y149" i="1"/>
  <c r="AE149" i="1"/>
  <c r="AH149" i="1"/>
  <c r="AN149" i="1"/>
  <c r="AQ149" i="1"/>
  <c r="AT149" i="1"/>
  <c r="AW149" i="1"/>
  <c r="BI149" i="1"/>
  <c r="BL149" i="1"/>
  <c r="BU149" i="1"/>
  <c r="BX149" i="1"/>
  <c r="CD149" i="1"/>
  <c r="CJ149" i="1"/>
  <c r="J150" i="1"/>
  <c r="M150" i="1"/>
  <c r="S150" i="1"/>
  <c r="V150" i="1"/>
  <c r="Y150" i="1"/>
  <c r="AE150" i="1"/>
  <c r="AH150" i="1"/>
  <c r="AN150" i="1"/>
  <c r="AQ150" i="1"/>
  <c r="AT150" i="1"/>
  <c r="AW150" i="1"/>
  <c r="BI150" i="1"/>
  <c r="BL150" i="1"/>
  <c r="BU150" i="1"/>
  <c r="BX150" i="1"/>
  <c r="CD150" i="1"/>
  <c r="CJ150" i="1"/>
  <c r="J151" i="1"/>
  <c r="M151" i="1"/>
  <c r="S151" i="1"/>
  <c r="V151" i="1"/>
  <c r="Y151" i="1"/>
  <c r="AE151" i="1"/>
  <c r="AH151" i="1"/>
  <c r="AN151" i="1"/>
  <c r="AQ151" i="1"/>
  <c r="AT151" i="1"/>
  <c r="AW151" i="1"/>
  <c r="BI151" i="1"/>
  <c r="BL151" i="1"/>
  <c r="BU151" i="1"/>
  <c r="BX151" i="1"/>
  <c r="CD151" i="1"/>
  <c r="CJ151" i="1"/>
  <c r="J152" i="1"/>
  <c r="M152" i="1"/>
  <c r="S152" i="1"/>
  <c r="V152" i="1"/>
  <c r="Y152" i="1"/>
  <c r="AE152" i="1"/>
  <c r="AH152" i="1"/>
  <c r="AN152" i="1"/>
  <c r="AQ152" i="1"/>
  <c r="AT152" i="1"/>
  <c r="AW152" i="1"/>
  <c r="BI152" i="1"/>
  <c r="BL152" i="1"/>
  <c r="BU152" i="1"/>
  <c r="BX152" i="1"/>
  <c r="CD152" i="1"/>
  <c r="CJ152" i="1"/>
  <c r="J153" i="1"/>
  <c r="M153" i="1"/>
  <c r="S153" i="1"/>
  <c r="V153" i="1"/>
  <c r="Y153" i="1"/>
  <c r="AE153" i="1"/>
  <c r="AH153" i="1"/>
  <c r="AN153" i="1"/>
  <c r="AQ153" i="1"/>
  <c r="AT153" i="1"/>
  <c r="AW153" i="1"/>
  <c r="BI153" i="1"/>
  <c r="BL153" i="1"/>
  <c r="BU153" i="1"/>
  <c r="CD153" i="1"/>
  <c r="CJ153" i="1"/>
  <c r="J154" i="1"/>
  <c r="M154" i="1"/>
  <c r="S154" i="1"/>
  <c r="V154" i="1"/>
  <c r="Y154" i="1"/>
  <c r="AE154" i="1"/>
  <c r="AH154" i="1"/>
  <c r="AN154" i="1"/>
  <c r="AQ154" i="1"/>
  <c r="AT154" i="1"/>
  <c r="AW154" i="1"/>
  <c r="BI154" i="1"/>
  <c r="BL154" i="1"/>
  <c r="BU154" i="1"/>
  <c r="CD154" i="1"/>
  <c r="CJ154" i="1"/>
  <c r="J155" i="1"/>
  <c r="M155" i="1"/>
  <c r="S155" i="1"/>
  <c r="V155" i="1"/>
  <c r="Y155" i="1"/>
  <c r="AE155" i="1"/>
  <c r="AH155" i="1"/>
  <c r="AN155" i="1"/>
  <c r="AQ155" i="1"/>
  <c r="AT155" i="1"/>
  <c r="AW155" i="1"/>
  <c r="BI155" i="1"/>
  <c r="BL155" i="1"/>
  <c r="BU155" i="1"/>
  <c r="CD155" i="1"/>
  <c r="CJ155" i="1"/>
  <c r="J156" i="1"/>
  <c r="M156" i="1"/>
  <c r="S156" i="1"/>
  <c r="V156" i="1"/>
  <c r="Y156" i="1"/>
  <c r="AE156" i="1"/>
  <c r="AH156" i="1"/>
  <c r="AN156" i="1"/>
  <c r="AQ156" i="1"/>
  <c r="AT156" i="1"/>
  <c r="AW156" i="1"/>
  <c r="BI156" i="1"/>
  <c r="BL156" i="1"/>
  <c r="BU156" i="1"/>
  <c r="CD156" i="1"/>
  <c r="CJ156" i="1"/>
  <c r="J157" i="1"/>
  <c r="M157" i="1"/>
  <c r="S157" i="1"/>
  <c r="V157" i="1"/>
  <c r="Y157" i="1"/>
  <c r="AE157" i="1"/>
  <c r="AH157" i="1"/>
  <c r="AN157" i="1"/>
  <c r="AQ157" i="1"/>
  <c r="AT157" i="1"/>
  <c r="AW157" i="1"/>
  <c r="BI157" i="1"/>
  <c r="BL157" i="1"/>
  <c r="BU157" i="1"/>
  <c r="CD157" i="1"/>
  <c r="CJ157" i="1"/>
  <c r="J158" i="1"/>
  <c r="M158" i="1"/>
  <c r="S158" i="1"/>
  <c r="V158" i="1"/>
  <c r="Y158" i="1"/>
  <c r="AE158" i="1"/>
  <c r="AH158" i="1"/>
  <c r="AN158" i="1"/>
  <c r="AQ158" i="1"/>
  <c r="AT158" i="1"/>
  <c r="AW158" i="1"/>
  <c r="BI158" i="1"/>
  <c r="BL158" i="1"/>
  <c r="BU158" i="1"/>
  <c r="CD158" i="1"/>
  <c r="CJ158" i="1"/>
  <c r="J159" i="1"/>
  <c r="M159" i="1"/>
  <c r="S159" i="1"/>
  <c r="V159" i="1"/>
  <c r="Y159" i="1"/>
  <c r="AE159" i="1"/>
  <c r="AH159" i="1"/>
  <c r="AN159" i="1"/>
  <c r="AQ159" i="1"/>
  <c r="AT159" i="1"/>
  <c r="AW159" i="1"/>
  <c r="BI159" i="1"/>
  <c r="BL159" i="1"/>
  <c r="BU159" i="1"/>
  <c r="CD159" i="1"/>
  <c r="CJ159" i="1"/>
  <c r="J160" i="1"/>
  <c r="M160" i="1"/>
  <c r="S160" i="1"/>
  <c r="V160" i="1"/>
  <c r="Y160" i="1"/>
  <c r="AE160" i="1"/>
  <c r="AH160" i="1"/>
  <c r="AN160" i="1"/>
  <c r="AQ160" i="1"/>
  <c r="AT160" i="1"/>
  <c r="AW160" i="1"/>
  <c r="BI160" i="1"/>
  <c r="BL160" i="1"/>
  <c r="CJ160" i="1"/>
  <c r="J161" i="1"/>
  <c r="M161" i="1"/>
  <c r="S161" i="1"/>
  <c r="V161" i="1"/>
  <c r="Y161" i="1"/>
  <c r="AE161" i="1"/>
  <c r="AH161" i="1"/>
  <c r="AN161" i="1"/>
  <c r="AQ161" i="1"/>
  <c r="AT161" i="1"/>
  <c r="AW161" i="1"/>
  <c r="BI161" i="1"/>
  <c r="BL161" i="1"/>
  <c r="CJ161" i="1"/>
  <c r="J162" i="1"/>
  <c r="M162" i="1"/>
  <c r="S162" i="1"/>
  <c r="V162" i="1"/>
  <c r="Y162" i="1"/>
  <c r="AE162" i="1"/>
  <c r="AH162" i="1"/>
  <c r="AN162" i="1"/>
  <c r="AQ162" i="1"/>
  <c r="AT162" i="1"/>
  <c r="AW162" i="1"/>
  <c r="BI162" i="1"/>
  <c r="BL162" i="1"/>
  <c r="CJ162" i="1"/>
  <c r="J163" i="1"/>
  <c r="M163" i="1"/>
  <c r="S163" i="1"/>
  <c r="V163" i="1"/>
  <c r="Y163" i="1"/>
  <c r="AE163" i="1"/>
  <c r="AN163" i="1"/>
  <c r="AQ163" i="1"/>
  <c r="AT163" i="1"/>
  <c r="AW163" i="1"/>
  <c r="BI163" i="1"/>
  <c r="BL163" i="1"/>
  <c r="BU163" i="1"/>
  <c r="BX163" i="1"/>
  <c r="CJ163" i="1"/>
  <c r="J164" i="1"/>
  <c r="M164" i="1"/>
  <c r="S164" i="1"/>
  <c r="V164" i="1"/>
  <c r="Y164" i="1"/>
  <c r="AE164" i="1"/>
  <c r="AN164" i="1"/>
  <c r="AQ164" i="1"/>
  <c r="AT164" i="1"/>
  <c r="AW164" i="1"/>
  <c r="BI164" i="1"/>
  <c r="BL164" i="1"/>
  <c r="BU164" i="1"/>
  <c r="BX164" i="1"/>
  <c r="CJ164" i="1"/>
  <c r="J165" i="1"/>
  <c r="M165" i="1"/>
  <c r="S165" i="1"/>
  <c r="V165" i="1"/>
  <c r="Y165" i="1"/>
  <c r="AE165" i="1"/>
  <c r="AN165" i="1"/>
  <c r="AQ165" i="1"/>
  <c r="AT165" i="1"/>
  <c r="AW165" i="1"/>
  <c r="BI165" i="1"/>
  <c r="BL165" i="1"/>
  <c r="BU165" i="1"/>
  <c r="BX165" i="1"/>
  <c r="CJ165" i="1"/>
  <c r="J166" i="1"/>
  <c r="M166" i="1"/>
  <c r="V166" i="1"/>
  <c r="AE166" i="1"/>
  <c r="AQ166" i="1"/>
  <c r="AT166" i="1"/>
  <c r="AW166" i="1"/>
  <c r="BF166" i="1"/>
  <c r="BI166" i="1"/>
  <c r="BL166" i="1"/>
  <c r="BU166" i="1"/>
  <c r="CD166" i="1"/>
  <c r="CJ166" i="1"/>
  <c r="J167" i="1"/>
  <c r="M167" i="1"/>
  <c r="V167" i="1"/>
  <c r="Y167" i="1"/>
  <c r="AE167" i="1"/>
  <c r="AQ167" i="1"/>
  <c r="AT167" i="1"/>
  <c r="AW167" i="1"/>
  <c r="BF167" i="1"/>
  <c r="BI167" i="1"/>
  <c r="BL167" i="1"/>
  <c r="BU167" i="1"/>
  <c r="CD167" i="1"/>
  <c r="CJ167" i="1"/>
  <c r="J168" i="1"/>
  <c r="M168" i="1"/>
  <c r="V168" i="1"/>
  <c r="Y168" i="1"/>
  <c r="AE168" i="1"/>
  <c r="AQ168" i="1"/>
  <c r="AT168" i="1"/>
  <c r="AW168" i="1"/>
  <c r="BF168" i="1"/>
  <c r="BI168" i="1"/>
  <c r="BL168" i="1"/>
  <c r="BU168" i="1"/>
  <c r="CD168" i="1"/>
  <c r="CJ168" i="1"/>
  <c r="J169" i="1"/>
  <c r="M169" i="1"/>
  <c r="V169" i="1"/>
  <c r="Y169" i="1"/>
  <c r="AE169" i="1"/>
  <c r="AQ169" i="1"/>
  <c r="AT169" i="1"/>
  <c r="AW169" i="1"/>
  <c r="BF169" i="1"/>
  <c r="BI169" i="1"/>
  <c r="BL169" i="1"/>
  <c r="BU169" i="1"/>
  <c r="CD169" i="1"/>
  <c r="CJ169" i="1"/>
  <c r="J170" i="1"/>
  <c r="M170" i="1"/>
  <c r="V170" i="1"/>
  <c r="Y170" i="1"/>
  <c r="AE170" i="1"/>
  <c r="AQ170" i="1"/>
  <c r="AT170" i="1"/>
  <c r="AW170" i="1"/>
  <c r="BF170" i="1"/>
  <c r="BI170" i="1"/>
  <c r="BL170" i="1"/>
  <c r="BU170" i="1"/>
  <c r="CD170" i="1"/>
  <c r="CJ170" i="1"/>
  <c r="J171" i="1"/>
  <c r="M171" i="1"/>
  <c r="V171" i="1"/>
  <c r="Y171" i="1"/>
  <c r="AE171" i="1"/>
  <c r="AH171" i="1"/>
  <c r="AQ171" i="1"/>
  <c r="AT171" i="1"/>
  <c r="AW171" i="1"/>
  <c r="AZ171" i="1"/>
  <c r="BI171" i="1"/>
  <c r="BL171" i="1"/>
  <c r="BU171" i="1"/>
  <c r="BX171" i="1"/>
  <c r="CJ171" i="1"/>
  <c r="J172" i="1"/>
  <c r="M172" i="1"/>
  <c r="V172" i="1"/>
  <c r="Y172" i="1"/>
  <c r="AE172" i="1"/>
  <c r="AH172" i="1"/>
  <c r="AQ172" i="1"/>
  <c r="AT172" i="1"/>
  <c r="AW172" i="1"/>
  <c r="AZ172" i="1"/>
  <c r="BI172" i="1"/>
  <c r="BL172" i="1"/>
  <c r="BU172" i="1"/>
  <c r="BX172" i="1"/>
  <c r="CJ172" i="1"/>
  <c r="J173" i="1"/>
  <c r="M173" i="1"/>
  <c r="V173" i="1"/>
  <c r="Y173" i="1"/>
  <c r="AE173" i="1"/>
  <c r="AH173" i="1"/>
  <c r="AQ173" i="1"/>
  <c r="AT173" i="1"/>
  <c r="AW173" i="1"/>
  <c r="AZ173" i="1"/>
  <c r="BI173" i="1"/>
  <c r="BL173" i="1"/>
  <c r="BU173" i="1"/>
  <c r="BX173" i="1"/>
  <c r="CJ173" i="1"/>
  <c r="J174" i="1"/>
  <c r="M174" i="1"/>
  <c r="V174" i="1"/>
  <c r="Y174" i="1"/>
  <c r="AE174" i="1"/>
  <c r="AH174" i="1"/>
  <c r="AQ174" i="1"/>
  <c r="AT174" i="1"/>
  <c r="AW174" i="1"/>
  <c r="AZ174" i="1"/>
  <c r="BI174" i="1"/>
  <c r="BL174" i="1"/>
  <c r="BU174" i="1"/>
  <c r="BX174" i="1"/>
  <c r="CJ174" i="1"/>
  <c r="J175" i="1"/>
  <c r="M175" i="1"/>
  <c r="V175" i="1"/>
  <c r="Y175" i="1"/>
  <c r="AE175" i="1"/>
  <c r="AH175" i="1"/>
  <c r="AQ175" i="1"/>
  <c r="AT175" i="1"/>
  <c r="AW175" i="1"/>
  <c r="AZ175" i="1"/>
  <c r="BI175" i="1"/>
  <c r="BL175" i="1"/>
  <c r="BU175" i="1"/>
  <c r="BX175" i="1"/>
  <c r="CJ175" i="1"/>
  <c r="J176" i="1"/>
  <c r="M176" i="1"/>
  <c r="V176" i="1"/>
  <c r="Y176" i="1"/>
  <c r="AE176" i="1"/>
  <c r="AH176" i="1"/>
  <c r="AQ176" i="1"/>
  <c r="AT176" i="1"/>
  <c r="AW176" i="1"/>
  <c r="AZ176" i="1"/>
  <c r="BI176" i="1"/>
  <c r="BL176" i="1"/>
  <c r="BU176" i="1"/>
  <c r="BX176" i="1"/>
  <c r="CJ176" i="1"/>
  <c r="J177" i="1"/>
  <c r="M177" i="1"/>
  <c r="V177" i="1"/>
  <c r="Y177" i="1"/>
  <c r="AE177" i="1"/>
  <c r="AH177" i="1"/>
  <c r="AQ177" i="1"/>
  <c r="AT177" i="1"/>
  <c r="AW177" i="1"/>
  <c r="AZ177" i="1"/>
  <c r="BI177" i="1"/>
  <c r="BL177" i="1"/>
  <c r="BU177" i="1"/>
  <c r="BX177" i="1"/>
  <c r="CJ177" i="1"/>
  <c r="J178" i="1"/>
  <c r="M178" i="1"/>
  <c r="V178" i="1"/>
  <c r="Y178" i="1"/>
  <c r="AE178" i="1"/>
  <c r="AH178" i="1"/>
  <c r="AQ178" i="1"/>
  <c r="AT178" i="1"/>
  <c r="AW178" i="1"/>
  <c r="AZ178" i="1"/>
  <c r="BI178" i="1"/>
  <c r="BL178" i="1"/>
  <c r="BU178" i="1"/>
  <c r="BX178" i="1"/>
  <c r="CJ178" i="1"/>
  <c r="J179" i="1"/>
  <c r="M179" i="1"/>
  <c r="V179" i="1"/>
  <c r="Y179" i="1"/>
  <c r="AE179" i="1"/>
  <c r="AH179" i="1"/>
  <c r="AQ179" i="1"/>
  <c r="AT179" i="1"/>
  <c r="AW179" i="1"/>
  <c r="AZ179" i="1"/>
  <c r="BI179" i="1"/>
  <c r="BL179" i="1"/>
  <c r="BU179" i="1"/>
  <c r="BX179" i="1"/>
  <c r="CJ179" i="1"/>
  <c r="J180" i="1"/>
  <c r="M180" i="1"/>
  <c r="V180" i="1"/>
  <c r="Y180" i="1"/>
  <c r="AE180" i="1"/>
  <c r="AH180" i="1"/>
  <c r="AQ180" i="1"/>
  <c r="AT180" i="1"/>
  <c r="AW180" i="1"/>
  <c r="AZ180" i="1"/>
  <c r="BI180" i="1"/>
  <c r="BL180" i="1"/>
  <c r="BU180" i="1"/>
  <c r="BX180" i="1"/>
  <c r="CJ180" i="1"/>
  <c r="J181" i="1"/>
  <c r="M181" i="1"/>
  <c r="V181" i="1"/>
  <c r="Y181" i="1"/>
  <c r="AE181" i="1"/>
  <c r="AH181" i="1"/>
  <c r="AQ181" i="1"/>
  <c r="AT181" i="1"/>
  <c r="AW181" i="1"/>
  <c r="AZ181" i="1"/>
  <c r="BF181" i="1"/>
  <c r="BI181" i="1"/>
  <c r="BL181" i="1"/>
  <c r="BU181" i="1"/>
  <c r="BX181" i="1"/>
  <c r="CJ181" i="1"/>
  <c r="J182" i="1"/>
  <c r="M182" i="1"/>
  <c r="V182" i="1"/>
  <c r="Y182" i="1"/>
  <c r="AE182" i="1"/>
  <c r="AH182" i="1"/>
  <c r="AQ182" i="1"/>
  <c r="AT182" i="1"/>
  <c r="AW182" i="1"/>
  <c r="AZ182" i="1"/>
  <c r="BF182" i="1"/>
  <c r="BI182" i="1"/>
  <c r="BL182" i="1"/>
  <c r="BU182" i="1"/>
  <c r="BX182" i="1"/>
  <c r="CJ182" i="1"/>
  <c r="J183" i="1"/>
  <c r="M183" i="1"/>
  <c r="Y183" i="1"/>
  <c r="AE183" i="1"/>
  <c r="AH183" i="1"/>
  <c r="AQ183" i="1"/>
  <c r="AT183" i="1"/>
  <c r="AW183" i="1"/>
  <c r="AZ183" i="1"/>
  <c r="BF183" i="1"/>
  <c r="BI183" i="1"/>
  <c r="BL183" i="1"/>
  <c r="BU183" i="1"/>
  <c r="BX183" i="1"/>
  <c r="CJ183" i="1"/>
  <c r="J184" i="1"/>
  <c r="M184" i="1"/>
  <c r="V184" i="1"/>
  <c r="Y184" i="1"/>
  <c r="AE184" i="1"/>
  <c r="AH184" i="1"/>
  <c r="AQ184" i="1"/>
  <c r="AT184" i="1"/>
  <c r="AW184" i="1"/>
  <c r="AZ184" i="1"/>
  <c r="BF184" i="1"/>
  <c r="BI184" i="1"/>
  <c r="BL184" i="1"/>
  <c r="BU184" i="1"/>
  <c r="BX184" i="1"/>
  <c r="CJ184" i="1"/>
  <c r="J185" i="1"/>
  <c r="M185" i="1"/>
  <c r="V185" i="1"/>
  <c r="Y185" i="1"/>
  <c r="AE185" i="1"/>
  <c r="AH185" i="1"/>
  <c r="AQ185" i="1"/>
  <c r="AT185" i="1"/>
  <c r="AW185" i="1"/>
  <c r="AZ185" i="1"/>
  <c r="BF185" i="1"/>
  <c r="BI185" i="1"/>
  <c r="BL185" i="1"/>
  <c r="BU185" i="1"/>
  <c r="BX185" i="1"/>
  <c r="CJ185" i="1"/>
  <c r="J186" i="1"/>
  <c r="M186" i="1"/>
  <c r="V186" i="1"/>
  <c r="Y186" i="1"/>
  <c r="AE186" i="1"/>
  <c r="AH186" i="1"/>
  <c r="AQ186" i="1"/>
  <c r="AT186" i="1"/>
  <c r="AW186" i="1"/>
  <c r="AZ186" i="1"/>
  <c r="BF186" i="1"/>
  <c r="BI186" i="1"/>
  <c r="BL186" i="1"/>
  <c r="BU186" i="1"/>
  <c r="BX186" i="1"/>
  <c r="CJ186" i="1"/>
  <c r="J187" i="1"/>
  <c r="M187" i="1"/>
  <c r="S187" i="1"/>
  <c r="V187" i="1"/>
  <c r="Y187" i="1"/>
  <c r="AE187" i="1"/>
  <c r="AN187" i="1"/>
  <c r="AQ187" i="1"/>
  <c r="AT187" i="1"/>
  <c r="AW187" i="1"/>
  <c r="BI187" i="1"/>
  <c r="BL187" i="1"/>
  <c r="CJ187" i="1"/>
  <c r="J188" i="1"/>
  <c r="M188" i="1"/>
  <c r="S188" i="1"/>
  <c r="V188" i="1"/>
  <c r="Y188" i="1"/>
  <c r="AE188" i="1"/>
  <c r="AN188" i="1"/>
  <c r="AQ188" i="1"/>
  <c r="AT188" i="1"/>
  <c r="AW188" i="1"/>
  <c r="BI188" i="1"/>
  <c r="BL188" i="1"/>
  <c r="CJ188" i="1"/>
  <c r="J189" i="1"/>
  <c r="M189" i="1"/>
  <c r="S189" i="1"/>
  <c r="V189" i="1"/>
  <c r="Y189" i="1"/>
  <c r="AE189" i="1"/>
  <c r="AN189" i="1"/>
  <c r="AQ189" i="1"/>
  <c r="AT189" i="1"/>
  <c r="AW189" i="1"/>
  <c r="BI189" i="1"/>
  <c r="BL189" i="1"/>
  <c r="CJ189" i="1"/>
  <c r="J190" i="1"/>
  <c r="M190" i="1"/>
  <c r="S190" i="1"/>
  <c r="V190" i="1"/>
  <c r="Y190" i="1"/>
  <c r="AE190" i="1"/>
  <c r="AN190" i="1"/>
  <c r="AQ190" i="1"/>
  <c r="AT190" i="1"/>
  <c r="AW190" i="1"/>
  <c r="BI190" i="1"/>
  <c r="BL190" i="1"/>
  <c r="BO190" i="1"/>
  <c r="BU190" i="1"/>
  <c r="BX190" i="1"/>
  <c r="CJ190" i="1"/>
  <c r="J191" i="1"/>
  <c r="M191" i="1"/>
  <c r="S191" i="1"/>
  <c r="V191" i="1"/>
  <c r="Y191" i="1"/>
  <c r="AE191" i="1"/>
  <c r="AN191" i="1"/>
  <c r="AQ191" i="1"/>
  <c r="AT191" i="1"/>
  <c r="AW191" i="1"/>
  <c r="BI191" i="1"/>
  <c r="BL191" i="1"/>
  <c r="BO191" i="1"/>
  <c r="BU191" i="1"/>
  <c r="BX191" i="1"/>
  <c r="CJ191" i="1"/>
  <c r="J192" i="1"/>
  <c r="M192" i="1"/>
  <c r="S192" i="1"/>
  <c r="V192" i="1"/>
  <c r="Y192" i="1"/>
  <c r="AE192" i="1"/>
  <c r="AN192" i="1"/>
  <c r="AQ192" i="1"/>
  <c r="AT192" i="1"/>
  <c r="AW192" i="1"/>
  <c r="BI192" i="1"/>
  <c r="BL192" i="1"/>
  <c r="BO192" i="1"/>
  <c r="BU192" i="1"/>
  <c r="BX192" i="1"/>
  <c r="CJ192" i="1"/>
  <c r="J193" i="1"/>
  <c r="M193" i="1"/>
  <c r="S193" i="1"/>
  <c r="V193" i="1"/>
  <c r="Y193" i="1"/>
  <c r="AE193" i="1"/>
  <c r="AN193" i="1"/>
  <c r="AQ193" i="1"/>
  <c r="AT193" i="1"/>
  <c r="AW193" i="1"/>
  <c r="BI193" i="1"/>
  <c r="BL193" i="1"/>
  <c r="BO193" i="1"/>
  <c r="BU193" i="1"/>
  <c r="BX193" i="1"/>
  <c r="CJ193" i="1"/>
  <c r="J194" i="1"/>
  <c r="M194" i="1"/>
  <c r="S194" i="1"/>
  <c r="V194" i="1"/>
  <c r="Y194" i="1"/>
  <c r="AE194" i="1"/>
  <c r="AN194" i="1"/>
  <c r="AQ194" i="1"/>
  <c r="AT194" i="1"/>
  <c r="AW194" i="1"/>
  <c r="BI194" i="1"/>
  <c r="BL194" i="1"/>
  <c r="BO194" i="1"/>
  <c r="BU194" i="1"/>
  <c r="BX194" i="1"/>
  <c r="CJ194" i="1"/>
  <c r="J195" i="1"/>
  <c r="M195" i="1"/>
  <c r="S195" i="1"/>
  <c r="V195" i="1"/>
  <c r="Y195" i="1"/>
  <c r="AE195" i="1"/>
  <c r="AN195" i="1"/>
  <c r="AQ195" i="1"/>
  <c r="AT195" i="1"/>
  <c r="AW195" i="1"/>
  <c r="BI195" i="1"/>
  <c r="BL195" i="1"/>
  <c r="BO195" i="1"/>
  <c r="BU195" i="1"/>
  <c r="BX195" i="1"/>
  <c r="CJ195" i="1"/>
  <c r="J196" i="1"/>
  <c r="M196" i="1"/>
  <c r="S196" i="1"/>
  <c r="V196" i="1"/>
  <c r="Y196" i="1"/>
  <c r="AE196" i="1"/>
  <c r="AN196" i="1"/>
  <c r="AQ196" i="1"/>
  <c r="AT196" i="1"/>
  <c r="AW196" i="1"/>
  <c r="BI196" i="1"/>
  <c r="BL196" i="1"/>
  <c r="BO196" i="1"/>
  <c r="BU196" i="1"/>
  <c r="BX196" i="1"/>
  <c r="CJ196" i="1"/>
  <c r="J197" i="1"/>
  <c r="M197" i="1"/>
  <c r="S197" i="1"/>
  <c r="V197" i="1"/>
  <c r="Y197" i="1"/>
  <c r="AE197" i="1"/>
  <c r="AN197" i="1"/>
  <c r="AQ197" i="1"/>
  <c r="AT197" i="1"/>
  <c r="AW197" i="1"/>
  <c r="BI197" i="1"/>
  <c r="BL197" i="1"/>
  <c r="BO197" i="1"/>
  <c r="BU197" i="1"/>
  <c r="BX197" i="1"/>
  <c r="CJ197" i="1"/>
  <c r="J198" i="1"/>
  <c r="M198" i="1"/>
  <c r="S198" i="1"/>
  <c r="V198" i="1"/>
  <c r="Y198" i="1"/>
  <c r="AE198" i="1"/>
  <c r="AN198" i="1"/>
  <c r="AQ198" i="1"/>
  <c r="AT198" i="1"/>
  <c r="AW198" i="1"/>
  <c r="BI198" i="1"/>
  <c r="BL198" i="1"/>
  <c r="BO198" i="1"/>
  <c r="BU198" i="1"/>
  <c r="BX198" i="1"/>
  <c r="CJ198" i="1"/>
  <c r="J199" i="1"/>
  <c r="M199" i="1"/>
  <c r="S199" i="1"/>
  <c r="V199" i="1"/>
  <c r="Y199" i="1"/>
  <c r="AE199" i="1"/>
  <c r="AN199" i="1"/>
  <c r="AQ199" i="1"/>
  <c r="AT199" i="1"/>
  <c r="AW199" i="1"/>
  <c r="BI199" i="1"/>
  <c r="BL199" i="1"/>
  <c r="BO199" i="1"/>
  <c r="BU199" i="1"/>
  <c r="BX199" i="1"/>
  <c r="CJ199" i="1"/>
  <c r="J200" i="1"/>
  <c r="M200" i="1"/>
  <c r="S200" i="1"/>
  <c r="V200" i="1"/>
  <c r="Y200" i="1"/>
  <c r="AE200" i="1"/>
  <c r="AN200" i="1"/>
  <c r="AQ200" i="1"/>
  <c r="AT200" i="1"/>
  <c r="AW200" i="1"/>
  <c r="BI200" i="1"/>
  <c r="BL200" i="1"/>
  <c r="BO200" i="1"/>
  <c r="BU200" i="1"/>
  <c r="BX200" i="1"/>
  <c r="CJ200" i="1"/>
  <c r="J201" i="1"/>
  <c r="M201" i="1"/>
  <c r="S201" i="1"/>
  <c r="V201" i="1"/>
  <c r="Y201" i="1"/>
  <c r="AE201" i="1"/>
  <c r="AN201" i="1"/>
  <c r="AQ201" i="1"/>
  <c r="AT201" i="1"/>
  <c r="AW201" i="1"/>
  <c r="BI201" i="1"/>
  <c r="BL201" i="1"/>
  <c r="BO201" i="1"/>
  <c r="BU201" i="1"/>
  <c r="BX201" i="1"/>
  <c r="CJ201" i="1"/>
  <c r="J202" i="1"/>
  <c r="M202" i="1"/>
  <c r="S202" i="1"/>
  <c r="V202" i="1"/>
  <c r="Y202" i="1"/>
  <c r="AE202" i="1"/>
  <c r="AN202" i="1"/>
  <c r="AQ202" i="1"/>
  <c r="AT202" i="1"/>
  <c r="AW202" i="1"/>
  <c r="BI202" i="1"/>
  <c r="BL202" i="1"/>
  <c r="BO202" i="1"/>
  <c r="BU202" i="1"/>
  <c r="BX202" i="1"/>
  <c r="CJ202" i="1"/>
  <c r="J203" i="1"/>
  <c r="M203" i="1"/>
  <c r="S203" i="1"/>
  <c r="V203" i="1"/>
  <c r="Y203" i="1"/>
  <c r="AE203" i="1"/>
  <c r="AN203" i="1"/>
  <c r="AQ203" i="1"/>
  <c r="AT203" i="1"/>
  <c r="AW203" i="1"/>
  <c r="BF203" i="1"/>
  <c r="BI203" i="1"/>
  <c r="BL203" i="1"/>
  <c r="BO203" i="1"/>
  <c r="BU203" i="1"/>
  <c r="BX203" i="1"/>
  <c r="CJ203" i="1"/>
  <c r="J204" i="1"/>
  <c r="M204" i="1"/>
  <c r="S204" i="1"/>
  <c r="V204" i="1"/>
  <c r="Y204" i="1"/>
  <c r="AE204" i="1"/>
  <c r="AN204" i="1"/>
  <c r="AQ204" i="1"/>
  <c r="AT204" i="1"/>
  <c r="AW204" i="1"/>
  <c r="BF204" i="1"/>
  <c r="BI204" i="1"/>
  <c r="BL204" i="1"/>
  <c r="BO204" i="1"/>
  <c r="BU204" i="1"/>
  <c r="BX204" i="1"/>
  <c r="CD204" i="1"/>
  <c r="CJ204" i="1"/>
  <c r="J205" i="1"/>
  <c r="M205" i="1"/>
  <c r="S205" i="1"/>
  <c r="V205" i="1"/>
  <c r="Y205" i="1"/>
  <c r="AE205" i="1"/>
  <c r="AN205" i="1"/>
  <c r="AQ205" i="1"/>
  <c r="AT205" i="1"/>
  <c r="AW205" i="1"/>
  <c r="BF205" i="1"/>
  <c r="BI205" i="1"/>
  <c r="BL205" i="1"/>
  <c r="BO205" i="1"/>
  <c r="BU205" i="1"/>
  <c r="BX205" i="1"/>
  <c r="CD205" i="1"/>
  <c r="CJ205" i="1"/>
  <c r="J206" i="1"/>
  <c r="S206" i="1"/>
  <c r="V206" i="1"/>
  <c r="Y206" i="1"/>
  <c r="AE206" i="1"/>
  <c r="AN206" i="1"/>
  <c r="AQ206" i="1"/>
  <c r="AT206" i="1"/>
  <c r="AW206" i="1"/>
  <c r="BI206" i="1"/>
  <c r="BL206" i="1"/>
  <c r="BU206" i="1"/>
  <c r="BX206" i="1"/>
  <c r="J207" i="1"/>
  <c r="S207" i="1"/>
  <c r="V207" i="1"/>
  <c r="Y207" i="1"/>
  <c r="AE207" i="1"/>
  <c r="AN207" i="1"/>
  <c r="AQ207" i="1"/>
  <c r="AT207" i="1"/>
  <c r="AW207" i="1"/>
  <c r="BI207" i="1"/>
  <c r="BL207" i="1"/>
  <c r="BU207" i="1"/>
  <c r="BX207" i="1"/>
  <c r="J208" i="1"/>
  <c r="S208" i="1"/>
  <c r="V208" i="1"/>
  <c r="Y208" i="1"/>
  <c r="AE208" i="1"/>
  <c r="AN208" i="1"/>
  <c r="AQ208" i="1"/>
  <c r="AT208" i="1"/>
  <c r="AW208" i="1"/>
  <c r="BI208" i="1"/>
  <c r="BL208" i="1"/>
  <c r="BU208" i="1"/>
  <c r="BX208" i="1"/>
  <c r="J209" i="1"/>
  <c r="S209" i="1"/>
  <c r="V209" i="1"/>
  <c r="Y209" i="1"/>
  <c r="AE209" i="1"/>
  <c r="AN209" i="1"/>
  <c r="AQ209" i="1"/>
  <c r="AT209" i="1"/>
  <c r="AW209" i="1"/>
  <c r="BI209" i="1"/>
  <c r="BL209" i="1"/>
  <c r="BU209" i="1"/>
  <c r="BX209" i="1"/>
  <c r="J210" i="1"/>
  <c r="S210" i="1"/>
  <c r="V210" i="1"/>
  <c r="Y210" i="1"/>
  <c r="AE210" i="1"/>
  <c r="AN210" i="1"/>
  <c r="AQ210" i="1"/>
  <c r="AT210" i="1"/>
  <c r="AW210" i="1"/>
  <c r="BI210" i="1"/>
  <c r="BL210" i="1"/>
  <c r="BU210" i="1"/>
  <c r="BX210" i="1"/>
  <c r="J211" i="1"/>
  <c r="S211" i="1"/>
  <c r="V211" i="1"/>
  <c r="Y211" i="1"/>
  <c r="AE211" i="1"/>
  <c r="AN211" i="1"/>
  <c r="AQ211" i="1"/>
  <c r="AT211" i="1"/>
  <c r="AW211" i="1"/>
  <c r="BI211" i="1"/>
  <c r="BL211" i="1"/>
  <c r="BU211" i="1"/>
  <c r="BX211" i="1"/>
  <c r="J212" i="1"/>
  <c r="S212" i="1"/>
  <c r="V212" i="1"/>
  <c r="Y212" i="1"/>
  <c r="AE212" i="1"/>
  <c r="AN212" i="1"/>
  <c r="AQ212" i="1"/>
  <c r="AT212" i="1"/>
  <c r="AW212" i="1"/>
  <c r="BI212" i="1"/>
  <c r="BL212" i="1"/>
  <c r="BO212" i="1"/>
  <c r="BU212" i="1"/>
  <c r="BX212" i="1"/>
  <c r="CD212" i="1"/>
  <c r="J213" i="1"/>
  <c r="S213" i="1"/>
  <c r="V213" i="1"/>
  <c r="Y213" i="1"/>
  <c r="AE213" i="1"/>
  <c r="AN213" i="1"/>
  <c r="AQ213" i="1"/>
  <c r="AT213" i="1"/>
  <c r="AW213" i="1"/>
  <c r="BI213" i="1"/>
  <c r="BL213" i="1"/>
  <c r="BO213" i="1"/>
  <c r="BU213" i="1"/>
  <c r="BX213" i="1"/>
  <c r="CD213" i="1"/>
  <c r="J214" i="1"/>
  <c r="S214" i="1"/>
  <c r="V214" i="1"/>
  <c r="Y214" i="1"/>
  <c r="AE214" i="1"/>
  <c r="AN214" i="1"/>
  <c r="AQ214" i="1"/>
  <c r="AT214" i="1"/>
  <c r="AW214" i="1"/>
  <c r="BI214" i="1"/>
  <c r="BL214" i="1"/>
  <c r="BO214" i="1"/>
  <c r="BU214" i="1"/>
  <c r="BX214" i="1"/>
  <c r="CD214" i="1"/>
  <c r="J215" i="1"/>
  <c r="M215" i="1"/>
  <c r="S215" i="1"/>
  <c r="V215" i="1"/>
  <c r="Y215" i="1"/>
  <c r="AE215" i="1"/>
  <c r="AH215" i="1"/>
  <c r="AN215" i="1"/>
  <c r="AQ215" i="1"/>
  <c r="AT215" i="1"/>
  <c r="AW215" i="1"/>
  <c r="BI215" i="1"/>
  <c r="BL215" i="1"/>
  <c r="BU215" i="1"/>
  <c r="BX215" i="1"/>
  <c r="CJ215" i="1"/>
  <c r="J216" i="1"/>
  <c r="M216" i="1"/>
  <c r="S216" i="1"/>
  <c r="V216" i="1"/>
  <c r="Y216" i="1"/>
  <c r="AE216" i="1"/>
  <c r="AH216" i="1"/>
  <c r="AN216" i="1"/>
  <c r="AQ216" i="1"/>
  <c r="AT216" i="1"/>
  <c r="AW216" i="1"/>
  <c r="BI216" i="1"/>
  <c r="BL216" i="1"/>
  <c r="BU216" i="1"/>
  <c r="BX216" i="1"/>
  <c r="CJ216" i="1"/>
  <c r="J217" i="1"/>
  <c r="M217" i="1"/>
  <c r="S217" i="1"/>
  <c r="V217" i="1"/>
  <c r="Y217" i="1"/>
  <c r="AE217" i="1"/>
  <c r="AH217" i="1"/>
  <c r="AN217" i="1"/>
  <c r="AQ217" i="1"/>
  <c r="AT217" i="1"/>
  <c r="AW217" i="1"/>
  <c r="BI217" i="1"/>
  <c r="BL217" i="1"/>
  <c r="BO217" i="1"/>
  <c r="BU217" i="1"/>
  <c r="BX217" i="1"/>
  <c r="CJ217" i="1"/>
  <c r="J218" i="1"/>
  <c r="M218" i="1"/>
  <c r="S218" i="1"/>
  <c r="V218" i="1"/>
  <c r="Y218" i="1"/>
  <c r="AE218" i="1"/>
  <c r="AH218" i="1"/>
  <c r="AN218" i="1"/>
  <c r="AQ218" i="1"/>
  <c r="AT218" i="1"/>
  <c r="AW218" i="1"/>
  <c r="BI218" i="1"/>
  <c r="BL218" i="1"/>
  <c r="BO218" i="1"/>
  <c r="BU218" i="1"/>
  <c r="BX218" i="1"/>
  <c r="CJ218" i="1"/>
  <c r="J219" i="1"/>
  <c r="M219" i="1"/>
  <c r="S219" i="1"/>
  <c r="V219" i="1"/>
  <c r="Y219" i="1"/>
  <c r="AE219" i="1"/>
  <c r="AH219" i="1"/>
  <c r="AN219" i="1"/>
  <c r="AQ219" i="1"/>
  <c r="AT219" i="1"/>
  <c r="AW219" i="1"/>
  <c r="AZ219" i="1"/>
  <c r="BI219" i="1"/>
  <c r="BL219" i="1"/>
  <c r="BO219" i="1"/>
  <c r="BU219" i="1"/>
  <c r="BX219" i="1"/>
  <c r="CJ219" i="1"/>
  <c r="J220" i="1"/>
  <c r="M220" i="1"/>
  <c r="S220" i="1"/>
  <c r="V220" i="1"/>
  <c r="Y220" i="1"/>
  <c r="AE220" i="1"/>
  <c r="AH220" i="1"/>
  <c r="AN220" i="1"/>
  <c r="AQ220" i="1"/>
  <c r="AT220" i="1"/>
  <c r="AW220" i="1"/>
  <c r="AZ220" i="1"/>
  <c r="BI220" i="1"/>
  <c r="BL220" i="1"/>
  <c r="BO220" i="1"/>
  <c r="BU220" i="1"/>
  <c r="BX220" i="1"/>
  <c r="CJ220" i="1"/>
  <c r="J221" i="1"/>
  <c r="M221" i="1"/>
  <c r="S221" i="1"/>
  <c r="V221" i="1"/>
  <c r="Y221" i="1"/>
  <c r="AE221" i="1"/>
  <c r="AN221" i="1"/>
  <c r="AQ221" i="1"/>
  <c r="AT221" i="1"/>
  <c r="AW221" i="1"/>
  <c r="BF221" i="1"/>
  <c r="BI221" i="1"/>
  <c r="BL221" i="1"/>
  <c r="BU221" i="1"/>
  <c r="BX221" i="1"/>
  <c r="CD221" i="1"/>
  <c r="J222" i="1"/>
  <c r="M222" i="1"/>
  <c r="S222" i="1"/>
  <c r="V222" i="1"/>
  <c r="Y222" i="1"/>
  <c r="AE222" i="1"/>
  <c r="AN222" i="1"/>
  <c r="AQ222" i="1"/>
  <c r="AT222" i="1"/>
  <c r="AW222" i="1"/>
  <c r="BF222" i="1"/>
  <c r="BI222" i="1"/>
  <c r="BL222" i="1"/>
  <c r="BU222" i="1"/>
  <c r="BX222" i="1"/>
  <c r="CD222" i="1"/>
  <c r="J223" i="1"/>
  <c r="M223" i="1"/>
  <c r="S223" i="1"/>
  <c r="V223" i="1"/>
  <c r="Y223" i="1"/>
  <c r="AE223" i="1"/>
  <c r="AN223" i="1"/>
  <c r="AQ223" i="1"/>
  <c r="AT223" i="1"/>
  <c r="AW223" i="1"/>
  <c r="BF223" i="1"/>
  <c r="BI223" i="1"/>
  <c r="BL223" i="1"/>
  <c r="BU223" i="1"/>
  <c r="BX223" i="1"/>
  <c r="CD223" i="1"/>
  <c r="J224" i="1"/>
  <c r="M224" i="1"/>
  <c r="S224" i="1"/>
  <c r="V224" i="1"/>
  <c r="Y224" i="1"/>
  <c r="AE224" i="1"/>
  <c r="AN224" i="1"/>
  <c r="AQ224" i="1"/>
  <c r="AT224" i="1"/>
  <c r="AW224" i="1"/>
  <c r="BF224" i="1"/>
  <c r="BI224" i="1"/>
  <c r="BL224" i="1"/>
  <c r="BU224" i="1"/>
  <c r="BX224" i="1"/>
  <c r="CD224" i="1"/>
  <c r="J225" i="1"/>
  <c r="M225" i="1"/>
  <c r="S225" i="1"/>
  <c r="V225" i="1"/>
  <c r="Y225" i="1"/>
  <c r="AE225" i="1"/>
  <c r="AH225" i="1"/>
  <c r="AN225" i="1"/>
  <c r="AQ225" i="1"/>
  <c r="AT225" i="1"/>
  <c r="AW225" i="1"/>
  <c r="BI225" i="1"/>
  <c r="BL225" i="1"/>
  <c r="BO225" i="1"/>
  <c r="CJ225" i="1"/>
  <c r="J226" i="1"/>
  <c r="M226" i="1"/>
  <c r="S226" i="1"/>
  <c r="V226" i="1"/>
  <c r="Y226" i="1"/>
  <c r="AE226" i="1"/>
  <c r="AH226" i="1"/>
  <c r="AN226" i="1"/>
  <c r="AQ226" i="1"/>
  <c r="AT226" i="1"/>
  <c r="AW226" i="1"/>
  <c r="BI226" i="1"/>
  <c r="BL226" i="1"/>
  <c r="BO226" i="1"/>
  <c r="CJ226" i="1"/>
  <c r="J227" i="1"/>
  <c r="M227" i="1"/>
  <c r="S227" i="1"/>
  <c r="V227" i="1"/>
  <c r="Y227" i="1"/>
  <c r="AE227" i="1"/>
  <c r="AH227" i="1"/>
  <c r="AN227" i="1"/>
  <c r="AQ227" i="1"/>
  <c r="AT227" i="1"/>
  <c r="AW227" i="1"/>
  <c r="BI227" i="1"/>
  <c r="BL227" i="1"/>
  <c r="BO227" i="1"/>
  <c r="CJ227" i="1"/>
  <c r="J228" i="1"/>
  <c r="M228" i="1"/>
  <c r="S228" i="1"/>
  <c r="V228" i="1"/>
  <c r="Y228" i="1"/>
  <c r="AE228" i="1"/>
  <c r="AH228" i="1"/>
  <c r="AN228" i="1"/>
  <c r="AQ228" i="1"/>
  <c r="AT228" i="1"/>
  <c r="AW228" i="1"/>
  <c r="BI228" i="1"/>
  <c r="BL228" i="1"/>
  <c r="BO228" i="1"/>
  <c r="CJ228" i="1"/>
  <c r="J229" i="1"/>
  <c r="M229" i="1"/>
  <c r="S229" i="1"/>
  <c r="V229" i="1"/>
  <c r="Y229" i="1"/>
  <c r="AE229" i="1"/>
  <c r="AH229" i="1"/>
  <c r="AN229" i="1"/>
  <c r="AQ229" i="1"/>
  <c r="AT229" i="1"/>
  <c r="AW229" i="1"/>
  <c r="BI229" i="1"/>
  <c r="BL229" i="1"/>
  <c r="BO229" i="1"/>
  <c r="CJ229" i="1"/>
  <c r="J230" i="1"/>
  <c r="M230" i="1"/>
  <c r="S230" i="1"/>
  <c r="V230" i="1"/>
  <c r="Y230" i="1"/>
  <c r="AE230" i="1"/>
  <c r="AH230" i="1"/>
  <c r="AN230" i="1"/>
  <c r="AQ230" i="1"/>
  <c r="AT230" i="1"/>
  <c r="AW230" i="1"/>
  <c r="BI230" i="1"/>
  <c r="BL230" i="1"/>
  <c r="BO230" i="1"/>
  <c r="CJ230" i="1"/>
  <c r="J231" i="1"/>
  <c r="M231" i="1"/>
  <c r="S231" i="1"/>
  <c r="V231" i="1"/>
  <c r="Y231" i="1"/>
  <c r="AE231" i="1"/>
  <c r="AH231" i="1"/>
  <c r="AN231" i="1"/>
  <c r="AQ231" i="1"/>
  <c r="AT231" i="1"/>
  <c r="AW231" i="1"/>
  <c r="BI231" i="1"/>
  <c r="BL231" i="1"/>
  <c r="BO231" i="1"/>
  <c r="BU231" i="1"/>
  <c r="BX231" i="1"/>
  <c r="CJ231" i="1"/>
  <c r="J232" i="1"/>
  <c r="M232" i="1"/>
  <c r="S232" i="1"/>
  <c r="V232" i="1"/>
  <c r="Y232" i="1"/>
  <c r="AE232" i="1"/>
  <c r="AH232" i="1"/>
  <c r="AN232" i="1"/>
  <c r="AQ232" i="1"/>
  <c r="AT232" i="1"/>
  <c r="AW232" i="1"/>
  <c r="BI232" i="1"/>
  <c r="BL232" i="1"/>
  <c r="BO232" i="1"/>
  <c r="BU232" i="1"/>
  <c r="BX232" i="1"/>
  <c r="CJ232" i="1"/>
  <c r="J233" i="1"/>
  <c r="M233" i="1"/>
  <c r="S233" i="1"/>
  <c r="V233" i="1"/>
  <c r="Y233" i="1"/>
  <c r="AE233" i="1"/>
  <c r="AH233" i="1"/>
  <c r="AN233" i="1"/>
  <c r="AQ233" i="1"/>
  <c r="AT233" i="1"/>
  <c r="AW233" i="1"/>
  <c r="BI233" i="1"/>
  <c r="BL233" i="1"/>
  <c r="BO233" i="1"/>
  <c r="BU233" i="1"/>
  <c r="BX233" i="1"/>
  <c r="CJ233" i="1"/>
  <c r="J234" i="1"/>
  <c r="M234" i="1"/>
  <c r="S234" i="1"/>
  <c r="V234" i="1"/>
  <c r="Y234" i="1"/>
  <c r="AE234" i="1"/>
  <c r="AH234" i="1"/>
  <c r="AN234" i="1"/>
  <c r="AQ234" i="1"/>
  <c r="AT234" i="1"/>
  <c r="AW234" i="1"/>
  <c r="BI234" i="1"/>
  <c r="BL234" i="1"/>
  <c r="BO234" i="1"/>
  <c r="BU234" i="1"/>
  <c r="BX234" i="1"/>
  <c r="CJ234" i="1"/>
  <c r="J235" i="1"/>
  <c r="M235" i="1"/>
  <c r="S235" i="1"/>
  <c r="V235" i="1"/>
  <c r="Y235" i="1"/>
  <c r="AE235" i="1"/>
  <c r="AH235" i="1"/>
  <c r="AN235" i="1"/>
  <c r="AQ235" i="1"/>
  <c r="AT235" i="1"/>
  <c r="AW235" i="1"/>
  <c r="BI235" i="1"/>
  <c r="BL235" i="1"/>
  <c r="BO235" i="1"/>
  <c r="BU235" i="1"/>
  <c r="BX235" i="1"/>
  <c r="CJ235" i="1"/>
  <c r="J236" i="1"/>
  <c r="M236" i="1"/>
  <c r="S236" i="1"/>
  <c r="V236" i="1"/>
  <c r="Y236" i="1"/>
  <c r="AE236" i="1"/>
  <c r="AH236" i="1"/>
  <c r="AN236" i="1"/>
  <c r="AQ236" i="1"/>
  <c r="AT236" i="1"/>
  <c r="AW236" i="1"/>
  <c r="BI236" i="1"/>
  <c r="BL236" i="1"/>
  <c r="BO236" i="1"/>
  <c r="BU236" i="1"/>
  <c r="BX236" i="1"/>
  <c r="CJ236" i="1"/>
  <c r="J237" i="1"/>
  <c r="S237" i="1"/>
  <c r="V237" i="1"/>
  <c r="Y237" i="1"/>
  <c r="AE237" i="1"/>
  <c r="AH237" i="1"/>
  <c r="AN237" i="1"/>
  <c r="AQ237" i="1"/>
  <c r="AT237" i="1"/>
  <c r="AW237" i="1"/>
  <c r="BI237" i="1"/>
  <c r="BL237" i="1"/>
  <c r="BO237" i="1"/>
  <c r="BU237" i="1"/>
  <c r="BX237" i="1"/>
  <c r="CJ237" i="1"/>
  <c r="J238" i="1"/>
  <c r="S238" i="1"/>
  <c r="V238" i="1"/>
  <c r="Y238" i="1"/>
  <c r="AE238" i="1"/>
  <c r="AH238" i="1"/>
  <c r="AN238" i="1"/>
  <c r="AQ238" i="1"/>
  <c r="AT238" i="1"/>
  <c r="AW238" i="1"/>
  <c r="BI238" i="1"/>
  <c r="BL238" i="1"/>
  <c r="BO238" i="1"/>
  <c r="BU238" i="1"/>
  <c r="BX238" i="1"/>
  <c r="CJ238" i="1"/>
  <c r="J239" i="1"/>
  <c r="S239" i="1"/>
  <c r="V239" i="1"/>
  <c r="Y239" i="1"/>
  <c r="AE239" i="1"/>
  <c r="AH239" i="1"/>
  <c r="AN239" i="1"/>
  <c r="AQ239" i="1"/>
  <c r="AT239" i="1"/>
  <c r="AW239" i="1"/>
  <c r="BI239" i="1"/>
  <c r="BL239" i="1"/>
  <c r="BO239" i="1"/>
  <c r="BU239" i="1"/>
  <c r="BX239" i="1"/>
  <c r="CJ239" i="1"/>
  <c r="J240" i="1"/>
  <c r="S240" i="1"/>
  <c r="V240" i="1"/>
  <c r="Y240" i="1"/>
  <c r="AE240" i="1"/>
  <c r="AH240" i="1"/>
  <c r="AN240" i="1"/>
  <c r="AQ240" i="1"/>
  <c r="AT240" i="1"/>
  <c r="AW240" i="1"/>
  <c r="BI240" i="1"/>
  <c r="BL240" i="1"/>
  <c r="BO240" i="1"/>
  <c r="BU240" i="1"/>
  <c r="BX240" i="1"/>
  <c r="CJ240" i="1"/>
  <c r="J241" i="1"/>
  <c r="S241" i="1"/>
  <c r="V241" i="1"/>
  <c r="Y241" i="1"/>
  <c r="AE241" i="1"/>
  <c r="AH241" i="1"/>
  <c r="AN241" i="1"/>
  <c r="AQ241" i="1"/>
  <c r="AT241" i="1"/>
  <c r="AW241" i="1"/>
  <c r="BI241" i="1"/>
  <c r="BL241" i="1"/>
  <c r="BO241" i="1"/>
  <c r="BU241" i="1"/>
  <c r="BX241" i="1"/>
  <c r="CJ241" i="1"/>
  <c r="J242" i="1"/>
  <c r="S242" i="1"/>
  <c r="V242" i="1"/>
  <c r="Y242" i="1"/>
  <c r="AE242" i="1"/>
  <c r="AH242" i="1"/>
  <c r="AN242" i="1"/>
  <c r="AQ242" i="1"/>
  <c r="AT242" i="1"/>
  <c r="AW242" i="1"/>
  <c r="BI242" i="1"/>
  <c r="BL242" i="1"/>
  <c r="BO242" i="1"/>
  <c r="BU242" i="1"/>
  <c r="BX242" i="1"/>
  <c r="CJ242" i="1"/>
  <c r="J243" i="1"/>
  <c r="S243" i="1"/>
  <c r="V243" i="1"/>
  <c r="Y243" i="1"/>
  <c r="AE243" i="1"/>
  <c r="AH243" i="1"/>
  <c r="AN243" i="1"/>
  <c r="AQ243" i="1"/>
  <c r="AT243" i="1"/>
  <c r="AW243" i="1"/>
  <c r="BI243" i="1"/>
  <c r="BL243" i="1"/>
  <c r="BO243" i="1"/>
  <c r="BU243" i="1"/>
  <c r="BX243" i="1"/>
  <c r="CJ243" i="1"/>
  <c r="J244" i="1"/>
  <c r="M244" i="1"/>
  <c r="S244" i="1"/>
  <c r="V244" i="1"/>
  <c r="Y244" i="1"/>
  <c r="AE244" i="1"/>
  <c r="AH244" i="1"/>
  <c r="AN244" i="1"/>
  <c r="AQ244" i="1"/>
  <c r="AT244" i="1"/>
  <c r="AW244" i="1"/>
  <c r="BI244" i="1"/>
  <c r="BL244" i="1"/>
  <c r="CJ244" i="1"/>
  <c r="J245" i="1"/>
  <c r="M245" i="1"/>
  <c r="S245" i="1"/>
  <c r="V245" i="1"/>
  <c r="Y245" i="1"/>
  <c r="AE245" i="1"/>
  <c r="AH245" i="1"/>
  <c r="AN245" i="1"/>
  <c r="AQ245" i="1"/>
  <c r="AT245" i="1"/>
  <c r="AW245" i="1"/>
  <c r="BI245" i="1"/>
  <c r="BL245" i="1"/>
  <c r="CJ245" i="1"/>
  <c r="J246" i="1"/>
  <c r="M246" i="1"/>
  <c r="S246" i="1"/>
  <c r="V246" i="1"/>
  <c r="Y246" i="1"/>
  <c r="AE246" i="1"/>
  <c r="AH246" i="1"/>
  <c r="AN246" i="1"/>
  <c r="AQ246" i="1"/>
  <c r="AT246" i="1"/>
  <c r="AW246" i="1"/>
  <c r="BI246" i="1"/>
  <c r="BL246" i="1"/>
  <c r="CJ246" i="1"/>
  <c r="J247" i="1"/>
  <c r="M247" i="1"/>
  <c r="V247" i="1"/>
  <c r="Y247" i="1"/>
  <c r="AE247" i="1"/>
  <c r="AQ247" i="1"/>
  <c r="AT247" i="1"/>
  <c r="AW247" i="1"/>
  <c r="BF247" i="1"/>
  <c r="BI247" i="1"/>
  <c r="BL247" i="1"/>
  <c r="BU247" i="1"/>
  <c r="BX247" i="1"/>
  <c r="CJ247" i="1"/>
  <c r="J248" i="1"/>
  <c r="M248" i="1"/>
  <c r="V248" i="1"/>
  <c r="Y248" i="1"/>
  <c r="AE248" i="1"/>
  <c r="AQ248" i="1"/>
  <c r="AT248" i="1"/>
  <c r="AW248" i="1"/>
  <c r="BF248" i="1"/>
  <c r="BI248" i="1"/>
  <c r="BL248" i="1"/>
  <c r="BU248" i="1"/>
  <c r="BX248" i="1"/>
  <c r="CJ248" i="1"/>
  <c r="J249" i="1"/>
  <c r="M249" i="1"/>
  <c r="V249" i="1"/>
  <c r="Y249" i="1"/>
  <c r="AE249" i="1"/>
  <c r="AQ249" i="1"/>
  <c r="AT249" i="1"/>
  <c r="AW249" i="1"/>
  <c r="BF249" i="1"/>
  <c r="BI249" i="1"/>
  <c r="BL249" i="1"/>
  <c r="BU249" i="1"/>
  <c r="BX249" i="1"/>
  <c r="CJ249" i="1"/>
  <c r="J250" i="1"/>
  <c r="M250" i="1"/>
  <c r="V250" i="1"/>
  <c r="Y250" i="1"/>
  <c r="AE250" i="1"/>
  <c r="AQ250" i="1"/>
  <c r="AT250" i="1"/>
  <c r="AW250" i="1"/>
  <c r="BF250" i="1"/>
  <c r="BI250" i="1"/>
  <c r="BL250" i="1"/>
  <c r="BU250" i="1"/>
  <c r="BX250" i="1"/>
  <c r="CJ250" i="1"/>
  <c r="J251" i="1"/>
  <c r="M251" i="1"/>
  <c r="S251" i="1"/>
  <c r="V251" i="1"/>
  <c r="Y251" i="1"/>
  <c r="AE251" i="1"/>
  <c r="AH251" i="1"/>
  <c r="AN251" i="1"/>
  <c r="AQ251" i="1"/>
  <c r="AT251" i="1"/>
  <c r="AW251" i="1"/>
  <c r="BI251" i="1"/>
  <c r="BL251" i="1"/>
  <c r="BU251" i="1"/>
  <c r="BX251" i="1"/>
  <c r="CJ251" i="1"/>
  <c r="J252" i="1"/>
  <c r="M252" i="1"/>
  <c r="S252" i="1"/>
  <c r="V252" i="1"/>
  <c r="Y252" i="1"/>
  <c r="AE252" i="1"/>
  <c r="AH252" i="1"/>
  <c r="AN252" i="1"/>
  <c r="AQ252" i="1"/>
  <c r="AT252" i="1"/>
  <c r="AW252" i="1"/>
  <c r="BI252" i="1"/>
  <c r="BL252" i="1"/>
  <c r="BU252" i="1"/>
  <c r="BX252" i="1"/>
  <c r="CJ252" i="1"/>
  <c r="J253" i="1"/>
  <c r="M253" i="1"/>
  <c r="S253" i="1"/>
  <c r="V253" i="1"/>
  <c r="Y253" i="1"/>
  <c r="AE253" i="1"/>
  <c r="AH253" i="1"/>
  <c r="AN253" i="1"/>
  <c r="AQ253" i="1"/>
  <c r="AT253" i="1"/>
  <c r="AW253" i="1"/>
  <c r="BI253" i="1"/>
  <c r="BL253" i="1"/>
  <c r="BU253" i="1"/>
  <c r="BX253" i="1"/>
  <c r="CJ253" i="1"/>
  <c r="J254" i="1"/>
  <c r="M254" i="1"/>
  <c r="S254" i="1"/>
  <c r="V254" i="1"/>
  <c r="Y254" i="1"/>
  <c r="AE254" i="1"/>
  <c r="AH254" i="1"/>
  <c r="AN254" i="1"/>
  <c r="AQ254" i="1"/>
  <c r="AT254" i="1"/>
  <c r="AW254" i="1"/>
  <c r="BI254" i="1"/>
  <c r="BL254" i="1"/>
  <c r="BU254" i="1"/>
  <c r="BX254" i="1"/>
  <c r="CJ254" i="1"/>
  <c r="J255" i="1"/>
  <c r="M255" i="1"/>
  <c r="S255" i="1"/>
  <c r="V255" i="1"/>
  <c r="Y255" i="1"/>
  <c r="AE255" i="1"/>
  <c r="AH255" i="1"/>
  <c r="AN255" i="1"/>
  <c r="AQ255" i="1"/>
  <c r="AT255" i="1"/>
  <c r="AW255" i="1"/>
  <c r="BI255" i="1"/>
  <c r="BL255" i="1"/>
  <c r="BU255" i="1"/>
  <c r="BX255" i="1"/>
  <c r="CJ255" i="1"/>
  <c r="J256" i="1"/>
  <c r="M256" i="1"/>
  <c r="S256" i="1"/>
  <c r="V256" i="1"/>
  <c r="Y256" i="1"/>
  <c r="AE256" i="1"/>
  <c r="AH256" i="1"/>
  <c r="AN256" i="1"/>
  <c r="AQ256" i="1"/>
  <c r="AT256" i="1"/>
  <c r="AW256" i="1"/>
  <c r="BI256" i="1"/>
  <c r="BL256" i="1"/>
  <c r="BU256" i="1"/>
  <c r="BX256" i="1"/>
  <c r="CJ256" i="1"/>
  <c r="J257" i="1"/>
  <c r="M257" i="1"/>
  <c r="S257" i="1"/>
  <c r="V257" i="1"/>
  <c r="Y257" i="1"/>
  <c r="AE257" i="1"/>
  <c r="AH257" i="1"/>
  <c r="AN257" i="1"/>
  <c r="AQ257" i="1"/>
  <c r="AT257" i="1"/>
  <c r="AW257" i="1"/>
  <c r="BI257" i="1"/>
  <c r="BL257" i="1"/>
  <c r="BU257" i="1"/>
  <c r="BX257" i="1"/>
  <c r="CJ257" i="1"/>
  <c r="J258" i="1"/>
  <c r="M258" i="1"/>
  <c r="S258" i="1"/>
  <c r="V258" i="1"/>
  <c r="Y258" i="1"/>
  <c r="AE258" i="1"/>
  <c r="AH258" i="1"/>
  <c r="AN258" i="1"/>
  <c r="AQ258" i="1"/>
  <c r="AT258" i="1"/>
  <c r="AW258" i="1"/>
  <c r="BI258" i="1"/>
  <c r="BL258" i="1"/>
  <c r="BU258" i="1"/>
  <c r="BX258" i="1"/>
  <c r="CJ258" i="1"/>
  <c r="J259" i="1"/>
  <c r="M259" i="1"/>
  <c r="S259" i="1"/>
  <c r="V259" i="1"/>
  <c r="Y259" i="1"/>
  <c r="AE259" i="1"/>
  <c r="AH259" i="1"/>
  <c r="AN259" i="1"/>
  <c r="AQ259" i="1"/>
  <c r="AT259" i="1"/>
  <c r="AW259" i="1"/>
  <c r="BI259" i="1"/>
  <c r="BL259" i="1"/>
  <c r="BU259" i="1"/>
  <c r="BX259" i="1"/>
  <c r="CJ259" i="1"/>
  <c r="J260" i="1"/>
  <c r="M260" i="1"/>
  <c r="S260" i="1"/>
  <c r="V260" i="1"/>
  <c r="Y260" i="1"/>
  <c r="AE260" i="1"/>
  <c r="AH260" i="1"/>
  <c r="AN260" i="1"/>
  <c r="AQ260" i="1"/>
  <c r="AT260" i="1"/>
  <c r="AW260" i="1"/>
  <c r="BI260" i="1"/>
  <c r="BL260" i="1"/>
  <c r="BU260" i="1"/>
  <c r="BX260" i="1"/>
  <c r="CJ260" i="1"/>
  <c r="J261" i="1"/>
  <c r="M261" i="1"/>
  <c r="S261" i="1"/>
  <c r="V261" i="1"/>
  <c r="Y261" i="1"/>
  <c r="AE261" i="1"/>
  <c r="AH261" i="1"/>
  <c r="AN261" i="1"/>
  <c r="AQ261" i="1"/>
  <c r="AT261" i="1"/>
  <c r="AW261" i="1"/>
  <c r="BI261" i="1"/>
  <c r="BL261" i="1"/>
  <c r="BU261" i="1"/>
  <c r="BX261" i="1"/>
  <c r="CJ261" i="1"/>
  <c r="J262" i="1"/>
  <c r="M262" i="1"/>
  <c r="V262" i="1"/>
  <c r="Y262" i="1"/>
  <c r="AE262" i="1"/>
  <c r="AH262" i="1"/>
  <c r="AQ262" i="1"/>
  <c r="AT262" i="1"/>
  <c r="AW262" i="1"/>
  <c r="BI262" i="1"/>
  <c r="BL262" i="1"/>
  <c r="BU262" i="1"/>
  <c r="BX262" i="1"/>
  <c r="CD262" i="1"/>
  <c r="CJ262" i="1"/>
  <c r="J263" i="1"/>
  <c r="M263" i="1"/>
  <c r="V263" i="1"/>
  <c r="Y263" i="1"/>
  <c r="AE263" i="1"/>
  <c r="AH263" i="1"/>
  <c r="AQ263" i="1"/>
  <c r="AT263" i="1"/>
  <c r="AW263" i="1"/>
  <c r="BI263" i="1"/>
  <c r="BL263" i="1"/>
  <c r="BU263" i="1"/>
  <c r="BX263" i="1"/>
  <c r="CD263" i="1"/>
  <c r="CJ263" i="1"/>
  <c r="J264" i="1"/>
  <c r="M264" i="1"/>
  <c r="V264" i="1"/>
  <c r="Y264" i="1"/>
  <c r="AE264" i="1"/>
  <c r="AH264" i="1"/>
  <c r="AN264" i="1"/>
  <c r="AQ264" i="1"/>
  <c r="AT264" i="1"/>
  <c r="AW264" i="1"/>
  <c r="BI264" i="1"/>
  <c r="BL264" i="1"/>
  <c r="BU264" i="1"/>
  <c r="BX264" i="1"/>
  <c r="CD264" i="1"/>
  <c r="CJ264" i="1"/>
  <c r="J265" i="1"/>
  <c r="M265" i="1"/>
  <c r="V265" i="1"/>
  <c r="Y265" i="1"/>
  <c r="AE265" i="1"/>
  <c r="AH265" i="1"/>
  <c r="AN265" i="1"/>
  <c r="AQ265" i="1"/>
  <c r="AT265" i="1"/>
  <c r="AW265" i="1"/>
  <c r="BI265" i="1"/>
  <c r="BL265" i="1"/>
  <c r="BU265" i="1"/>
  <c r="BX265" i="1"/>
  <c r="CD265" i="1"/>
  <c r="CJ265" i="1"/>
  <c r="J266" i="1"/>
  <c r="M266" i="1"/>
  <c r="V266" i="1"/>
  <c r="Y266" i="1"/>
  <c r="AE266" i="1"/>
  <c r="AH266" i="1"/>
  <c r="AQ266" i="1"/>
  <c r="AT266" i="1"/>
  <c r="AW266" i="1"/>
  <c r="BI266" i="1"/>
  <c r="BL266" i="1"/>
  <c r="BU266" i="1"/>
  <c r="BX266" i="1"/>
  <c r="CD266" i="1"/>
  <c r="CJ266" i="1"/>
  <c r="J267" i="1"/>
  <c r="M267" i="1"/>
  <c r="V267" i="1"/>
  <c r="Y267" i="1"/>
  <c r="AE267" i="1"/>
  <c r="AH267" i="1"/>
  <c r="AQ267" i="1"/>
  <c r="AT267" i="1"/>
  <c r="AW267" i="1"/>
  <c r="BI267" i="1"/>
  <c r="BL267" i="1"/>
  <c r="BU267" i="1"/>
  <c r="BX267" i="1"/>
  <c r="CD267" i="1"/>
  <c r="CJ267" i="1"/>
  <c r="J268" i="1"/>
  <c r="M268" i="1"/>
  <c r="S268" i="1"/>
  <c r="V268" i="1"/>
  <c r="Y268" i="1"/>
  <c r="AE268" i="1"/>
  <c r="AH268" i="1"/>
  <c r="AN268" i="1"/>
  <c r="AQ268" i="1"/>
  <c r="AT268" i="1"/>
  <c r="AW268" i="1"/>
  <c r="AZ268" i="1"/>
  <c r="BI268" i="1"/>
  <c r="BL268" i="1"/>
  <c r="BU268" i="1"/>
  <c r="BX268" i="1"/>
  <c r="CJ268" i="1"/>
  <c r="J269" i="1"/>
  <c r="M269" i="1"/>
  <c r="S269" i="1"/>
  <c r="V269" i="1"/>
  <c r="Y269" i="1"/>
  <c r="AE269" i="1"/>
  <c r="AH269" i="1"/>
  <c r="AN269" i="1"/>
  <c r="AQ269" i="1"/>
  <c r="AT269" i="1"/>
  <c r="AW269" i="1"/>
  <c r="AZ269" i="1"/>
  <c r="BI269" i="1"/>
  <c r="BL269" i="1"/>
  <c r="BU269" i="1"/>
  <c r="BX269" i="1"/>
  <c r="CJ269" i="1"/>
  <c r="J270" i="1"/>
  <c r="M270" i="1"/>
  <c r="S270" i="1"/>
  <c r="V270" i="1"/>
  <c r="Y270" i="1"/>
  <c r="AE270" i="1"/>
  <c r="AH270" i="1"/>
  <c r="AN270" i="1"/>
  <c r="AQ270" i="1"/>
  <c r="AT270" i="1"/>
  <c r="AW270" i="1"/>
  <c r="AZ270" i="1"/>
  <c r="BI270" i="1"/>
  <c r="BL270" i="1"/>
  <c r="BU270" i="1"/>
  <c r="BX270" i="1"/>
  <c r="CJ270" i="1"/>
  <c r="J271" i="1"/>
  <c r="M271" i="1"/>
  <c r="S271" i="1"/>
  <c r="V271" i="1"/>
  <c r="Y271" i="1"/>
  <c r="AE271" i="1"/>
  <c r="AH271" i="1"/>
  <c r="AN271" i="1"/>
  <c r="AQ271" i="1"/>
  <c r="AT271" i="1"/>
  <c r="AW271" i="1"/>
  <c r="AZ271" i="1"/>
  <c r="BF271" i="1"/>
  <c r="BI271" i="1"/>
  <c r="BL271" i="1"/>
  <c r="BU271" i="1"/>
  <c r="BX271" i="1"/>
  <c r="CJ271" i="1"/>
  <c r="J272" i="1"/>
  <c r="M272" i="1"/>
  <c r="S272" i="1"/>
  <c r="V272" i="1"/>
  <c r="Y272" i="1"/>
  <c r="AE272" i="1"/>
  <c r="AN272" i="1"/>
  <c r="AQ272" i="1"/>
  <c r="AT272" i="1"/>
  <c r="AW272" i="1"/>
  <c r="BI272" i="1"/>
  <c r="BL272" i="1"/>
  <c r="BO272" i="1"/>
  <c r="CJ272" i="1"/>
  <c r="J273" i="1"/>
  <c r="M273" i="1"/>
  <c r="S273" i="1"/>
  <c r="V273" i="1"/>
  <c r="Y273" i="1"/>
  <c r="AE273" i="1"/>
  <c r="AN273" i="1"/>
  <c r="AQ273" i="1"/>
  <c r="AT273" i="1"/>
  <c r="AW273" i="1"/>
  <c r="BI273" i="1"/>
  <c r="BL273" i="1"/>
  <c r="BO273" i="1"/>
  <c r="CJ273" i="1"/>
  <c r="J274" i="1"/>
  <c r="M274" i="1"/>
  <c r="S274" i="1"/>
  <c r="V274" i="1"/>
  <c r="Y274" i="1"/>
  <c r="AE274" i="1"/>
  <c r="AN274" i="1"/>
  <c r="AQ274" i="1"/>
  <c r="AT274" i="1"/>
  <c r="AW274" i="1"/>
  <c r="BI274" i="1"/>
  <c r="BL274" i="1"/>
  <c r="BO274" i="1"/>
  <c r="CJ274" i="1"/>
  <c r="AE275" i="1"/>
  <c r="AH275" i="1"/>
  <c r="AQ275" i="1"/>
  <c r="AT275" i="1"/>
  <c r="AW275" i="1"/>
  <c r="AZ275" i="1"/>
  <c r="BI275" i="1"/>
  <c r="BL275" i="1"/>
  <c r="BO275" i="1"/>
  <c r="BU275" i="1"/>
  <c r="BX275" i="1"/>
  <c r="CJ275" i="1"/>
  <c r="AE276" i="1"/>
  <c r="AH276" i="1"/>
  <c r="AQ276" i="1"/>
  <c r="AT276" i="1"/>
  <c r="AW276" i="1"/>
  <c r="AZ276" i="1"/>
  <c r="BI276" i="1"/>
  <c r="BL276" i="1"/>
  <c r="BO276" i="1"/>
  <c r="BU276" i="1"/>
  <c r="BX276" i="1"/>
  <c r="CJ276" i="1"/>
  <c r="AE277" i="1"/>
  <c r="AH277" i="1"/>
  <c r="AQ277" i="1"/>
  <c r="AT277" i="1"/>
  <c r="AW277" i="1"/>
  <c r="AZ277" i="1"/>
  <c r="BI277" i="1"/>
  <c r="BL277" i="1"/>
  <c r="BO277" i="1"/>
  <c r="BU277" i="1"/>
  <c r="BX277" i="1"/>
  <c r="CJ277" i="1"/>
  <c r="AE278" i="1"/>
  <c r="AH278" i="1"/>
  <c r="AQ278" i="1"/>
  <c r="AT278" i="1"/>
  <c r="AW278" i="1"/>
  <c r="AZ278" i="1"/>
  <c r="BI278" i="1"/>
  <c r="BL278" i="1"/>
  <c r="BO278" i="1"/>
  <c r="BU278" i="1"/>
  <c r="BX278" i="1"/>
  <c r="CJ278" i="1"/>
  <c r="AE279" i="1"/>
  <c r="AH279" i="1"/>
  <c r="AQ279" i="1"/>
  <c r="AT279" i="1"/>
  <c r="AW279" i="1"/>
  <c r="AZ279" i="1"/>
  <c r="BI279" i="1"/>
  <c r="BL279" i="1"/>
  <c r="BO279" i="1"/>
  <c r="BU279" i="1"/>
  <c r="BX279" i="1"/>
  <c r="CJ279" i="1"/>
  <c r="AE280" i="1"/>
  <c r="AH280" i="1"/>
  <c r="AQ280" i="1"/>
  <c r="AT280" i="1"/>
  <c r="AW280" i="1"/>
  <c r="AZ280" i="1"/>
  <c r="BI280" i="1"/>
  <c r="BL280" i="1"/>
  <c r="BO280" i="1"/>
  <c r="BU280" i="1"/>
  <c r="BX280" i="1"/>
  <c r="CJ280" i="1"/>
  <c r="AE281" i="1"/>
  <c r="AH281" i="1"/>
  <c r="AQ281" i="1"/>
  <c r="AT281" i="1"/>
  <c r="AW281" i="1"/>
  <c r="AZ281" i="1"/>
  <c r="BI281" i="1"/>
  <c r="BL281" i="1"/>
  <c r="BO281" i="1"/>
  <c r="BU281" i="1"/>
  <c r="BX281" i="1"/>
  <c r="CJ281" i="1"/>
  <c r="AE282" i="1"/>
  <c r="AH282" i="1"/>
  <c r="AQ282" i="1"/>
  <c r="AT282" i="1"/>
  <c r="AW282" i="1"/>
  <c r="AZ282" i="1"/>
  <c r="BI282" i="1"/>
  <c r="BL282" i="1"/>
  <c r="BO282" i="1"/>
  <c r="BU282" i="1"/>
  <c r="BX282" i="1"/>
  <c r="CJ282" i="1"/>
  <c r="AE283" i="1"/>
  <c r="AH283" i="1"/>
  <c r="AQ283" i="1"/>
  <c r="AT283" i="1"/>
  <c r="AW283" i="1"/>
  <c r="AZ283" i="1"/>
  <c r="BI283" i="1"/>
  <c r="BL283" i="1"/>
  <c r="BO283" i="1"/>
  <c r="BU283" i="1"/>
  <c r="BX283" i="1"/>
  <c r="CJ283" i="1"/>
  <c r="AW284" i="1"/>
  <c r="BI284" i="1"/>
  <c r="BL284" i="1"/>
  <c r="CJ284" i="1"/>
  <c r="AW285" i="1"/>
  <c r="BI285" i="1"/>
  <c r="BL285" i="1"/>
  <c r="CJ285" i="1"/>
  <c r="AW286" i="1"/>
  <c r="BI286" i="1"/>
  <c r="BL286" i="1"/>
  <c r="CJ286" i="1"/>
  <c r="J287" i="1"/>
  <c r="S287" i="1"/>
  <c r="V287" i="1"/>
  <c r="Y287" i="1"/>
  <c r="AE287" i="1"/>
  <c r="AH287" i="1"/>
  <c r="AN287" i="1"/>
  <c r="AQ287" i="1"/>
  <c r="AT287" i="1"/>
  <c r="AW287" i="1"/>
  <c r="AZ287" i="1"/>
  <c r="BI287" i="1"/>
  <c r="BL287" i="1"/>
  <c r="BO287" i="1"/>
  <c r="CJ287" i="1"/>
  <c r="J288" i="1"/>
  <c r="S288" i="1"/>
  <c r="V288" i="1"/>
  <c r="Y288" i="1"/>
  <c r="AE288" i="1"/>
  <c r="AH288" i="1"/>
  <c r="AN288" i="1"/>
  <c r="AQ288" i="1"/>
  <c r="AT288" i="1"/>
  <c r="AW288" i="1"/>
  <c r="AZ288" i="1"/>
  <c r="BI288" i="1"/>
  <c r="BL288" i="1"/>
  <c r="BO288" i="1"/>
  <c r="CJ288" i="1"/>
  <c r="J289" i="1"/>
  <c r="S289" i="1"/>
  <c r="V289" i="1"/>
  <c r="Y289" i="1"/>
  <c r="AE289" i="1"/>
  <c r="AH289" i="1"/>
  <c r="AN289" i="1"/>
  <c r="AQ289" i="1"/>
  <c r="AT289" i="1"/>
  <c r="AW289" i="1"/>
  <c r="AZ289" i="1"/>
  <c r="BI289" i="1"/>
  <c r="BL289" i="1"/>
  <c r="BO289" i="1"/>
  <c r="CJ289" i="1"/>
  <c r="J290" i="1"/>
  <c r="M290" i="1"/>
  <c r="R290" i="1"/>
  <c r="U290" i="1"/>
  <c r="AA290" i="1"/>
  <c r="AD290" i="1"/>
  <c r="AJ290" i="1"/>
  <c r="AM290" i="1"/>
  <c r="AP290" i="1"/>
  <c r="AS290" i="1"/>
  <c r="BE290" i="1"/>
  <c r="BH290" i="1"/>
  <c r="CI290" i="1"/>
  <c r="J291" i="1"/>
  <c r="M291" i="1"/>
  <c r="S291" i="1"/>
  <c r="V291" i="1"/>
  <c r="Y291" i="1"/>
  <c r="AJ291" i="1"/>
  <c r="AM291" i="1"/>
  <c r="AP291" i="1"/>
  <c r="AS291" i="1"/>
  <c r="BE291" i="1"/>
  <c r="BH291" i="1"/>
  <c r="CF291" i="1"/>
  <c r="CI291" i="1"/>
  <c r="J292" i="1"/>
  <c r="M292" i="1"/>
  <c r="S292" i="1"/>
  <c r="V292" i="1"/>
  <c r="Y292" i="1"/>
  <c r="AJ292" i="1"/>
  <c r="AM292" i="1"/>
  <c r="AP292" i="1"/>
  <c r="AS292" i="1"/>
  <c r="BE292" i="1"/>
  <c r="BH292" i="1"/>
  <c r="CF292" i="1"/>
  <c r="CI292" i="1"/>
  <c r="J293" i="1"/>
  <c r="M293" i="1"/>
  <c r="S293" i="1"/>
  <c r="V293" i="1"/>
  <c r="Y293" i="1"/>
  <c r="AJ293" i="1"/>
  <c r="AM293" i="1"/>
  <c r="AP293" i="1"/>
  <c r="AS293" i="1"/>
  <c r="BE293" i="1"/>
  <c r="BH293" i="1"/>
  <c r="CF293" i="1"/>
  <c r="CI293" i="1"/>
  <c r="J294" i="1"/>
  <c r="M294" i="1"/>
  <c r="S294" i="1"/>
  <c r="V294" i="1"/>
  <c r="Y294" i="1"/>
  <c r="AJ294" i="1"/>
  <c r="AM294" i="1"/>
  <c r="AP294" i="1"/>
  <c r="AS294" i="1"/>
  <c r="BE294" i="1"/>
  <c r="BH294" i="1"/>
  <c r="CF294" i="1"/>
  <c r="CI294" i="1"/>
  <c r="J295" i="1"/>
  <c r="M295" i="1"/>
  <c r="S295" i="1"/>
  <c r="V295" i="1"/>
  <c r="Y295" i="1"/>
  <c r="AJ295" i="1"/>
  <c r="AM295" i="1"/>
  <c r="AP295" i="1"/>
  <c r="AS295" i="1"/>
  <c r="BE295" i="1"/>
  <c r="BH295" i="1"/>
  <c r="CF295" i="1"/>
  <c r="CI295" i="1"/>
  <c r="J296" i="1"/>
  <c r="M296" i="1"/>
  <c r="S296" i="1"/>
  <c r="V296" i="1"/>
  <c r="Y296" i="1"/>
  <c r="AJ296" i="1"/>
  <c r="AM296" i="1"/>
  <c r="AP296" i="1"/>
  <c r="AS296" i="1"/>
  <c r="BB296" i="1"/>
  <c r="BE296" i="1"/>
  <c r="BH296" i="1"/>
  <c r="CF296" i="1"/>
  <c r="CI296" i="1"/>
  <c r="AE297" i="1"/>
  <c r="AH297" i="1"/>
  <c r="AN297" i="1"/>
  <c r="AQ297" i="1"/>
  <c r="AT297" i="1"/>
  <c r="AW297" i="1"/>
  <c r="BI297" i="1"/>
  <c r="BL297" i="1"/>
  <c r="BO297" i="1"/>
  <c r="AE298" i="1"/>
  <c r="AH298" i="1"/>
  <c r="AN298" i="1"/>
  <c r="AQ298" i="1"/>
  <c r="AT298" i="1"/>
  <c r="AW298" i="1"/>
  <c r="BI298" i="1"/>
  <c r="BL298" i="1"/>
  <c r="BO298" i="1"/>
  <c r="AE299" i="1"/>
  <c r="AH299" i="1"/>
  <c r="AN299" i="1"/>
  <c r="AQ299" i="1"/>
  <c r="AT299" i="1"/>
  <c r="AW299" i="1"/>
  <c r="BI299" i="1"/>
  <c r="BL299" i="1"/>
  <c r="BO299" i="1"/>
  <c r="AE300" i="1"/>
  <c r="AH300" i="1"/>
  <c r="AN300" i="1"/>
  <c r="AQ300" i="1"/>
  <c r="AT300" i="1"/>
  <c r="AW300" i="1"/>
  <c r="BI300" i="1"/>
  <c r="BL300" i="1"/>
  <c r="BO300" i="1"/>
  <c r="AE301" i="1"/>
  <c r="AH301" i="1"/>
  <c r="AN301" i="1"/>
  <c r="AQ301" i="1"/>
  <c r="AT301" i="1"/>
  <c r="AW301" i="1"/>
  <c r="BI301" i="1"/>
  <c r="BL301" i="1"/>
  <c r="BO301" i="1"/>
  <c r="AE302" i="1"/>
  <c r="AH302" i="1"/>
  <c r="AN302" i="1"/>
  <c r="AQ302" i="1"/>
  <c r="AT302" i="1"/>
  <c r="AW302" i="1"/>
  <c r="BI302" i="1"/>
  <c r="BL302" i="1"/>
  <c r="BO302" i="1"/>
  <c r="AE303" i="1"/>
  <c r="AH303" i="1"/>
  <c r="AN303" i="1"/>
  <c r="AQ303" i="1"/>
  <c r="AT303" i="1"/>
  <c r="AW303" i="1"/>
  <c r="BI303" i="1"/>
  <c r="BL303" i="1"/>
  <c r="BO303" i="1"/>
  <c r="AE304" i="1"/>
  <c r="AH304" i="1"/>
  <c r="AN304" i="1"/>
  <c r="AQ304" i="1"/>
  <c r="AT304" i="1"/>
  <c r="AW304" i="1"/>
  <c r="BI304" i="1"/>
  <c r="BL304" i="1"/>
  <c r="BO304" i="1"/>
  <c r="CJ304" i="1"/>
  <c r="J305" i="1"/>
  <c r="M305" i="1"/>
  <c r="V305" i="1"/>
  <c r="Y305" i="1"/>
  <c r="AE305" i="1"/>
  <c r="AH305" i="1"/>
  <c r="AQ305" i="1"/>
  <c r="AT305" i="1"/>
  <c r="AW305" i="1"/>
  <c r="AZ305" i="1"/>
  <c r="BI305" i="1"/>
  <c r="BL305" i="1"/>
  <c r="BO305" i="1"/>
  <c r="BU305" i="1"/>
  <c r="BX305" i="1"/>
  <c r="CJ305" i="1"/>
  <c r="J306" i="1"/>
  <c r="M306" i="1"/>
  <c r="V306" i="1"/>
  <c r="Y306" i="1"/>
  <c r="AE306" i="1"/>
  <c r="AH306" i="1"/>
  <c r="AQ306" i="1"/>
  <c r="AT306" i="1"/>
  <c r="AW306" i="1"/>
  <c r="AZ306" i="1"/>
  <c r="BI306" i="1"/>
  <c r="BL306" i="1"/>
  <c r="BO306" i="1"/>
  <c r="BU306" i="1"/>
  <c r="BX306" i="1"/>
  <c r="CJ306" i="1"/>
  <c r="J307" i="1"/>
  <c r="M307" i="1"/>
  <c r="V307" i="1"/>
  <c r="Y307" i="1"/>
  <c r="AE307" i="1"/>
  <c r="AH307" i="1"/>
  <c r="AQ307" i="1"/>
  <c r="AT307" i="1"/>
  <c r="AW307" i="1"/>
  <c r="AZ307" i="1"/>
  <c r="BI307" i="1"/>
  <c r="BL307" i="1"/>
  <c r="BO307" i="1"/>
  <c r="BU307" i="1"/>
  <c r="BX307" i="1"/>
  <c r="CJ307" i="1"/>
  <c r="J308" i="1"/>
  <c r="M308" i="1"/>
  <c r="V308" i="1"/>
  <c r="Y308" i="1"/>
  <c r="AE308" i="1"/>
  <c r="AH308" i="1"/>
  <c r="AQ308" i="1"/>
  <c r="AT308" i="1"/>
  <c r="AW308" i="1"/>
  <c r="AZ308" i="1"/>
  <c r="BI308" i="1"/>
  <c r="BL308" i="1"/>
  <c r="BO308" i="1"/>
  <c r="BU308" i="1"/>
  <c r="BX308" i="1"/>
  <c r="CJ308" i="1"/>
  <c r="J309" i="1"/>
  <c r="M309" i="1"/>
  <c r="V309" i="1"/>
  <c r="Y309" i="1"/>
  <c r="AE309" i="1"/>
  <c r="AH309" i="1"/>
  <c r="AQ309" i="1"/>
  <c r="AT309" i="1"/>
  <c r="AW309" i="1"/>
  <c r="AZ309" i="1"/>
  <c r="BI309" i="1"/>
  <c r="BL309" i="1"/>
  <c r="BO309" i="1"/>
  <c r="BU309" i="1"/>
  <c r="BX309" i="1"/>
  <c r="CJ309" i="1"/>
  <c r="J310" i="1"/>
  <c r="M310" i="1"/>
  <c r="V310" i="1"/>
  <c r="Y310" i="1"/>
  <c r="AE310" i="1"/>
  <c r="AH310" i="1"/>
  <c r="AQ310" i="1"/>
  <c r="AT310" i="1"/>
  <c r="AW310" i="1"/>
  <c r="AZ310" i="1"/>
  <c r="BF310" i="1"/>
  <c r="BI310" i="1"/>
  <c r="BL310" i="1"/>
  <c r="BO310" i="1"/>
  <c r="BU310" i="1"/>
  <c r="BX310" i="1"/>
  <c r="CJ310" i="1"/>
  <c r="J311" i="1"/>
  <c r="M311" i="1"/>
  <c r="V311" i="1"/>
  <c r="Y311" i="1"/>
  <c r="AE311" i="1"/>
  <c r="AH311" i="1"/>
  <c r="AQ311" i="1"/>
  <c r="AT311" i="1"/>
  <c r="AW311" i="1"/>
  <c r="AZ311" i="1"/>
  <c r="BF311" i="1"/>
  <c r="BI311" i="1"/>
  <c r="BL311" i="1"/>
  <c r="BO311" i="1"/>
  <c r="BU311" i="1"/>
  <c r="BX311" i="1"/>
  <c r="CJ311" i="1"/>
  <c r="J312" i="1"/>
  <c r="M312" i="1"/>
  <c r="S312" i="1"/>
  <c r="V312" i="1"/>
  <c r="Y312" i="1"/>
  <c r="AE312" i="1"/>
  <c r="AN312" i="1"/>
  <c r="AQ312" i="1"/>
  <c r="AT312" i="1"/>
  <c r="AW312" i="1"/>
  <c r="BI312" i="1"/>
  <c r="BL312" i="1"/>
  <c r="BU312" i="1"/>
  <c r="BX312" i="1"/>
  <c r="CJ312" i="1"/>
  <c r="J313" i="1"/>
  <c r="M313" i="1"/>
  <c r="S313" i="1"/>
  <c r="V313" i="1"/>
  <c r="Y313" i="1"/>
  <c r="AE313" i="1"/>
  <c r="AN313" i="1"/>
  <c r="AQ313" i="1"/>
  <c r="AT313" i="1"/>
  <c r="AW313" i="1"/>
  <c r="BI313" i="1"/>
  <c r="BL313" i="1"/>
  <c r="BU313" i="1"/>
  <c r="BX313" i="1"/>
  <c r="CJ313" i="1"/>
  <c r="J314" i="1"/>
  <c r="M314" i="1"/>
  <c r="S314" i="1"/>
  <c r="V314" i="1"/>
  <c r="Y314" i="1"/>
  <c r="AE314" i="1"/>
  <c r="AN314" i="1"/>
  <c r="AQ314" i="1"/>
  <c r="AT314" i="1"/>
  <c r="AW314" i="1"/>
  <c r="BI314" i="1"/>
  <c r="BL314" i="1"/>
  <c r="BU314" i="1"/>
  <c r="BX314" i="1"/>
  <c r="CJ314" i="1"/>
  <c r="J315" i="1"/>
  <c r="M315" i="1"/>
  <c r="S315" i="1"/>
  <c r="V315" i="1"/>
  <c r="Y315" i="1"/>
  <c r="AE315" i="1"/>
  <c r="AN315" i="1"/>
  <c r="AQ315" i="1"/>
  <c r="AT315" i="1"/>
  <c r="AW315" i="1"/>
  <c r="BI315" i="1"/>
  <c r="BL315" i="1"/>
  <c r="BU315" i="1"/>
  <c r="BX315" i="1"/>
  <c r="CJ315" i="1"/>
  <c r="J316" i="1"/>
  <c r="M316" i="1"/>
  <c r="S316" i="1"/>
  <c r="V316" i="1"/>
  <c r="Y316" i="1"/>
  <c r="AE316" i="1"/>
  <c r="AN316" i="1"/>
  <c r="AQ316" i="1"/>
  <c r="AT316" i="1"/>
  <c r="AW316" i="1"/>
  <c r="BI316" i="1"/>
  <c r="BL316" i="1"/>
  <c r="BU316" i="1"/>
  <c r="BX316" i="1"/>
  <c r="CJ316" i="1"/>
  <c r="J317" i="1"/>
  <c r="M317" i="1"/>
  <c r="S317" i="1"/>
  <c r="V317" i="1"/>
  <c r="Y317" i="1"/>
  <c r="AE317" i="1"/>
  <c r="AN317" i="1"/>
  <c r="AQ317" i="1"/>
  <c r="AT317" i="1"/>
  <c r="AW317" i="1"/>
  <c r="BI317" i="1"/>
  <c r="BL317" i="1"/>
  <c r="BU317" i="1"/>
  <c r="BX317" i="1"/>
  <c r="CJ317" i="1"/>
  <c r="J318" i="1"/>
  <c r="M318" i="1"/>
  <c r="S318" i="1"/>
  <c r="V318" i="1"/>
  <c r="Y318" i="1"/>
  <c r="AE318" i="1"/>
  <c r="AN318" i="1"/>
  <c r="AQ318" i="1"/>
  <c r="AT318" i="1"/>
  <c r="AW318" i="1"/>
  <c r="BI318" i="1"/>
  <c r="BL318" i="1"/>
  <c r="BU318" i="1"/>
  <c r="BX318" i="1"/>
  <c r="CJ318" i="1"/>
  <c r="J319" i="1"/>
  <c r="M319" i="1"/>
  <c r="S319" i="1"/>
  <c r="V319" i="1"/>
  <c r="Y319" i="1"/>
  <c r="AE319" i="1"/>
  <c r="AN319" i="1"/>
  <c r="AQ319" i="1"/>
  <c r="AT319" i="1"/>
  <c r="AW319" i="1"/>
  <c r="BI319" i="1"/>
  <c r="BL319" i="1"/>
  <c r="BU319" i="1"/>
  <c r="BX319" i="1"/>
  <c r="CJ319" i="1"/>
  <c r="J320" i="1"/>
  <c r="M320" i="1"/>
  <c r="S320" i="1"/>
  <c r="V320" i="1"/>
  <c r="Y320" i="1"/>
  <c r="AE320" i="1"/>
  <c r="AN320" i="1"/>
  <c r="AQ320" i="1"/>
  <c r="AT320" i="1"/>
  <c r="AW320" i="1"/>
  <c r="BI320" i="1"/>
  <c r="BL320" i="1"/>
  <c r="BU320" i="1"/>
  <c r="BX320" i="1"/>
  <c r="CJ320" i="1"/>
  <c r="J321" i="1"/>
  <c r="M321" i="1"/>
  <c r="S321" i="1"/>
  <c r="V321" i="1"/>
  <c r="Y321" i="1"/>
  <c r="AE321" i="1"/>
  <c r="AN321" i="1"/>
  <c r="AQ321" i="1"/>
  <c r="AT321" i="1"/>
  <c r="AW321" i="1"/>
  <c r="BI321" i="1"/>
  <c r="BL321" i="1"/>
  <c r="BU321" i="1"/>
  <c r="BX321" i="1"/>
  <c r="CJ321" i="1"/>
  <c r="AE322" i="1"/>
  <c r="AH322" i="1"/>
  <c r="AN322" i="1"/>
  <c r="AQ322" i="1"/>
  <c r="AT322" i="1"/>
  <c r="AW322" i="1"/>
  <c r="AZ322" i="1"/>
  <c r="BI322" i="1"/>
  <c r="BL322" i="1"/>
  <c r="BU322" i="1"/>
  <c r="AE323" i="1"/>
  <c r="AH323" i="1"/>
  <c r="AN323" i="1"/>
  <c r="AQ323" i="1"/>
  <c r="AT323" i="1"/>
  <c r="AW323" i="1"/>
  <c r="AZ323" i="1"/>
  <c r="BI323" i="1"/>
  <c r="BL323" i="1"/>
  <c r="BU323" i="1"/>
  <c r="AE324" i="1"/>
  <c r="AH324" i="1"/>
  <c r="AN324" i="1"/>
  <c r="AQ324" i="1"/>
  <c r="AT324" i="1"/>
  <c r="AW324" i="1"/>
  <c r="AZ324" i="1"/>
  <c r="BI324" i="1"/>
  <c r="BL324" i="1"/>
  <c r="BU324" i="1"/>
  <c r="AE325" i="1"/>
  <c r="AH325" i="1"/>
  <c r="AN325" i="1"/>
  <c r="AQ325" i="1"/>
  <c r="AT325" i="1"/>
  <c r="AW325" i="1"/>
  <c r="AZ325" i="1"/>
  <c r="BI325" i="1"/>
  <c r="BL325" i="1"/>
  <c r="BU325" i="1"/>
  <c r="AE326" i="1"/>
  <c r="AH326" i="1"/>
  <c r="AN326" i="1"/>
  <c r="AQ326" i="1"/>
  <c r="AT326" i="1"/>
  <c r="AW326" i="1"/>
  <c r="AZ326" i="1"/>
  <c r="BI326" i="1"/>
  <c r="BL326" i="1"/>
  <c r="BU326" i="1"/>
  <c r="AE327" i="1"/>
  <c r="AH327" i="1"/>
  <c r="AN327" i="1"/>
  <c r="AQ327" i="1"/>
  <c r="AT327" i="1"/>
  <c r="AW327" i="1"/>
  <c r="AZ327" i="1"/>
  <c r="BI327" i="1"/>
  <c r="BL327" i="1"/>
  <c r="BU327" i="1"/>
  <c r="AE328" i="1"/>
  <c r="AH328" i="1"/>
  <c r="AN328" i="1"/>
  <c r="AQ328" i="1"/>
  <c r="AT328" i="1"/>
  <c r="AW328" i="1"/>
  <c r="AZ328" i="1"/>
  <c r="BI328" i="1"/>
  <c r="BL328" i="1"/>
  <c r="BU328" i="1"/>
  <c r="AE329" i="1"/>
  <c r="AH329" i="1"/>
  <c r="AN329" i="1"/>
  <c r="AQ329" i="1"/>
  <c r="AT329" i="1"/>
  <c r="AW329" i="1"/>
  <c r="AZ329" i="1"/>
  <c r="BI329" i="1"/>
  <c r="BL329" i="1"/>
  <c r="BU329" i="1"/>
  <c r="AE330" i="1"/>
  <c r="AH330" i="1"/>
  <c r="AN330" i="1"/>
  <c r="AQ330" i="1"/>
  <c r="AT330" i="1"/>
  <c r="AW330" i="1"/>
  <c r="AZ330" i="1"/>
  <c r="BI330" i="1"/>
  <c r="BL330" i="1"/>
  <c r="BU330" i="1"/>
  <c r="J331" i="1"/>
  <c r="M331" i="1"/>
  <c r="S331" i="1"/>
  <c r="V331" i="1"/>
  <c r="Y331" i="1"/>
  <c r="AE331" i="1"/>
  <c r="AN331" i="1"/>
  <c r="AQ331" i="1"/>
  <c r="AT331" i="1"/>
  <c r="AW331" i="1"/>
  <c r="BI331" i="1"/>
  <c r="BL331" i="1"/>
  <c r="BU331" i="1"/>
  <c r="BX331" i="1"/>
  <c r="CJ331" i="1"/>
  <c r="J332" i="1"/>
  <c r="M332" i="1"/>
  <c r="V332" i="1"/>
  <c r="Y332" i="1"/>
  <c r="AE332" i="1"/>
  <c r="AQ332" i="1"/>
  <c r="AT332" i="1"/>
  <c r="AW332" i="1"/>
  <c r="BI332" i="1"/>
  <c r="BL332" i="1"/>
  <c r="BU332" i="1"/>
  <c r="BX332" i="1"/>
  <c r="CJ332" i="1"/>
  <c r="J333" i="1"/>
  <c r="M333" i="1"/>
  <c r="V333" i="1"/>
  <c r="Y333" i="1"/>
  <c r="AE333" i="1"/>
  <c r="AQ333" i="1"/>
  <c r="AT333" i="1"/>
  <c r="AW333" i="1"/>
  <c r="BI333" i="1"/>
  <c r="BL333" i="1"/>
  <c r="BU333" i="1"/>
  <c r="BX333" i="1"/>
  <c r="CJ333" i="1"/>
  <c r="J334" i="1"/>
  <c r="S334" i="1"/>
  <c r="V334" i="1"/>
  <c r="Y334" i="1"/>
  <c r="AE334" i="1"/>
  <c r="AN334" i="1"/>
  <c r="AQ334" i="1"/>
  <c r="AT334" i="1"/>
  <c r="AW334" i="1"/>
  <c r="BI334" i="1"/>
  <c r="BL334" i="1"/>
  <c r="CJ334" i="1"/>
  <c r="J335" i="1"/>
  <c r="S335" i="1"/>
  <c r="V335" i="1"/>
  <c r="Y335" i="1"/>
  <c r="AE335" i="1"/>
  <c r="AN335" i="1"/>
  <c r="AQ335" i="1"/>
  <c r="AT335" i="1"/>
  <c r="AW335" i="1"/>
  <c r="BI335" i="1"/>
  <c r="BL335" i="1"/>
  <c r="CJ335" i="1"/>
  <c r="J336" i="1"/>
  <c r="M336" i="1"/>
  <c r="S336" i="1"/>
  <c r="V336" i="1"/>
  <c r="Y336" i="1"/>
  <c r="AE336" i="1"/>
  <c r="AQ336" i="1"/>
  <c r="AT336" i="1"/>
  <c r="AW336" i="1"/>
  <c r="BI336" i="1"/>
  <c r="BL336" i="1"/>
  <c r="BU336" i="1"/>
  <c r="BX336" i="1"/>
  <c r="CD336" i="1"/>
  <c r="CJ336" i="1"/>
  <c r="J337" i="1"/>
  <c r="M337" i="1"/>
  <c r="S337" i="1"/>
  <c r="V337" i="1"/>
  <c r="Y337" i="1"/>
  <c r="AE337" i="1"/>
  <c r="AQ337" i="1"/>
  <c r="AT337" i="1"/>
  <c r="AW337" i="1"/>
  <c r="BI337" i="1"/>
  <c r="BL337" i="1"/>
  <c r="BU337" i="1"/>
  <c r="BX337" i="1"/>
  <c r="CD337" i="1"/>
  <c r="CJ337" i="1"/>
  <c r="J338" i="1"/>
  <c r="M338" i="1"/>
  <c r="S338" i="1"/>
  <c r="V338" i="1"/>
  <c r="Y338" i="1"/>
  <c r="AE338" i="1"/>
  <c r="AQ338" i="1"/>
  <c r="AT338" i="1"/>
  <c r="AW338" i="1"/>
  <c r="BI338" i="1"/>
  <c r="BL338" i="1"/>
  <c r="BU338" i="1"/>
  <c r="BX338" i="1"/>
  <c r="CD338" i="1"/>
  <c r="CJ338" i="1"/>
  <c r="J339" i="1"/>
  <c r="M339" i="1"/>
  <c r="S339" i="1"/>
  <c r="V339" i="1"/>
  <c r="Y339" i="1"/>
  <c r="AE339" i="1"/>
  <c r="AQ339" i="1"/>
  <c r="AT339" i="1"/>
  <c r="AW339" i="1"/>
  <c r="BI339" i="1"/>
  <c r="BL339" i="1"/>
  <c r="BU339" i="1"/>
  <c r="BX339" i="1"/>
  <c r="CD339" i="1"/>
  <c r="CJ339" i="1"/>
  <c r="J340" i="1"/>
  <c r="M340" i="1"/>
  <c r="S340" i="1"/>
  <c r="V340" i="1"/>
  <c r="Y340" i="1"/>
  <c r="AE340" i="1"/>
  <c r="AQ340" i="1"/>
  <c r="AT340" i="1"/>
  <c r="AW340" i="1"/>
  <c r="BI340" i="1"/>
  <c r="BL340" i="1"/>
  <c r="BU340" i="1"/>
  <c r="BX340" i="1"/>
  <c r="CD340" i="1"/>
  <c r="CJ340" i="1"/>
  <c r="J341" i="1"/>
  <c r="M341" i="1"/>
  <c r="S341" i="1"/>
  <c r="V341" i="1"/>
  <c r="Y341" i="1"/>
  <c r="AE341" i="1"/>
  <c r="AQ341" i="1"/>
  <c r="AT341" i="1"/>
  <c r="AW341" i="1"/>
  <c r="BI341" i="1"/>
  <c r="BL341" i="1"/>
  <c r="BU341" i="1"/>
  <c r="BX341" i="1"/>
  <c r="CD341" i="1"/>
  <c r="CJ341" i="1"/>
  <c r="J342" i="1"/>
  <c r="M342" i="1"/>
  <c r="S342" i="1"/>
  <c r="V342" i="1"/>
  <c r="Y342" i="1"/>
  <c r="AE342" i="1"/>
  <c r="AQ342" i="1"/>
  <c r="AT342" i="1"/>
  <c r="AW342" i="1"/>
  <c r="BI342" i="1"/>
  <c r="BL342" i="1"/>
  <c r="BU342" i="1"/>
  <c r="BX342" i="1"/>
  <c r="CD342" i="1"/>
  <c r="CJ342" i="1"/>
  <c r="J343" i="1"/>
  <c r="M343" i="1"/>
  <c r="S343" i="1"/>
  <c r="V343" i="1"/>
  <c r="Y343" i="1"/>
  <c r="AE343" i="1"/>
  <c r="AQ343" i="1"/>
  <c r="AT343" i="1"/>
  <c r="AW343" i="1"/>
  <c r="BI343" i="1"/>
  <c r="BL343" i="1"/>
  <c r="BU343" i="1"/>
  <c r="BX343" i="1"/>
  <c r="CD343" i="1"/>
  <c r="CJ343" i="1"/>
  <c r="J344" i="1"/>
  <c r="M344" i="1"/>
  <c r="S344" i="1"/>
  <c r="V344" i="1"/>
  <c r="Y344" i="1"/>
  <c r="AE344" i="1"/>
  <c r="AQ344" i="1"/>
  <c r="AT344" i="1"/>
  <c r="AW344" i="1"/>
  <c r="BI344" i="1"/>
  <c r="BL344" i="1"/>
  <c r="BU344" i="1"/>
  <c r="BX344" i="1"/>
  <c r="CD344" i="1"/>
  <c r="CJ344" i="1"/>
  <c r="J345" i="1"/>
  <c r="M345" i="1"/>
  <c r="S345" i="1"/>
  <c r="V345" i="1"/>
  <c r="Y345" i="1"/>
  <c r="AE345" i="1"/>
  <c r="AQ345" i="1"/>
  <c r="AT345" i="1"/>
  <c r="AW345" i="1"/>
  <c r="BI345" i="1"/>
  <c r="BL345" i="1"/>
  <c r="BU345" i="1"/>
  <c r="BX345" i="1"/>
  <c r="CD345" i="1"/>
  <c r="CJ345" i="1"/>
  <c r="J346" i="1"/>
  <c r="M346" i="1"/>
  <c r="S346" i="1"/>
  <c r="V346" i="1"/>
  <c r="Y346" i="1"/>
  <c r="AE346" i="1"/>
  <c r="AQ346" i="1"/>
  <c r="AT346" i="1"/>
  <c r="AW346" i="1"/>
  <c r="BI346" i="1"/>
  <c r="BL346" i="1"/>
  <c r="BU346" i="1"/>
  <c r="BX346" i="1"/>
  <c r="CD346" i="1"/>
  <c r="CJ346" i="1"/>
  <c r="J347" i="1"/>
  <c r="M347" i="1"/>
  <c r="S347" i="1"/>
  <c r="V347" i="1"/>
  <c r="Y347" i="1"/>
  <c r="AE347" i="1"/>
  <c r="AQ347" i="1"/>
  <c r="AT347" i="1"/>
  <c r="AW347" i="1"/>
  <c r="BI347" i="1"/>
  <c r="BL347" i="1"/>
  <c r="BU347" i="1"/>
  <c r="BX347" i="1"/>
  <c r="CD347" i="1"/>
  <c r="CJ347" i="1"/>
  <c r="J348" i="1"/>
  <c r="M348" i="1"/>
  <c r="S348" i="1"/>
  <c r="V348" i="1"/>
  <c r="Y348" i="1"/>
  <c r="AE348" i="1"/>
  <c r="AQ348" i="1"/>
  <c r="AT348" i="1"/>
  <c r="AW348" i="1"/>
  <c r="AZ348" i="1"/>
  <c r="BI348" i="1"/>
  <c r="BL348" i="1"/>
  <c r="BU348" i="1"/>
  <c r="BX348" i="1"/>
  <c r="CD348" i="1"/>
  <c r="CJ348" i="1"/>
  <c r="J349" i="1"/>
  <c r="M349" i="1"/>
  <c r="S349" i="1"/>
  <c r="V349" i="1"/>
  <c r="Y349" i="1"/>
  <c r="AE349" i="1"/>
  <c r="AQ349" i="1"/>
  <c r="AT349" i="1"/>
  <c r="AW349" i="1"/>
  <c r="AZ349" i="1"/>
  <c r="BI349" i="1"/>
  <c r="BL349" i="1"/>
  <c r="BU349" i="1"/>
  <c r="CD349" i="1"/>
  <c r="CJ349" i="1"/>
  <c r="J350" i="1"/>
  <c r="M350" i="1"/>
  <c r="S350" i="1"/>
  <c r="V350" i="1"/>
  <c r="Y350" i="1"/>
  <c r="AE350" i="1"/>
  <c r="AQ350" i="1"/>
  <c r="AT350" i="1"/>
  <c r="AW350" i="1"/>
  <c r="AZ350" i="1"/>
  <c r="BI350" i="1"/>
  <c r="BL350" i="1"/>
  <c r="BU350" i="1"/>
  <c r="CD350" i="1"/>
  <c r="CJ350" i="1"/>
  <c r="J351" i="1"/>
  <c r="M351" i="1"/>
  <c r="S351" i="1"/>
  <c r="V351" i="1"/>
  <c r="Y351" i="1"/>
  <c r="AE351" i="1"/>
  <c r="AQ351" i="1"/>
  <c r="AT351" i="1"/>
  <c r="AW351" i="1"/>
  <c r="AZ351" i="1"/>
  <c r="BI351" i="1"/>
  <c r="BL351" i="1"/>
  <c r="BU351" i="1"/>
  <c r="CD351" i="1"/>
  <c r="CJ351" i="1"/>
  <c r="J352" i="1"/>
  <c r="M352" i="1"/>
  <c r="S352" i="1"/>
  <c r="V352" i="1"/>
  <c r="Y352" i="1"/>
  <c r="AE352" i="1"/>
  <c r="AQ352" i="1"/>
  <c r="AT352" i="1"/>
  <c r="AW352" i="1"/>
  <c r="AZ352" i="1"/>
  <c r="BI352" i="1"/>
  <c r="BL352" i="1"/>
  <c r="BU352" i="1"/>
  <c r="CD352" i="1"/>
  <c r="CJ352" i="1"/>
  <c r="J353" i="1"/>
  <c r="M353" i="1"/>
  <c r="S353" i="1"/>
  <c r="V353" i="1"/>
  <c r="Y353" i="1"/>
  <c r="AE353" i="1"/>
  <c r="AQ353" i="1"/>
  <c r="AT353" i="1"/>
  <c r="AW353" i="1"/>
  <c r="AZ353" i="1"/>
  <c r="BI353" i="1"/>
  <c r="BL353" i="1"/>
  <c r="BU353" i="1"/>
  <c r="CD353" i="1"/>
  <c r="CJ353" i="1"/>
  <c r="J354" i="1"/>
  <c r="M354" i="1"/>
  <c r="S354" i="1"/>
  <c r="V354" i="1"/>
  <c r="Y354" i="1"/>
  <c r="AE354" i="1"/>
  <c r="AQ354" i="1"/>
  <c r="AT354" i="1"/>
  <c r="AW354" i="1"/>
  <c r="AZ354" i="1"/>
  <c r="BI354" i="1"/>
  <c r="BL354" i="1"/>
  <c r="BU354" i="1"/>
  <c r="CD354" i="1"/>
  <c r="CJ354" i="1"/>
  <c r="J355" i="1"/>
  <c r="M355" i="1"/>
  <c r="S355" i="1"/>
  <c r="V355" i="1"/>
  <c r="Y355" i="1"/>
  <c r="AE355" i="1"/>
  <c r="AQ355" i="1"/>
  <c r="AT355" i="1"/>
  <c r="AW355" i="1"/>
  <c r="AZ355" i="1"/>
  <c r="BI355" i="1"/>
  <c r="BL355" i="1"/>
  <c r="BU355" i="1"/>
  <c r="CD355" i="1"/>
  <c r="CJ355" i="1"/>
  <c r="J356" i="1"/>
  <c r="M356" i="1"/>
  <c r="S356" i="1"/>
  <c r="V356" i="1"/>
  <c r="Y356" i="1"/>
  <c r="AE356" i="1"/>
  <c r="AN356" i="1"/>
  <c r="AQ356" i="1"/>
  <c r="AT356" i="1"/>
  <c r="AW356" i="1"/>
  <c r="AZ356" i="1"/>
  <c r="BF356" i="1"/>
  <c r="BI356" i="1"/>
  <c r="BL356" i="1"/>
  <c r="BU356" i="1"/>
  <c r="BX356" i="1"/>
  <c r="CJ356" i="1"/>
  <c r="J357" i="1"/>
  <c r="M357" i="1"/>
  <c r="S357" i="1"/>
  <c r="V357" i="1"/>
  <c r="Y357" i="1"/>
  <c r="AE357" i="1"/>
  <c r="AN357" i="1"/>
  <c r="AQ357" i="1"/>
  <c r="AT357" i="1"/>
  <c r="AW357" i="1"/>
  <c r="AZ357" i="1"/>
  <c r="BF357" i="1"/>
  <c r="BI357" i="1"/>
  <c r="BL357" i="1"/>
  <c r="BU357" i="1"/>
  <c r="BX357" i="1"/>
  <c r="CJ357" i="1"/>
  <c r="J358" i="1"/>
  <c r="M358" i="1"/>
  <c r="S358" i="1"/>
  <c r="V358" i="1"/>
  <c r="Y358" i="1"/>
  <c r="AE358" i="1"/>
  <c r="AN358" i="1"/>
  <c r="AQ358" i="1"/>
  <c r="AT358" i="1"/>
  <c r="AW358" i="1"/>
  <c r="AZ358" i="1"/>
  <c r="BF358" i="1"/>
  <c r="BI358" i="1"/>
  <c r="BL358" i="1"/>
  <c r="BU358" i="1"/>
  <c r="BX358" i="1"/>
  <c r="CJ358" i="1"/>
  <c r="J359" i="1"/>
  <c r="M359" i="1"/>
  <c r="S359" i="1"/>
  <c r="V359" i="1"/>
  <c r="Y359" i="1"/>
  <c r="AE359" i="1"/>
  <c r="AN359" i="1"/>
  <c r="AQ359" i="1"/>
  <c r="AT359" i="1"/>
  <c r="AW359" i="1"/>
  <c r="AZ359" i="1"/>
  <c r="BF359" i="1"/>
  <c r="BI359" i="1"/>
  <c r="BL359" i="1"/>
  <c r="BU359" i="1"/>
  <c r="BX359" i="1"/>
  <c r="CJ359" i="1"/>
  <c r="J360" i="1"/>
  <c r="M360" i="1"/>
  <c r="S360" i="1"/>
  <c r="V360" i="1"/>
  <c r="Y360" i="1"/>
  <c r="AE360" i="1"/>
  <c r="AN360" i="1"/>
  <c r="AQ360" i="1"/>
  <c r="AT360" i="1"/>
  <c r="AW360" i="1"/>
  <c r="AZ360" i="1"/>
  <c r="BF360" i="1"/>
  <c r="BI360" i="1"/>
  <c r="BL360" i="1"/>
  <c r="BU360" i="1"/>
  <c r="BX360" i="1"/>
  <c r="CJ360" i="1"/>
  <c r="J361" i="1"/>
  <c r="M361" i="1"/>
  <c r="S361" i="1"/>
  <c r="V361" i="1"/>
  <c r="Y361" i="1"/>
  <c r="AE361" i="1"/>
  <c r="AN361" i="1"/>
  <c r="AQ361" i="1"/>
  <c r="AT361" i="1"/>
  <c r="AW361" i="1"/>
  <c r="AZ361" i="1"/>
  <c r="BF361" i="1"/>
  <c r="BI361" i="1"/>
  <c r="BL361" i="1"/>
  <c r="BU361" i="1"/>
  <c r="BX361" i="1"/>
  <c r="CJ361" i="1"/>
  <c r="J362" i="1"/>
  <c r="M362" i="1"/>
  <c r="S362" i="1"/>
  <c r="V362" i="1"/>
  <c r="Y362" i="1"/>
  <c r="AE362" i="1"/>
  <c r="AN362" i="1"/>
  <c r="AQ362" i="1"/>
  <c r="AT362" i="1"/>
  <c r="AW362" i="1"/>
  <c r="AZ362" i="1"/>
  <c r="BF362" i="1"/>
  <c r="BI362" i="1"/>
  <c r="BL362" i="1"/>
  <c r="BU362" i="1"/>
  <c r="BX362" i="1"/>
  <c r="CJ362" i="1"/>
  <c r="J363" i="1"/>
  <c r="M363" i="1"/>
  <c r="S363" i="1"/>
  <c r="V363" i="1"/>
  <c r="Y363" i="1"/>
  <c r="AE363" i="1"/>
  <c r="AN363" i="1"/>
  <c r="AQ363" i="1"/>
  <c r="AT363" i="1"/>
  <c r="AW363" i="1"/>
  <c r="AZ363" i="1"/>
  <c r="BF363" i="1"/>
  <c r="BI363" i="1"/>
  <c r="BL363" i="1"/>
  <c r="BU363" i="1"/>
  <c r="BX363" i="1"/>
  <c r="CJ363" i="1"/>
  <c r="J364" i="1"/>
  <c r="M364" i="1"/>
  <c r="S364" i="1"/>
  <c r="V364" i="1"/>
  <c r="Y364" i="1"/>
  <c r="AE364" i="1"/>
  <c r="AN364" i="1"/>
  <c r="AQ364" i="1"/>
  <c r="AT364" i="1"/>
  <c r="AW364" i="1"/>
  <c r="AZ364" i="1"/>
  <c r="BF364" i="1"/>
  <c r="BI364" i="1"/>
  <c r="BL364" i="1"/>
  <c r="BU364" i="1"/>
  <c r="BX364" i="1"/>
  <c r="CJ364" i="1"/>
  <c r="J365" i="1"/>
  <c r="M365" i="1"/>
  <c r="V365" i="1"/>
  <c r="Y365" i="1"/>
  <c r="AE365" i="1"/>
  <c r="AH365" i="1"/>
  <c r="AN365" i="1"/>
  <c r="AQ365" i="1"/>
  <c r="AT365" i="1"/>
  <c r="AW365" i="1"/>
  <c r="BI365" i="1"/>
  <c r="BL365" i="1"/>
  <c r="BO365" i="1"/>
  <c r="BU365" i="1"/>
  <c r="BX365" i="1"/>
  <c r="CJ365" i="1"/>
  <c r="J366" i="1"/>
  <c r="M366" i="1"/>
  <c r="V366" i="1"/>
  <c r="Y366" i="1"/>
  <c r="AE366" i="1"/>
  <c r="AH366" i="1"/>
  <c r="AN366" i="1"/>
  <c r="AQ366" i="1"/>
  <c r="AT366" i="1"/>
  <c r="AW366" i="1"/>
  <c r="BI366" i="1"/>
  <c r="BL366" i="1"/>
  <c r="BO366" i="1"/>
  <c r="BU366" i="1"/>
  <c r="BX366" i="1"/>
  <c r="CJ366" i="1"/>
  <c r="J367" i="1"/>
  <c r="M367" i="1"/>
  <c r="V367" i="1"/>
  <c r="Y367" i="1"/>
  <c r="AE367" i="1"/>
  <c r="AH367" i="1"/>
  <c r="AN367" i="1"/>
  <c r="AQ367" i="1"/>
  <c r="AT367" i="1"/>
  <c r="AW367" i="1"/>
  <c r="BI367" i="1"/>
  <c r="BL367" i="1"/>
  <c r="BO367" i="1"/>
  <c r="BU367" i="1"/>
  <c r="BX367" i="1"/>
  <c r="CJ367" i="1"/>
  <c r="J368" i="1"/>
  <c r="M368" i="1"/>
  <c r="V368" i="1"/>
  <c r="Y368" i="1"/>
  <c r="AE368" i="1"/>
  <c r="AH368" i="1"/>
  <c r="AN368" i="1"/>
  <c r="AQ368" i="1"/>
  <c r="AT368" i="1"/>
  <c r="AW368" i="1"/>
  <c r="BI368" i="1"/>
  <c r="BL368" i="1"/>
  <c r="BO368" i="1"/>
  <c r="BU368" i="1"/>
  <c r="BX368" i="1"/>
  <c r="CJ368" i="1"/>
  <c r="J369" i="1"/>
  <c r="M369" i="1"/>
  <c r="V369" i="1"/>
  <c r="Y369" i="1"/>
  <c r="AE369" i="1"/>
  <c r="AH369" i="1"/>
  <c r="AN369" i="1"/>
  <c r="AQ369" i="1"/>
  <c r="AT369" i="1"/>
  <c r="AW369" i="1"/>
  <c r="BI369" i="1"/>
  <c r="BL369" i="1"/>
  <c r="BO369" i="1"/>
  <c r="BU369" i="1"/>
  <c r="BX369" i="1"/>
  <c r="CJ369" i="1"/>
  <c r="J370" i="1"/>
  <c r="M370" i="1"/>
  <c r="V370" i="1"/>
  <c r="Y370" i="1"/>
  <c r="AE370" i="1"/>
  <c r="AH370" i="1"/>
  <c r="AN370" i="1"/>
  <c r="AQ370" i="1"/>
  <c r="AT370" i="1"/>
  <c r="AW370" i="1"/>
  <c r="BI370" i="1"/>
  <c r="BL370" i="1"/>
  <c r="BO370" i="1"/>
  <c r="BU370" i="1"/>
  <c r="BX370" i="1"/>
  <c r="CJ370" i="1"/>
  <c r="J371" i="1"/>
  <c r="M371" i="1"/>
  <c r="V371" i="1"/>
  <c r="Y371" i="1"/>
  <c r="AE371" i="1"/>
  <c r="AH371" i="1"/>
  <c r="AN371" i="1"/>
  <c r="AQ371" i="1"/>
  <c r="AT371" i="1"/>
  <c r="AW371" i="1"/>
  <c r="BI371" i="1"/>
  <c r="BL371" i="1"/>
  <c r="BO371" i="1"/>
  <c r="BU371" i="1"/>
  <c r="CJ371" i="1"/>
  <c r="J372" i="1"/>
  <c r="M372" i="1"/>
  <c r="S372" i="1"/>
  <c r="V372" i="1"/>
  <c r="Y372" i="1"/>
  <c r="AE372" i="1"/>
  <c r="AN372" i="1"/>
  <c r="AQ372" i="1"/>
  <c r="AT372" i="1"/>
  <c r="AW372" i="1"/>
  <c r="BI372" i="1"/>
  <c r="BL372" i="1"/>
  <c r="BO372" i="1"/>
  <c r="BU372" i="1"/>
  <c r="BX372" i="1"/>
  <c r="CJ372" i="1"/>
  <c r="J373" i="1"/>
  <c r="M373" i="1"/>
  <c r="S373" i="1"/>
  <c r="V373" i="1"/>
  <c r="Y373" i="1"/>
  <c r="AE373" i="1"/>
  <c r="AN373" i="1"/>
  <c r="AQ373" i="1"/>
  <c r="AT373" i="1"/>
  <c r="AW373" i="1"/>
  <c r="BI373" i="1"/>
  <c r="BL373" i="1"/>
  <c r="BO373" i="1"/>
  <c r="BU373" i="1"/>
  <c r="BX373" i="1"/>
  <c r="CJ373" i="1"/>
  <c r="J374" i="1"/>
  <c r="M374" i="1"/>
  <c r="S374" i="1"/>
  <c r="V374" i="1"/>
  <c r="Y374" i="1"/>
  <c r="AE374" i="1"/>
  <c r="AN374" i="1"/>
  <c r="AQ374" i="1"/>
  <c r="AT374" i="1"/>
  <c r="AW374" i="1"/>
  <c r="BI374" i="1"/>
  <c r="BL374" i="1"/>
  <c r="BO374" i="1"/>
  <c r="BU374" i="1"/>
  <c r="BX374" i="1"/>
  <c r="CJ374" i="1"/>
  <c r="J375" i="1"/>
  <c r="M375" i="1"/>
  <c r="S375" i="1"/>
  <c r="V375" i="1"/>
  <c r="Y375" i="1"/>
  <c r="AE375" i="1"/>
  <c r="AN375" i="1"/>
  <c r="AQ375" i="1"/>
  <c r="AT375" i="1"/>
  <c r="AW375" i="1"/>
  <c r="BI375" i="1"/>
  <c r="BL375" i="1"/>
  <c r="BO375" i="1"/>
  <c r="BU375" i="1"/>
  <c r="BX375" i="1"/>
  <c r="CJ375" i="1"/>
  <c r="J376" i="1"/>
  <c r="M376" i="1"/>
  <c r="S376" i="1"/>
  <c r="V376" i="1"/>
  <c r="Y376" i="1"/>
  <c r="AE376" i="1"/>
  <c r="AN376" i="1"/>
  <c r="AQ376" i="1"/>
  <c r="AT376" i="1"/>
  <c r="AW376" i="1"/>
  <c r="BI376" i="1"/>
  <c r="BL376" i="1"/>
  <c r="BO376" i="1"/>
  <c r="BU376" i="1"/>
  <c r="BX376" i="1"/>
  <c r="CJ376" i="1"/>
  <c r="J377" i="1"/>
  <c r="M377" i="1"/>
  <c r="S377" i="1"/>
  <c r="V377" i="1"/>
  <c r="Y377" i="1"/>
  <c r="AE377" i="1"/>
  <c r="AN377" i="1"/>
  <c r="AQ377" i="1"/>
  <c r="AT377" i="1"/>
  <c r="AW377" i="1"/>
  <c r="BI377" i="1"/>
  <c r="BL377" i="1"/>
  <c r="BO377" i="1"/>
  <c r="BU377" i="1"/>
  <c r="BX377" i="1"/>
  <c r="CJ377" i="1"/>
  <c r="J378" i="1"/>
  <c r="M378" i="1"/>
  <c r="S378" i="1"/>
  <c r="V378" i="1"/>
  <c r="Y378" i="1"/>
  <c r="AE378" i="1"/>
  <c r="AN378" i="1"/>
  <c r="AQ378" i="1"/>
  <c r="AT378" i="1"/>
  <c r="AW378" i="1"/>
  <c r="AZ378" i="1"/>
  <c r="BI378" i="1"/>
  <c r="BL378" i="1"/>
  <c r="J379" i="1"/>
  <c r="M379" i="1"/>
  <c r="S379" i="1"/>
  <c r="V379" i="1"/>
  <c r="Y379" i="1"/>
  <c r="AE379" i="1"/>
  <c r="AN379" i="1"/>
  <c r="AQ379" i="1"/>
  <c r="AT379" i="1"/>
  <c r="AW379" i="1"/>
  <c r="AZ379" i="1"/>
  <c r="BI379" i="1"/>
  <c r="BL379" i="1"/>
  <c r="J380" i="1"/>
  <c r="M380" i="1"/>
  <c r="S380" i="1"/>
  <c r="V380" i="1"/>
  <c r="Y380" i="1"/>
  <c r="AE380" i="1"/>
  <c r="AN380" i="1"/>
  <c r="AQ380" i="1"/>
  <c r="AT380" i="1"/>
  <c r="AW380" i="1"/>
  <c r="AZ380" i="1"/>
  <c r="BI380" i="1"/>
  <c r="BL380" i="1"/>
  <c r="J381" i="1"/>
  <c r="M381" i="1"/>
  <c r="S381" i="1"/>
  <c r="V381" i="1"/>
  <c r="Y381" i="1"/>
  <c r="AE381" i="1"/>
  <c r="AN381" i="1"/>
  <c r="AQ381" i="1"/>
  <c r="AT381" i="1"/>
  <c r="AW381" i="1"/>
  <c r="AZ381" i="1"/>
  <c r="BI381" i="1"/>
  <c r="BL381" i="1"/>
  <c r="J382" i="1"/>
  <c r="M382" i="1"/>
  <c r="S382" i="1"/>
  <c r="V382" i="1"/>
  <c r="Y382" i="1"/>
  <c r="AE382" i="1"/>
  <c r="AN382" i="1"/>
  <c r="AQ382" i="1"/>
  <c r="AT382" i="1"/>
  <c r="AW382" i="1"/>
  <c r="AZ382" i="1"/>
  <c r="BI382" i="1"/>
  <c r="BL382" i="1"/>
  <c r="J383" i="1"/>
  <c r="M383" i="1"/>
  <c r="S383" i="1"/>
  <c r="V383" i="1"/>
  <c r="Y383" i="1"/>
  <c r="AE383" i="1"/>
  <c r="AN383" i="1"/>
  <c r="AQ383" i="1"/>
  <c r="AT383" i="1"/>
  <c r="AW383" i="1"/>
  <c r="AZ383" i="1"/>
  <c r="BI383" i="1"/>
  <c r="BL383" i="1"/>
  <c r="J384" i="1"/>
  <c r="M384" i="1"/>
  <c r="S384" i="1"/>
  <c r="V384" i="1"/>
  <c r="Y384" i="1"/>
  <c r="AE384" i="1"/>
  <c r="AN384" i="1"/>
  <c r="AQ384" i="1"/>
  <c r="AT384" i="1"/>
  <c r="AW384" i="1"/>
  <c r="AZ384" i="1"/>
  <c r="BI384" i="1"/>
  <c r="BL384" i="1"/>
  <c r="J385" i="1"/>
  <c r="M385" i="1"/>
  <c r="S385" i="1"/>
  <c r="V385" i="1"/>
  <c r="Y385" i="1"/>
  <c r="AE385" i="1"/>
  <c r="AN385" i="1"/>
  <c r="AQ385" i="1"/>
  <c r="AT385" i="1"/>
  <c r="AW385" i="1"/>
  <c r="AZ385" i="1"/>
  <c r="BI385" i="1"/>
  <c r="BL385" i="1"/>
  <c r="J386" i="1"/>
  <c r="M386" i="1"/>
  <c r="S386" i="1"/>
  <c r="V386" i="1"/>
  <c r="Y386" i="1"/>
  <c r="AE386" i="1"/>
  <c r="AN386" i="1"/>
  <c r="AQ386" i="1"/>
  <c r="AT386" i="1"/>
  <c r="AW386" i="1"/>
  <c r="AZ386" i="1"/>
  <c r="BI386" i="1"/>
  <c r="BL386" i="1"/>
  <c r="J387" i="1"/>
  <c r="M387" i="1"/>
  <c r="S387" i="1"/>
  <c r="V387" i="1"/>
  <c r="Y387" i="1"/>
  <c r="AE387" i="1"/>
  <c r="AN387" i="1"/>
  <c r="AQ387" i="1"/>
  <c r="AT387" i="1"/>
  <c r="AW387" i="1"/>
  <c r="AZ387" i="1"/>
  <c r="BF387" i="1"/>
  <c r="BI387" i="1"/>
  <c r="BL387" i="1"/>
  <c r="J388" i="1"/>
  <c r="M388" i="1"/>
  <c r="V388" i="1"/>
  <c r="Y388" i="1"/>
  <c r="AE388" i="1"/>
  <c r="AH388" i="1"/>
  <c r="AQ388" i="1"/>
  <c r="AT388" i="1"/>
  <c r="AW388" i="1"/>
  <c r="AZ388" i="1"/>
  <c r="BI388" i="1"/>
  <c r="BL388" i="1"/>
  <c r="BO388" i="1"/>
  <c r="BU388" i="1"/>
  <c r="BX388" i="1"/>
  <c r="CJ388" i="1"/>
  <c r="J389" i="1"/>
  <c r="M389" i="1"/>
  <c r="V389" i="1"/>
  <c r="Y389" i="1"/>
  <c r="AE389" i="1"/>
  <c r="AH389" i="1"/>
  <c r="AQ389" i="1"/>
  <c r="AT389" i="1"/>
  <c r="AW389" i="1"/>
  <c r="AZ389" i="1"/>
  <c r="BI389" i="1"/>
  <c r="BL389" i="1"/>
  <c r="BO389" i="1"/>
  <c r="BU389" i="1"/>
  <c r="BX389" i="1"/>
  <c r="CJ389" i="1"/>
  <c r="J390" i="1"/>
  <c r="M390" i="1"/>
  <c r="V390" i="1"/>
  <c r="Y390" i="1"/>
  <c r="AE390" i="1"/>
  <c r="AQ390" i="1"/>
  <c r="AT390" i="1"/>
  <c r="AW390" i="1"/>
  <c r="AZ390" i="1"/>
  <c r="BI390" i="1"/>
  <c r="BL390" i="1"/>
  <c r="BO390" i="1"/>
  <c r="BU390" i="1"/>
  <c r="BX390" i="1"/>
  <c r="CJ390" i="1"/>
  <c r="J391" i="1"/>
  <c r="M391" i="1"/>
  <c r="V391" i="1"/>
  <c r="Y391" i="1"/>
  <c r="AE391" i="1"/>
  <c r="AH391" i="1"/>
  <c r="AQ391" i="1"/>
  <c r="AT391" i="1"/>
  <c r="AW391" i="1"/>
  <c r="AZ391" i="1"/>
  <c r="BF391" i="1"/>
  <c r="BI391" i="1"/>
  <c r="BL391" i="1"/>
  <c r="BO391" i="1"/>
  <c r="BU391" i="1"/>
  <c r="BX391" i="1"/>
  <c r="CJ391" i="1"/>
  <c r="J392" i="1"/>
  <c r="M392" i="1"/>
  <c r="V392" i="1"/>
  <c r="Y392" i="1"/>
  <c r="AE392" i="1"/>
  <c r="AQ392" i="1"/>
  <c r="AT392" i="1"/>
  <c r="AW392" i="1"/>
  <c r="AZ392" i="1"/>
  <c r="BI392" i="1"/>
  <c r="BL392" i="1"/>
  <c r="BO392" i="1"/>
  <c r="BU392" i="1"/>
  <c r="BX392" i="1"/>
  <c r="CJ392" i="1"/>
  <c r="J393" i="1"/>
  <c r="M393" i="1"/>
  <c r="V393" i="1"/>
  <c r="Y393" i="1"/>
  <c r="AE393" i="1"/>
  <c r="AH393" i="1"/>
  <c r="AQ393" i="1"/>
  <c r="AT393" i="1"/>
  <c r="AW393" i="1"/>
  <c r="AZ393" i="1"/>
  <c r="BI393" i="1"/>
  <c r="BL393" i="1"/>
  <c r="BO393" i="1"/>
  <c r="BU393" i="1"/>
  <c r="BX393" i="1"/>
  <c r="CD393" i="1"/>
  <c r="CJ393" i="1"/>
  <c r="J394" i="1"/>
  <c r="M394" i="1"/>
  <c r="V394" i="1"/>
  <c r="Y394" i="1"/>
  <c r="AE394" i="1"/>
  <c r="AH394" i="1"/>
  <c r="AQ394" i="1"/>
  <c r="AT394" i="1"/>
  <c r="AW394" i="1"/>
  <c r="AZ394" i="1"/>
  <c r="BI394" i="1"/>
  <c r="BL394" i="1"/>
  <c r="BO394" i="1"/>
  <c r="BU394" i="1"/>
  <c r="BX394" i="1"/>
  <c r="CD394" i="1"/>
  <c r="CJ394" i="1"/>
  <c r="J395" i="1"/>
  <c r="M395" i="1"/>
  <c r="V395" i="1"/>
  <c r="Y395" i="1"/>
  <c r="AE395" i="1"/>
  <c r="AH395" i="1"/>
  <c r="AQ395" i="1"/>
  <c r="AT395" i="1"/>
  <c r="AW395" i="1"/>
  <c r="AZ395" i="1"/>
  <c r="BI395" i="1"/>
  <c r="BL395" i="1"/>
  <c r="BO395" i="1"/>
  <c r="BU395" i="1"/>
  <c r="BX395" i="1"/>
  <c r="CD395" i="1"/>
  <c r="CJ395" i="1"/>
  <c r="J396" i="1"/>
  <c r="M396" i="1"/>
  <c r="V396" i="1"/>
  <c r="Y396" i="1"/>
  <c r="AE396" i="1"/>
  <c r="AH396" i="1"/>
  <c r="AQ396" i="1"/>
  <c r="AT396" i="1"/>
  <c r="AW396" i="1"/>
  <c r="AZ396" i="1"/>
  <c r="BI396" i="1"/>
  <c r="BL396" i="1"/>
  <c r="BO396" i="1"/>
  <c r="BU396" i="1"/>
  <c r="BX396" i="1"/>
  <c r="CD396" i="1"/>
  <c r="CJ396" i="1"/>
  <c r="J397" i="1"/>
  <c r="M397" i="1"/>
  <c r="V397" i="1"/>
  <c r="Y397" i="1"/>
  <c r="AE397" i="1"/>
  <c r="AQ397" i="1"/>
  <c r="AT397" i="1"/>
  <c r="AW397" i="1"/>
  <c r="AZ397" i="1"/>
  <c r="BI397" i="1"/>
  <c r="BL397" i="1"/>
  <c r="BO397" i="1"/>
  <c r="BU397" i="1"/>
  <c r="BX397" i="1"/>
  <c r="CD397" i="1"/>
  <c r="CJ397" i="1"/>
  <c r="J398" i="1"/>
  <c r="M398" i="1"/>
  <c r="V398" i="1"/>
  <c r="Y398" i="1"/>
  <c r="AE398" i="1"/>
  <c r="AQ398" i="1"/>
  <c r="AT398" i="1"/>
  <c r="AW398" i="1"/>
  <c r="AZ398" i="1"/>
  <c r="BI398" i="1"/>
  <c r="BL398" i="1"/>
  <c r="BO398" i="1"/>
  <c r="BU398" i="1"/>
  <c r="BX398" i="1"/>
  <c r="CD398" i="1"/>
  <c r="CJ398" i="1"/>
  <c r="J399" i="1"/>
  <c r="M399" i="1"/>
  <c r="V399" i="1"/>
  <c r="Y399" i="1"/>
  <c r="AE399" i="1"/>
  <c r="AH399" i="1"/>
  <c r="AQ399" i="1"/>
  <c r="AT399" i="1"/>
  <c r="AW399" i="1"/>
  <c r="AZ399" i="1"/>
  <c r="BF399" i="1"/>
  <c r="BI399" i="1"/>
  <c r="BL399" i="1"/>
  <c r="BO399" i="1"/>
  <c r="BU399" i="1"/>
  <c r="BX399" i="1"/>
  <c r="CD399" i="1"/>
  <c r="CJ399" i="1"/>
  <c r="J400" i="1"/>
  <c r="M400" i="1"/>
  <c r="V400" i="1"/>
  <c r="Y400" i="1"/>
  <c r="AE400" i="1"/>
  <c r="AH400" i="1"/>
  <c r="AQ400" i="1"/>
  <c r="AT400" i="1"/>
  <c r="AW400" i="1"/>
  <c r="AZ400" i="1"/>
  <c r="BI400" i="1"/>
  <c r="BL400" i="1"/>
  <c r="BO400" i="1"/>
  <c r="BU400" i="1"/>
  <c r="BX400" i="1"/>
  <c r="CD400" i="1"/>
  <c r="CJ400" i="1"/>
  <c r="J401" i="1"/>
  <c r="M401" i="1"/>
  <c r="V401" i="1"/>
  <c r="Y401" i="1"/>
  <c r="AE401" i="1"/>
  <c r="AQ401" i="1"/>
  <c r="AT401" i="1"/>
  <c r="AW401" i="1"/>
  <c r="AZ401" i="1"/>
  <c r="BI401" i="1"/>
  <c r="BL401" i="1"/>
  <c r="BO401" i="1"/>
  <c r="BU401" i="1"/>
  <c r="BX401" i="1"/>
  <c r="CD401" i="1"/>
  <c r="CJ401" i="1"/>
  <c r="J402" i="1"/>
  <c r="M402" i="1"/>
  <c r="V402" i="1"/>
  <c r="Y402" i="1"/>
  <c r="AE402" i="1"/>
  <c r="AQ402" i="1"/>
  <c r="AT402" i="1"/>
  <c r="AW402" i="1"/>
  <c r="AZ402" i="1"/>
  <c r="BI402" i="1"/>
  <c r="BL402" i="1"/>
  <c r="BO402" i="1"/>
  <c r="BU402" i="1"/>
  <c r="BX402" i="1"/>
  <c r="CD402" i="1"/>
  <c r="CJ402" i="1"/>
  <c r="J403" i="1"/>
  <c r="M403" i="1"/>
  <c r="V403" i="1"/>
  <c r="Y403" i="1"/>
  <c r="AE403" i="1"/>
  <c r="AH403" i="1"/>
  <c r="AN403" i="1"/>
  <c r="AQ403" i="1"/>
  <c r="AT403" i="1"/>
  <c r="AW403" i="1"/>
  <c r="AZ403" i="1"/>
  <c r="BI403" i="1"/>
  <c r="BL403" i="1"/>
  <c r="BU403" i="1"/>
  <c r="BX403" i="1"/>
  <c r="J404" i="1"/>
  <c r="M404" i="1"/>
  <c r="V404" i="1"/>
  <c r="Y404" i="1"/>
  <c r="AE404" i="1"/>
  <c r="AH404" i="1"/>
  <c r="AN404" i="1"/>
  <c r="AQ404" i="1"/>
  <c r="AT404" i="1"/>
  <c r="AW404" i="1"/>
  <c r="AZ404" i="1"/>
  <c r="BI404" i="1"/>
  <c r="BL404" i="1"/>
  <c r="BU404" i="1"/>
  <c r="BX404" i="1"/>
  <c r="J405" i="1"/>
  <c r="M405" i="1"/>
  <c r="V405" i="1"/>
  <c r="Y405" i="1"/>
  <c r="AE405" i="1"/>
  <c r="AH405" i="1"/>
  <c r="AN405" i="1"/>
  <c r="AQ405" i="1"/>
  <c r="AT405" i="1"/>
  <c r="AW405" i="1"/>
  <c r="AZ405" i="1"/>
  <c r="BI405" i="1"/>
  <c r="BL405" i="1"/>
  <c r="BU405" i="1"/>
  <c r="BX405" i="1"/>
  <c r="J406" i="1"/>
  <c r="M406" i="1"/>
  <c r="V406" i="1"/>
  <c r="Y406" i="1"/>
  <c r="AE406" i="1"/>
  <c r="AH406" i="1"/>
  <c r="AQ406" i="1"/>
  <c r="AT406" i="1"/>
  <c r="AW406" i="1"/>
  <c r="AZ406" i="1"/>
  <c r="BI406" i="1"/>
  <c r="BL406" i="1"/>
  <c r="BU406" i="1"/>
  <c r="BX406" i="1"/>
  <c r="J407" i="1"/>
  <c r="M407" i="1"/>
  <c r="S407" i="1"/>
  <c r="V407" i="1"/>
  <c r="Y407" i="1"/>
  <c r="AE407" i="1"/>
  <c r="AH407" i="1"/>
  <c r="AN407" i="1"/>
  <c r="AQ407" i="1"/>
  <c r="AT407" i="1"/>
  <c r="AW407" i="1"/>
  <c r="BI407" i="1"/>
  <c r="BL407" i="1"/>
  <c r="BU407" i="1"/>
  <c r="BX407" i="1"/>
  <c r="CD407" i="1"/>
  <c r="J408" i="1"/>
  <c r="M408" i="1"/>
  <c r="S408" i="1"/>
  <c r="V408" i="1"/>
  <c r="Y408" i="1"/>
  <c r="AE408" i="1"/>
  <c r="AH408" i="1"/>
  <c r="AN408" i="1"/>
  <c r="AQ408" i="1"/>
  <c r="AT408" i="1"/>
  <c r="AW408" i="1"/>
  <c r="BI408" i="1"/>
  <c r="BL408" i="1"/>
  <c r="BU408" i="1"/>
  <c r="BX408" i="1"/>
  <c r="CD408" i="1"/>
  <c r="J409" i="1"/>
  <c r="M409" i="1"/>
  <c r="S409" i="1"/>
  <c r="V409" i="1"/>
  <c r="Y409" i="1"/>
  <c r="AE409" i="1"/>
  <c r="AH409" i="1"/>
  <c r="AN409" i="1"/>
  <c r="AQ409" i="1"/>
  <c r="AT409" i="1"/>
  <c r="AW409" i="1"/>
  <c r="BI409" i="1"/>
  <c r="BL409" i="1"/>
  <c r="BU409" i="1"/>
  <c r="BX409" i="1"/>
  <c r="CD409" i="1"/>
  <c r="J410" i="1"/>
  <c r="M410" i="1"/>
  <c r="S410" i="1"/>
  <c r="V410" i="1"/>
  <c r="Y410" i="1"/>
  <c r="AE410" i="1"/>
  <c r="AH410" i="1"/>
  <c r="AN410" i="1"/>
  <c r="AQ410" i="1"/>
  <c r="AT410" i="1"/>
  <c r="AW410" i="1"/>
  <c r="BI410" i="1"/>
  <c r="BL410" i="1"/>
  <c r="BU410" i="1"/>
  <c r="BX410" i="1"/>
  <c r="CD410" i="1"/>
  <c r="J411" i="1"/>
  <c r="M411" i="1"/>
  <c r="S411" i="1"/>
  <c r="V411" i="1"/>
  <c r="Y411" i="1"/>
  <c r="AE411" i="1"/>
  <c r="AH411" i="1"/>
  <c r="AN411" i="1"/>
  <c r="AQ411" i="1"/>
  <c r="AT411" i="1"/>
  <c r="AW411" i="1"/>
  <c r="BI411" i="1"/>
  <c r="BL411" i="1"/>
  <c r="BU411" i="1"/>
  <c r="BX411" i="1"/>
  <c r="CD411" i="1"/>
  <c r="J412" i="1"/>
  <c r="M412" i="1"/>
  <c r="S412" i="1"/>
  <c r="V412" i="1"/>
  <c r="Y412" i="1"/>
  <c r="AE412" i="1"/>
  <c r="AH412" i="1"/>
  <c r="AN412" i="1"/>
  <c r="AQ412" i="1"/>
  <c r="AT412" i="1"/>
  <c r="AW412" i="1"/>
  <c r="BI412" i="1"/>
  <c r="BL412" i="1"/>
  <c r="BU412" i="1"/>
  <c r="BX412" i="1"/>
  <c r="CD412" i="1"/>
  <c r="J413" i="1"/>
  <c r="M413" i="1"/>
  <c r="S413" i="1"/>
  <c r="V413" i="1"/>
  <c r="Y413" i="1"/>
  <c r="AE413" i="1"/>
  <c r="AH413" i="1"/>
  <c r="AN413" i="1"/>
  <c r="AQ413" i="1"/>
  <c r="AT413" i="1"/>
  <c r="AW413" i="1"/>
  <c r="BI413" i="1"/>
  <c r="BL413" i="1"/>
  <c r="BU413" i="1"/>
  <c r="BX413" i="1"/>
  <c r="CD413" i="1"/>
  <c r="J414" i="1"/>
  <c r="M414" i="1"/>
  <c r="S414" i="1"/>
  <c r="V414" i="1"/>
  <c r="Y414" i="1"/>
  <c r="AE414" i="1"/>
  <c r="AH414" i="1"/>
  <c r="AN414" i="1"/>
  <c r="AQ414" i="1"/>
  <c r="AT414" i="1"/>
  <c r="AW414" i="1"/>
  <c r="BI414" i="1"/>
  <c r="BL414" i="1"/>
  <c r="BU414" i="1"/>
  <c r="BX414" i="1"/>
  <c r="CD414" i="1"/>
  <c r="J415" i="1"/>
  <c r="M415" i="1"/>
  <c r="S415" i="1"/>
  <c r="V415" i="1"/>
  <c r="Y415" i="1"/>
  <c r="AE415" i="1"/>
  <c r="AH415" i="1"/>
  <c r="AN415" i="1"/>
  <c r="AQ415" i="1"/>
  <c r="AT415" i="1"/>
  <c r="AW415" i="1"/>
  <c r="BI415" i="1"/>
  <c r="BL415" i="1"/>
  <c r="BU415" i="1"/>
  <c r="BX415" i="1"/>
  <c r="CD415" i="1"/>
  <c r="J416" i="1"/>
  <c r="M416" i="1"/>
  <c r="S416" i="1"/>
  <c r="V416" i="1"/>
  <c r="Y416" i="1"/>
  <c r="AE416" i="1"/>
  <c r="AH416" i="1"/>
  <c r="AN416" i="1"/>
  <c r="AQ416" i="1"/>
  <c r="AT416" i="1"/>
  <c r="AW416" i="1"/>
  <c r="BI416" i="1"/>
  <c r="BL416" i="1"/>
  <c r="BU416" i="1"/>
  <c r="BX416" i="1"/>
  <c r="CD416" i="1"/>
  <c r="J417" i="1"/>
  <c r="M417" i="1"/>
  <c r="S417" i="1"/>
  <c r="V417" i="1"/>
  <c r="Y417" i="1"/>
  <c r="AE417" i="1"/>
  <c r="AH417" i="1"/>
  <c r="AN417" i="1"/>
  <c r="AQ417" i="1"/>
  <c r="AT417" i="1"/>
  <c r="AW417" i="1"/>
  <c r="BI417" i="1"/>
  <c r="BL417" i="1"/>
  <c r="BU417" i="1"/>
  <c r="BX417" i="1"/>
  <c r="CD417" i="1"/>
  <c r="J418" i="1"/>
  <c r="M418" i="1"/>
  <c r="S418" i="1"/>
  <c r="V418" i="1"/>
  <c r="Y418" i="1"/>
  <c r="AE418" i="1"/>
  <c r="AH418" i="1"/>
  <c r="AN418" i="1"/>
  <c r="AQ418" i="1"/>
  <c r="AT418" i="1"/>
  <c r="AW418" i="1"/>
  <c r="BI418" i="1"/>
  <c r="BL418" i="1"/>
  <c r="BU418" i="1"/>
  <c r="BX418" i="1"/>
  <c r="CD418" i="1"/>
  <c r="J419" i="1"/>
  <c r="M419" i="1"/>
  <c r="S419" i="1"/>
  <c r="V419" i="1"/>
  <c r="Y419" i="1"/>
  <c r="AE419" i="1"/>
  <c r="AH419" i="1"/>
  <c r="AN419" i="1"/>
  <c r="AQ419" i="1"/>
  <c r="AT419" i="1"/>
  <c r="AW419" i="1"/>
  <c r="BI419" i="1"/>
  <c r="BL419" i="1"/>
  <c r="BU419" i="1"/>
  <c r="BX419" i="1"/>
  <c r="CD419" i="1"/>
  <c r="J420" i="1"/>
  <c r="M420" i="1"/>
  <c r="S420" i="1"/>
  <c r="V420" i="1"/>
  <c r="Y420" i="1"/>
  <c r="AE420" i="1"/>
  <c r="AH420" i="1"/>
  <c r="AN420" i="1"/>
  <c r="AQ420" i="1"/>
  <c r="AT420" i="1"/>
  <c r="AW420" i="1"/>
  <c r="BI420" i="1"/>
  <c r="BL420" i="1"/>
  <c r="BU420" i="1"/>
  <c r="BX420" i="1"/>
  <c r="CD420" i="1"/>
  <c r="J421" i="1"/>
  <c r="M421" i="1"/>
  <c r="S421" i="1"/>
  <c r="V421" i="1"/>
  <c r="Y421" i="1"/>
  <c r="AE421" i="1"/>
  <c r="AH421" i="1"/>
  <c r="AN421" i="1"/>
  <c r="AQ421" i="1"/>
  <c r="AT421" i="1"/>
  <c r="AW421" i="1"/>
  <c r="BI421" i="1"/>
  <c r="BL421" i="1"/>
  <c r="BU421" i="1"/>
  <c r="BX421" i="1"/>
  <c r="CD421" i="1"/>
  <c r="J422" i="1"/>
  <c r="M422" i="1"/>
  <c r="S422" i="1"/>
  <c r="V422" i="1"/>
  <c r="Y422" i="1"/>
  <c r="AE422" i="1"/>
  <c r="AH422" i="1"/>
  <c r="AN422" i="1"/>
  <c r="AQ422" i="1"/>
  <c r="AT422" i="1"/>
  <c r="AW422" i="1"/>
  <c r="BI422" i="1"/>
  <c r="BL422" i="1"/>
  <c r="BO422" i="1"/>
  <c r="BU422" i="1"/>
  <c r="BX422" i="1"/>
  <c r="CD422" i="1"/>
  <c r="J423" i="1"/>
  <c r="M423" i="1"/>
  <c r="S423" i="1"/>
  <c r="V423" i="1"/>
  <c r="Y423" i="1"/>
  <c r="AE423" i="1"/>
  <c r="AH423" i="1"/>
  <c r="AN423" i="1"/>
  <c r="AQ423" i="1"/>
  <c r="AT423" i="1"/>
  <c r="AW423" i="1"/>
  <c r="BI423" i="1"/>
  <c r="BL423" i="1"/>
  <c r="BO423" i="1"/>
  <c r="BU423" i="1"/>
  <c r="BX423" i="1"/>
  <c r="CD423" i="1"/>
  <c r="J424" i="1"/>
  <c r="M424" i="1"/>
  <c r="S424" i="1"/>
  <c r="V424" i="1"/>
  <c r="Y424" i="1"/>
  <c r="AE424" i="1"/>
  <c r="AH424" i="1"/>
  <c r="AN424" i="1"/>
  <c r="AQ424" i="1"/>
  <c r="AT424" i="1"/>
  <c r="AW424" i="1"/>
  <c r="BI424" i="1"/>
  <c r="BL424" i="1"/>
  <c r="BO424" i="1"/>
  <c r="BU424" i="1"/>
  <c r="BX424" i="1"/>
  <c r="CD424" i="1"/>
  <c r="J425" i="1"/>
  <c r="M425" i="1"/>
  <c r="S425" i="1"/>
  <c r="V425" i="1"/>
  <c r="Y425" i="1"/>
  <c r="AE425" i="1"/>
  <c r="AH425" i="1"/>
  <c r="AN425" i="1"/>
  <c r="AQ425" i="1"/>
  <c r="AT425" i="1"/>
  <c r="AW425" i="1"/>
  <c r="BI425" i="1"/>
  <c r="BL425" i="1"/>
  <c r="BO425" i="1"/>
  <c r="BU425" i="1"/>
  <c r="BX425" i="1"/>
  <c r="CD425" i="1"/>
  <c r="J426" i="1"/>
  <c r="M426" i="1"/>
  <c r="S426" i="1"/>
  <c r="V426" i="1"/>
  <c r="Y426" i="1"/>
  <c r="AE426" i="1"/>
  <c r="AH426" i="1"/>
  <c r="AN426" i="1"/>
  <c r="AQ426" i="1"/>
  <c r="AT426" i="1"/>
  <c r="AW426" i="1"/>
  <c r="BI426" i="1"/>
  <c r="BL426" i="1"/>
  <c r="BO426" i="1"/>
  <c r="BU426" i="1"/>
  <c r="BX426" i="1"/>
  <c r="CD426" i="1"/>
  <c r="J427" i="1"/>
  <c r="M427" i="1"/>
  <c r="S427" i="1"/>
  <c r="V427" i="1"/>
  <c r="Y427" i="1"/>
  <c r="AE427" i="1"/>
  <c r="AH427" i="1"/>
  <c r="AN427" i="1"/>
  <c r="AQ427" i="1"/>
  <c r="AT427" i="1"/>
  <c r="AW427" i="1"/>
  <c r="BI427" i="1"/>
  <c r="BL427" i="1"/>
  <c r="BO427" i="1"/>
  <c r="BU427" i="1"/>
  <c r="BX427" i="1"/>
  <c r="CD427" i="1"/>
  <c r="J428" i="1"/>
  <c r="M428" i="1"/>
  <c r="S428" i="1"/>
  <c r="V428" i="1"/>
  <c r="Y428" i="1"/>
  <c r="AE428" i="1"/>
  <c r="AH428" i="1"/>
  <c r="AN428" i="1"/>
  <c r="AQ428" i="1"/>
  <c r="AT428" i="1"/>
  <c r="AW428" i="1"/>
  <c r="BI428" i="1"/>
  <c r="BL428" i="1"/>
  <c r="BO428" i="1"/>
  <c r="BU428" i="1"/>
  <c r="BX428" i="1"/>
  <c r="CD428" i="1"/>
  <c r="J429" i="1"/>
  <c r="M429" i="1"/>
  <c r="S429" i="1"/>
  <c r="V429" i="1"/>
  <c r="Y429" i="1"/>
  <c r="AE429" i="1"/>
  <c r="AH429" i="1"/>
  <c r="AN429" i="1"/>
  <c r="AQ429" i="1"/>
  <c r="AT429" i="1"/>
  <c r="AW429" i="1"/>
  <c r="BI429" i="1"/>
  <c r="BL429" i="1"/>
  <c r="BO429" i="1"/>
  <c r="BU429" i="1"/>
  <c r="BX429" i="1"/>
  <c r="CD429" i="1"/>
  <c r="J430" i="1"/>
  <c r="M430" i="1"/>
  <c r="S430" i="1"/>
  <c r="V430" i="1"/>
  <c r="Y430" i="1"/>
  <c r="AE430" i="1"/>
  <c r="AH430" i="1"/>
  <c r="AN430" i="1"/>
  <c r="AQ430" i="1"/>
  <c r="AT430" i="1"/>
  <c r="AW430" i="1"/>
  <c r="BI430" i="1"/>
  <c r="BL430" i="1"/>
  <c r="BO430" i="1"/>
  <c r="BU430" i="1"/>
  <c r="BX430" i="1"/>
  <c r="CD430" i="1"/>
  <c r="J431" i="1"/>
  <c r="M431" i="1"/>
  <c r="S431" i="1"/>
  <c r="V431" i="1"/>
  <c r="Y431" i="1"/>
  <c r="AE431" i="1"/>
  <c r="AH431" i="1"/>
  <c r="AN431" i="1"/>
  <c r="AQ431" i="1"/>
  <c r="AT431" i="1"/>
  <c r="AW431" i="1"/>
  <c r="BI431" i="1"/>
  <c r="BL431" i="1"/>
  <c r="BO431" i="1"/>
  <c r="BU431" i="1"/>
  <c r="BX431" i="1"/>
  <c r="CD431" i="1"/>
  <c r="J432" i="1"/>
  <c r="M432" i="1"/>
  <c r="S432" i="1"/>
  <c r="V432" i="1"/>
  <c r="Y432" i="1"/>
  <c r="AE432" i="1"/>
  <c r="AH432" i="1"/>
  <c r="AN432" i="1"/>
  <c r="AQ432" i="1"/>
  <c r="AT432" i="1"/>
  <c r="AW432" i="1"/>
  <c r="BI432" i="1"/>
  <c r="BL432" i="1"/>
  <c r="BO432" i="1"/>
  <c r="BU432" i="1"/>
  <c r="BX432" i="1"/>
  <c r="CD432" i="1"/>
  <c r="J433" i="1"/>
  <c r="M433" i="1"/>
  <c r="S433" i="1"/>
  <c r="V433" i="1"/>
  <c r="Y433" i="1"/>
  <c r="AE433" i="1"/>
  <c r="AH433" i="1"/>
  <c r="AN433" i="1"/>
  <c r="AQ433" i="1"/>
  <c r="AT433" i="1"/>
  <c r="AW433" i="1"/>
  <c r="BI433" i="1"/>
  <c r="BL433" i="1"/>
  <c r="BO433" i="1"/>
  <c r="BU433" i="1"/>
  <c r="BX433" i="1"/>
  <c r="CD433" i="1"/>
  <c r="J434" i="1"/>
  <c r="M434" i="1"/>
  <c r="S434" i="1"/>
  <c r="V434" i="1"/>
  <c r="Y434" i="1"/>
  <c r="AE434" i="1"/>
  <c r="AH434" i="1"/>
  <c r="AN434" i="1"/>
  <c r="AQ434" i="1"/>
  <c r="AT434" i="1"/>
  <c r="AW434" i="1"/>
  <c r="BI434" i="1"/>
  <c r="BL434" i="1"/>
  <c r="BO434" i="1"/>
  <c r="BU434" i="1"/>
  <c r="BX434" i="1"/>
  <c r="CD434" i="1"/>
  <c r="J435" i="1"/>
  <c r="M435" i="1"/>
  <c r="S435" i="1"/>
  <c r="V435" i="1"/>
  <c r="Y435" i="1"/>
  <c r="AE435" i="1"/>
  <c r="AH435" i="1"/>
  <c r="AN435" i="1"/>
  <c r="AQ435" i="1"/>
  <c r="AT435" i="1"/>
  <c r="AW435" i="1"/>
  <c r="BI435" i="1"/>
  <c r="BL435" i="1"/>
  <c r="BO435" i="1"/>
  <c r="BU435" i="1"/>
  <c r="BX435" i="1"/>
  <c r="CD435" i="1"/>
  <c r="J436" i="1"/>
  <c r="M436" i="1"/>
  <c r="S436" i="1"/>
  <c r="V436" i="1"/>
  <c r="Y436" i="1"/>
  <c r="AE436" i="1"/>
  <c r="AH436" i="1"/>
  <c r="AN436" i="1"/>
  <c r="AQ436" i="1"/>
  <c r="AT436" i="1"/>
  <c r="AW436" i="1"/>
  <c r="BI436" i="1"/>
  <c r="BL436" i="1"/>
  <c r="BO436" i="1"/>
  <c r="BU436" i="1"/>
  <c r="BX436" i="1"/>
  <c r="CD436" i="1"/>
  <c r="J437" i="1"/>
  <c r="M437" i="1"/>
  <c r="S437" i="1"/>
  <c r="V437" i="1"/>
  <c r="Y437" i="1"/>
  <c r="AE437" i="1"/>
  <c r="AH437" i="1"/>
  <c r="AN437" i="1"/>
  <c r="AQ437" i="1"/>
  <c r="AT437" i="1"/>
  <c r="AW437" i="1"/>
  <c r="BI437" i="1"/>
  <c r="BL437" i="1"/>
  <c r="BO437" i="1"/>
  <c r="BU437" i="1"/>
  <c r="BX437" i="1"/>
  <c r="CD437" i="1"/>
  <c r="J438" i="1"/>
  <c r="M438" i="1"/>
  <c r="S438" i="1"/>
  <c r="V438" i="1"/>
  <c r="Y438" i="1"/>
  <c r="AE438" i="1"/>
  <c r="AH438" i="1"/>
  <c r="AN438" i="1"/>
  <c r="AQ438" i="1"/>
  <c r="AT438" i="1"/>
  <c r="AW438" i="1"/>
  <c r="BI438" i="1"/>
  <c r="BL438" i="1"/>
  <c r="BO438" i="1"/>
  <c r="BU438" i="1"/>
  <c r="BX438" i="1"/>
  <c r="CD438" i="1"/>
  <c r="J439" i="1"/>
  <c r="M439" i="1"/>
  <c r="S439" i="1"/>
  <c r="V439" i="1"/>
  <c r="Y439" i="1"/>
  <c r="AE439" i="1"/>
  <c r="AQ439" i="1"/>
  <c r="AT439" i="1"/>
  <c r="AW439" i="1"/>
  <c r="BI439" i="1"/>
  <c r="BL439" i="1"/>
  <c r="CJ439" i="1"/>
</calcChain>
</file>

<file path=xl/sharedStrings.xml><?xml version="1.0" encoding="utf-8"?>
<sst xmlns="http://schemas.openxmlformats.org/spreadsheetml/2006/main" count="27547" uniqueCount="2139">
  <si>
    <t>Effective Date</t>
  </si>
  <si>
    <t>Valid Through Date</t>
  </si>
  <si>
    <t>school_discipline</t>
  </si>
  <si>
    <t>_citation_school_discipline</t>
  </si>
  <si>
    <t>_caution_school_discipline</t>
  </si>
  <si>
    <t>expulsion_policies</t>
  </si>
  <si>
    <t>_citation_expulsion_policies</t>
  </si>
  <si>
    <t>_caution_expulsion_policies</t>
  </si>
  <si>
    <t>expulsion_required</t>
  </si>
  <si>
    <t>_citation_expulsion_required</t>
  </si>
  <si>
    <t>_caution_expulsion_required</t>
  </si>
  <si>
    <t>expulsion_minimumlength</t>
  </si>
  <si>
    <t>_citation_expulsion_minimumlength</t>
  </si>
  <si>
    <t>_caution_expulsion_minimumlength</t>
  </si>
  <si>
    <t>expulsion_modify</t>
  </si>
  <si>
    <t>_citation_expulsion_modify</t>
  </si>
  <si>
    <t>_caution_expulsion_modify</t>
  </si>
  <si>
    <t>expulsion_permitted</t>
  </si>
  <si>
    <t>_citation_expulsion_permitted</t>
  </si>
  <si>
    <t>_caution_expulsion_permitted</t>
  </si>
  <si>
    <t>expulsion_prohibited</t>
  </si>
  <si>
    <t>_citation_expulsion_prohibited</t>
  </si>
  <si>
    <t>_caution_expulsion_prohibited</t>
  </si>
  <si>
    <t>expulsion_maximumlength</t>
  </si>
  <si>
    <t>_citation_expulsion_maximumlength</t>
  </si>
  <si>
    <t>_caution_expulsion_maximumlength</t>
  </si>
  <si>
    <t>suspension_policies</t>
  </si>
  <si>
    <t>_citation_suspension_policies</t>
  </si>
  <si>
    <t>_caution_suspension_policies</t>
  </si>
  <si>
    <t>suspension_outofschool</t>
  </si>
  <si>
    <t>_citation_suspension_outofschool</t>
  </si>
  <si>
    <t>_caution_suspension_outofschool</t>
  </si>
  <si>
    <t>suspension_outofschool_length</t>
  </si>
  <si>
    <t>_citation_suspension_outofschool_length</t>
  </si>
  <si>
    <t>_caution_suspension_outofschool_length</t>
  </si>
  <si>
    <t>suspension_outofschool_modify</t>
  </si>
  <si>
    <t>_citation_suspension_outofschool_modify</t>
  </si>
  <si>
    <t>_caution_suspension_outofschool_modify</t>
  </si>
  <si>
    <t>suspension_outofschool_permitted</t>
  </si>
  <si>
    <t>_citation_suspension_outofschool_permitted</t>
  </si>
  <si>
    <t>_caution_suspension_outofschool_permitted</t>
  </si>
  <si>
    <t>suspension_outofschool_prohibited</t>
  </si>
  <si>
    <t>_citation_suspension_outofschool_prohibited</t>
  </si>
  <si>
    <t>_caution_suspension_outofschool_prohibited</t>
  </si>
  <si>
    <t>suspension_outofschool_maximumlength</t>
  </si>
  <si>
    <t>_citation_suspension_outofschool_maximumlength</t>
  </si>
  <si>
    <t>_caution_suspension_outofschool_maximumlength</t>
  </si>
  <si>
    <t>individual_circumstances</t>
  </si>
  <si>
    <t>_citation_individual_circumstances</t>
  </si>
  <si>
    <t>_caution_individual_circumstances</t>
  </si>
  <si>
    <t>factors_considered</t>
  </si>
  <si>
    <t>_citation_factors_considered</t>
  </si>
  <si>
    <t>_caution_factors_considered</t>
  </si>
  <si>
    <t>grades_exempt</t>
  </si>
  <si>
    <t>_citation_grades_exempt</t>
  </si>
  <si>
    <t>_caution_grades_exempt</t>
  </si>
  <si>
    <t>grade_levels</t>
  </si>
  <si>
    <t>_citation_grade_levels</t>
  </si>
  <si>
    <t>_caution_grade_levels</t>
  </si>
  <si>
    <t>support_provided</t>
  </si>
  <si>
    <t>_citation_support_provided</t>
  </si>
  <si>
    <t>_caution_support_provided</t>
  </si>
  <si>
    <t>alternative_discipline</t>
  </si>
  <si>
    <t>_citation_alternative_discipline</t>
  </si>
  <si>
    <t>_caution_alternative_discipline</t>
  </si>
  <si>
    <t>types_alternative_discipline</t>
  </si>
  <si>
    <t>_citation_types_alternative_discipline</t>
  </si>
  <si>
    <t>_caution_types_alternative_discipline</t>
  </si>
  <si>
    <t>reporting_requirement</t>
  </si>
  <si>
    <t>_citation_reporting_requirement</t>
  </si>
  <si>
    <t>_caution_reporting_requirement</t>
  </si>
  <si>
    <t>report_submission</t>
  </si>
  <si>
    <t>_citation_report_submission</t>
  </si>
  <si>
    <t>_caution_report_submission</t>
  </si>
  <si>
    <t>report_information</t>
  </si>
  <si>
    <t>_citation_report_information</t>
  </si>
  <si>
    <t>_caution_report_information</t>
  </si>
  <si>
    <t>disaggretation</t>
  </si>
  <si>
    <t>_citation_disaggretation</t>
  </si>
  <si>
    <t>_caution_disaggretation</t>
  </si>
  <si>
    <t>information_disaggregated</t>
  </si>
  <si>
    <t>_citation_information_disaggregated</t>
  </si>
  <si>
    <t>_caution_information_disaggregated</t>
  </si>
  <si>
    <t>lawenforcement_report</t>
  </si>
  <si>
    <t>_citation_lawenforcement_report</t>
  </si>
  <si>
    <t>_caution_lawenforcement_report</t>
  </si>
  <si>
    <t>conduct_reported</t>
  </si>
  <si>
    <t>_citation_conduct_reported</t>
  </si>
  <si>
    <t>_caution_conduct_reported</t>
  </si>
  <si>
    <t>Alabama</t>
  </si>
  <si>
    <t>regulating school discipline - Ala Code § 16-1-24.1 ( Full Title: Ala Code § 16-1-24.1. Safe school and drug-free school policy; treatment of policy violators; promulgation and distribution of discipline policy; liability limited for discipline actions; local boards may adopt more stringent guidelines.)</t>
  </si>
  <si>
    <t>school expulsion - Ala Code § 16-1-24.3(a) ( Full Title: Ala Code § 16-1-24.3. Local boards of education to implement policies requiring expulsion of students who possess firearms in school areas.)</t>
  </si>
  <si>
    <t>case-by-case modification of expulsion - Ala Code § 16-1-24.3(a) ( Full Title: Ala Code § 16-1-24.3. Local boards of education to implement policies requiring expulsion of students who possess firearms in school areas.)</t>
  </si>
  <si>
    <t>suspension - Ala Code § 16-1-24.1(b) ( Full Title: Ala Code § 16-1-24.1. Safe school and drug-free school policy; treatment of policy violators; promulgation and distribution of discipline policy; liability limited for discipline actions; local boards may adopt more stringent guidelines.)</t>
  </si>
  <si>
    <t>case-by-case modification suspension - Ala Code § 16-1-24.1(b) ( Full Title: Ala Code § 16-1-24.1. Safe school and drug-free school policy; treatment of policy violators; promulgation and distribution of discipline policy; liability limited for discipline actions; local boards may adopt more stringent guidelines.)</t>
  </si>
  <si>
    <t>suspension - Ala Code § 16-1-27(a)-(b) ( Full Title: Ala Code § 16-1-27. Use of electronic communication devices on school property.)</t>
  </si>
  <si>
    <t>school discipline reportin - Ala Code § 16-6(a)(3) ( Full Title: Ala Code § 16-6B-7. Accountability reports to the public.)</t>
  </si>
  <si>
    <t>reported to law enforcement - Ala Code § 16-1-24(c) ( Full Title: Ala Code § 16-1-24. Reporting of property damage and physical assaults on students and school personnel; legislative intent; penalties.), reported to law enforcement - Ala Code § 16-1-24.1(b) ( Full Title: Ala Code § 16-1-24.1. Safe school and drug-free school policy; treatment of policy violators; promulgation and distribution of discipline policy; liability limited for discipline actions; local boards may adopt more stringent guidelines.), reported to law enforcement - Ala Code § 16-1-24.3(c) ( Full Title: Ala Code § 16-1-24.3. Local boards of education to implement policies requiring expulsion of students who possess firearms in school areas.)</t>
  </si>
  <si>
    <t>reported to law enforcement - Ala Code § 16-1-24.3(c) ( Full Title: Ala Code § 16-1-24.3. Local boards of education to implement policies requiring expulsion of students who possess firearms in school areas.), reported to law enforcement - Ala Code § 16-1-24.1(b) ( Full Title: Ala Code § 16-1-24.1. Safe school and drug-free school policy; treatment of policy violators; promulgation and distribution of discipline policy; liability limited for discipline actions; local boards may adopt more stringent guidelines.)</t>
  </si>
  <si>
    <t>Alaska</t>
  </si>
  <si>
    <t>regulating school discipline - Alaska Stat. § 14.30.045 ( Full Title: Alaska Stat. § 14.30.045. Grounds for suspension or denial of admission.)</t>
  </si>
  <si>
    <t>firearm - Alaska Stat. § 14.03.160(a)(1) ( Full Title: Alaska Stat. § 14.03.160. Suspension or expulsion of students for possessing weapons.)</t>
  </si>
  <si>
    <t>case-by-case modify susp/expul weapons - Alaska Stat. § 14.03.160(b) ( Full Title: Alaska Stat. § 14.03.160. Suspension or expulsion of students for possessing weapons.)</t>
  </si>
  <si>
    <t>bullying expulsion report to law enforcement - Alaska Stat. § 14.33.200(b) ( Full Title: Alaska Stat. § 14.33.200. Harassment, intimidation, and bullying policy.), firearms - Alaska Stat. § 14.03.160(a)(2) ( Full Title: Alaska Stat. § 14.03.160. Suspension or expulsion of students for possessing weapons.)</t>
  </si>
  <si>
    <t>firearms - Alaska Stat. § 14.03.160(a)(2) ( Full Title: Alaska Stat. § 14.03.160. Suspension or expulsion of students for possessing weapons.)</t>
  </si>
  <si>
    <t>suspension - Alaska Stat. § 14.30.045 ( Full Title: Alaska Stat. § 14.30.045. Grounds for suspension or denial of admission.)</t>
  </si>
  <si>
    <t>annual report - Alaska Stat. § 14.03.160(e) ( Full Title: Alaska Stat. § 14.03.160. Suspension or expulsion of students for possessing weapons.), annual reporting - Alaska Stat. § 14.33.210 ( Full Title: Alaska Stat. § 14.33.210. Reporting of incidents of harassment, intimidation, or bullying.), annual reporting - Alaska Admin. Code tit. 4, § 06.172(c) ( Full Title: Alaska Admin. Code tit. 4, § 06.172. Reporting of school disciplinary and safety programs.), annual reporting - Alaska Admin. Code tit. 4 § 06.250 ( Full Title: Alaska Admin. Code tit. 4 § 06.250. Reporting.)</t>
  </si>
  <si>
    <t>annual report - Alaska Stat. § 14.03.160(e) ( Full Title: Alaska Stat. § 14.03.160. Suspension or expulsion of students for possessing weapons.)</t>
  </si>
  <si>
    <t>annual report - Alaska Stat. § 14.03.160(e) ( Full Title: Alaska Stat. § 14.03.160. Suspension or expulsion of students for possessing weapons.), annual reporting - Alaska Admin. Code tit. 4, § 06.172(c) ( Full Title: Alaska Admin. Code tit. 4, § 06.172. Reporting of school disciplinary and safety programs.), annual reporting - Alaska Admin. Code tit. 4 § 06.250 ( Full Title: Alaska Admin. Code tit. 4 § 06.250. Reporting.)</t>
  </si>
  <si>
    <t>Discipline duration is limited to suspensions for possession of weapons or acts of violence. Alaska Admin. Code tit. 4 § 06.250(3).</t>
  </si>
  <si>
    <t>reported to law enforcement - Alaska Stat. § 14.03.160(d)(1) ( Full Title: Alaska Stat. § 14.03.160. Suspension or expulsion of students for possessing weapons.), bullying expulsion report to law enforcement - Alaska Stat. § 14.33.200(b) ( Full Title: Alaska Stat. § 14.33.200. Harassment, intimidation, and bullying policy.)</t>
  </si>
  <si>
    <t>Bullying offenses must rise to the level of criminal activity.  Alaska Stat. § 14.33.200(b)</t>
  </si>
  <si>
    <t>Arizona</t>
  </si>
  <si>
    <t>expel - Ariz. Rev. Stat. § 15-342(1) ( Full Title: Ariz. Rev. Stat. § 15-342. Discretionary powers)</t>
  </si>
  <si>
    <t>expel - Ariz. Rev. Stat. § 15-342(1) ( Full Title: Ariz. Rev. Stat. § 15-342. Discretionary powers), expulsion - Ariz. Rev. Stat. § 15-840(1) ( Full Title: Ariz. Rev. Stat. § 15-840. Definitions)</t>
  </si>
  <si>
    <t>firearm - Ariz. Rev. Stat. § 15-841(G) ( Full Title: Ariz. Rev. Stat. § 15-841. Responsibilities of pupils; expulsion; alternative education programs; community service; placement review committee), threatened educational institution - Ariz. Rev. Stat. § 15-841(H)(1) ( Full Title: Ariz. Rev. Stat. § 15-841. Responsibilities of pupils; expulsion; alternative education programs; community service; placement review committee), threaten educational institution - Ariz. Rev. Stat. § 15-841(H)(2) ( Full Title: Ariz. Rev. Stat. § 15-841. Responsibilities of pupils; expulsion; alternative education programs; community service; placement review committee), threatening educational institution - Ariz. Rev. Stat. § 15-841(H)(3)-(4) ( Full Title: Ariz. Rev. Stat. § 15-841. Responsibilities of pupils; expulsion; alternative education programs; community service; placement review committee)</t>
  </si>
  <si>
    <t>firearm - Ariz. Rev. Stat. § 15-841(G) ( Full Title: Ariz. Rev. Stat. § 15-841. Responsibilities of pupils; expulsion; alternative education programs; community service; placement review committee), expel - Ariz. Rev. Stat. § 15-841(H) ( Full Title: Ariz. Rev. Stat. § 15-841. Responsibilities of pupils; expulsion; alternative education programs; community service; placement review committee)</t>
  </si>
  <si>
    <t>expulsion - Ariz. Rev. Stat. § 15-841(B) ( Full Title: Ariz. Rev. Stat. § 15-841. Responsibilities of pupils; expulsion; alternative education programs; community service; placement review committee), suspend or expel - Ariz. Rev. Stat. § 15-842(A) ( Full Title: Ariz. Rev. Stat. § 15-842. Damage to school property; suspension or expulsion of pupil; liability of parent), absenteeism - Ariz. Rev. Stat. § 15-843(B)(1) ( Full Title: Ariz. Rev. Stat. § 15-843. Pupil disciplinary proceedings)</t>
  </si>
  <si>
    <t>expulsion - Ariz. Rev. Stat. § 15-840(1) ( Full Title: Ariz. Rev. Stat. § 15-840. Definitions)</t>
  </si>
  <si>
    <t>suspension - Ariz. Rev. Stat. § 15-840(2) ( Full Title: Ariz. Rev. Stat. § 15-840. Definitions)</t>
  </si>
  <si>
    <t>suspend or expel - Ariz. Rev. Stat. § 15-842(A) ( Full Title: Ariz. Rev. Stat. § 15-842. Damage to school property; suspension or expulsion of pupil; liability of parent), absenteeism - Ariz. Rev. Stat. § 15-843(B)(1) ( Full Title: Ariz. Rev. Stat. § 15-843. Pupil disciplinary proceedings)</t>
  </si>
  <si>
    <t>suspend or expel - Ariz. Rev. Stat. § 15-842(A) ( Full Title: Ariz. Rev. Stat. § 15-842. Damage to school property; suspension or expulsion of pupil; liability of parent), absenteeism - Ariz. Rev. Stat. § 15-843(B)(1) ( Full Title: Ariz. Rev. Stat. § 15-843. Pupil disciplinary proceedings), absenteeism - Ariz. Rev. Stat. § 15-843(B)(1) ( Full Title: Ariz. Rev. Stat. § 15-843. Pupil disciplinary proceedings)</t>
  </si>
  <si>
    <t>annual report charter school - Ariz. Rev. Stat. § 15-186 ( Full Title: Ariz. Rev. Stat. § 15-186. Pupil disciplinary procedures; notification), annual report - Ariz. Rev. Stat. § 15-843(B)(10) ( Full Title: Ariz. Rev. Stat. § 15-843. Pupil disciplinary proceedings)</t>
  </si>
  <si>
    <t>annual report charter school - Ariz. Rev. Stat. § 15-186 ( Full Title: Ariz. Rev. Stat. § 15-186. Pupil disciplinary procedures; notification)</t>
  </si>
  <si>
    <t>Arkansas</t>
  </si>
  <si>
    <t>school discipline - Ark. Code § 6-18-502(a) ( Full Title: Ark. Code § 6-18-502. Discipline policy guidelines)</t>
  </si>
  <si>
    <t>suspension and expulsion - Ark. Code § 6-18-502(c)(1) ( Full Title: Ark. Code § 6-18-502. Discipline policy guidelines)</t>
  </si>
  <si>
    <t>firearm - Ark. Code § 6-18-502(c)(2)(A) ( Full Title: Ark. Code § 6-18-502. Discipline policy guidelines), firearms - Ark. Code § 6-18-503(a)(1)(C)(ii)(a) ( Full Title: Ark. Code § 6-18-503. Written student discipline policies required), firearm - Ark. Code § 6-18-507(e)(1)(A) ( Full Title: Ark. Code § 6-18-507. Suspension—Expulsion), firearm - Ark. Code § 6-21-608(e)(1)(A) ( Full Title: Ark. Code § 6-21-608. Hiding drugs or guns)</t>
  </si>
  <si>
    <t>firearm - Ark. Code § 6-18-502(c)(2)(A) ( Full Title: Ark. Code § 6-18-502. Discipline policy guidelines), firearms - Ark. Code § 6-18-503(a)(1)(C)(ii)(a) ( Full Title: Ark. Code § 6-18-503. Written student discipline policies required), expulsion minimum - Ark. Code § 6-18-507(a)(2) ( Full Title: Ark. Code § 6-18-507. Suspension—Expulsion), firearm - Ark. Code § 6-18-507(e)(1)(A) ( Full Title: Ark. Code § 6-18-507. Suspension—Expulsion), firearm - Ark. Code § 6-21-608(e)(1)(A) ( Full Title: Ark. Code § 6-21-608. Hiding drugs or guns)</t>
  </si>
  <si>
    <t>fire arm case-by-case modify - Ark. Code § 6-18-502(c)(2)(B) ( Full Title: Ark. Code § 6-18-502. Discipline policy guidelines), firearms case-by-case modification - Ark. Code § 6-18-503(a)(1)(C)(ii)(b) ( Full Title: Ark. Code § 6-18-503. Written student discipline policies required), firearm case-by-case modify - Ark. Code § 6-18-507(e)(1)(B) ( Full Title: Ark. Code § 6-18-507. Suspension—Expulsion), firearm case-by-case modification - Ark. Code § 6-21-608(e)(1)(B) ( Full Title: Ark. Code § 6-21-608. Hiding drugs or guns)</t>
  </si>
  <si>
    <t>Possession of a weapon, Possession of a firearm, Physical violence, Possession of a controlled substance, Possession of alcoholic beverage, Damaging property, Threats of violence, Secret societies, Cell phone use</t>
  </si>
  <si>
    <t>suspension or expulsion offences - Ark. Code § 6-18-502(b)(3) ( Full Title: Ark. Code § 6-18-502. Discipline policy guidelines), suspend or expel fraternity - Ark. Code § 6-18-605 ( Full Title: Ark. Code § 6-18-605. Suspension—Expulsion)</t>
  </si>
  <si>
    <t>excessive absences - Ark. Code § 6-18-222(a)(1)(A)(ii) ( Full Title: Ark. Code § 6-18-222. Penalty for unexcused absences--Revocation of driving privilege)</t>
  </si>
  <si>
    <t>suspension maximum - Ark. Code § 6-18-507(a)(4) ( Full Title: Ark. Code § 6-18-507. Suspension—Expulsion)</t>
  </si>
  <si>
    <t>report to law enforcement - Ark. Code § 6-17-113(b)(1) ( Full Title: Ark. Code § 6-17-113. Principal or other person in charge--Duty to report student criminal acts--Investigation by law enforcement), report to law enforcement - 005.15.12 Ark. Code R. § 4.02 ( Full Title: 005.15.12 Ark. Code R. § 4.00. School Reporting Responsibility), report to law enforcement - 005.15.12 Ark. Code R. § 5.01 ( Full Title: 005.15.12 Ark. Code R. § 5.00. Guidelines for School Reporting)</t>
  </si>
  <si>
    <t>report to law enforcement - Ark. Code § 6-17-113(b)(1) ( Full Title: Ark. Code § 6-17-113. Principal or other person in charge--Duty to report student criminal acts--Investigation by law enforcement), report to law enforcement - 005.15.12 Ark. Code R. § 4.02 ( Full Title: 005.15.12 Ark. Code R. § 4.00. School Reporting Responsibility)</t>
  </si>
  <si>
    <t>threatening to assault student/employee Ark. Code § 6-18-502(b)(3)(A)membership in a fraternity Ark. Code § 6-18-605.</t>
  </si>
  <si>
    <t>alternatives - Ark. Code § 6-18-503(a)(1)(C)(i) ( Full Title: Ark. Code § 6-18-503. Written student discipline policies required)</t>
  </si>
  <si>
    <t>alternative learning environment Ark. Code § 6-18-503(a)(1)(C)(i).</t>
  </si>
  <si>
    <t>act of violence or any crime involving a deadly weapon Ark. Code § 6-17-113(b)(1)</t>
  </si>
  <si>
    <t>annual report - Ark. Code § 6-23-107(b)(1)(B) ( Full Title: Ark. Code § 6-23-107. Reporting requirements)</t>
  </si>
  <si>
    <t>suspension or expulsion offences - Ark. Code § 6-18-502(b)(3) ( Full Title: Ark. Code § 6-18-502. Discipline policy guidelines), suspend or expel fraternity - Ark. Code § 6-18-605 ( Full Title: Ark. Code § 6-18-605. Suspension—Expulsion), suspend or expel fraternity - Ark. Code § 6-18-605 ( Full Title: Ark. Code § 6-18-605. Suspension—Expulsion)</t>
  </si>
  <si>
    <t>firearm - Ark. Code § 6-18-502(c)(2)(A) ( Full Title: Ark. Code § 6-18-502. Discipline policy guidelines), firearms - Ark. Code § 6-18-503(a)(1)(C)(ii)(a) ( Full Title: Ark. Code § 6-18-503. Written student discipline policies required), firearm - Ark. Code § 6-18-507(e)(1)(A) ( Full Title: Ark. Code § 6-18-507. Suspension—Expulsion), firearm - Ark. Code § 6-21-608(e)(1)(A) ( Full Title: Ark. Code § 6-21-608. Hiding drugs or guns), firearms and case-by-case modification - 005.15.17 Ark. Code R. § 4.04.2 ( Full Title: 005.15.17 Ark. Code R. § 4.00. General Guidelines and Minimum Requirements)</t>
  </si>
  <si>
    <t>firearm - Ark. Code § 6-18-502(c)(2)(A) ( Full Title: Ark. Code § 6-18-502. Discipline policy guidelines), firearms - Ark. Code § 6-18-503(a)(1)(C)(ii)(a) ( Full Title: Ark. Code § 6-18-503. Written student discipline policies required), expulsion minimum - Ark. Code § 6-18-507(a)(2) ( Full Title: Ark. Code § 6-18-507. Suspension—Expulsion), firearm - Ark. Code § 6-18-507(e)(1)(A) ( Full Title: Ark. Code § 6-18-507. Suspension—Expulsion), firearm - Ark. Code § 6-21-608(e)(1)(A) ( Full Title: Ark. Code § 6-21-608. Hiding drugs or guns), firearms and case-by-case modification - 005.15.17 Ark. Code R. § 4.04.2 ( Full Title: 005.15.17 Ark. Code R. § 4.00. General Guidelines and Minimum Requirements)</t>
  </si>
  <si>
    <t>fire arm case-by-case modify - Ark. Code § 6-18-502(c)(2)(B) ( Full Title: Ark. Code § 6-18-502. Discipline policy guidelines), firearms case-by-case modification - Ark. Code § 6-18-503(a)(1)(C)(ii)(b) ( Full Title: Ark. Code § 6-18-503. Written student discipline policies required), firearm case-by-case modify - Ark. Code § 6-18-507(e)(1)(B) ( Full Title: Ark. Code § 6-18-507. Suspension—Expulsion), firearm case-by-case modification - Ark. Code § 6-21-608(e)(1)(B) ( Full Title: Ark. Code § 6-21-608. Hiding drugs or guns), firearms and case-by-case modification - 005.15.17 Ark. Code R. § 4.04.2 ( Full Title: 005.15.17 Ark. Code R. § 4.00. General Guidelines and Minimum Requirements)</t>
  </si>
  <si>
    <t>suspension or expulsion offences - Ark. Code § 6-18-502(b)(3) ( Full Title: Ark. Code § 6-18-502. Discipline policy guidelines), suspend or expel fraternity - Ark. Code § 6-18-605 ( Full Title: Ark. Code § 6-18-605. Suspension—Expulsion), suspension or expulsion - 005.15.17 Ark. Code R. § 4.03 ( Full Title: 005.15.17 Ark. Code R. § 4.00. General Guidelines and Minimum Requirements), suspension or expulsion - 005.15.17 Ark. Code R. § 4.04.1 ( Full Title: 005.15.17 Ark. Code R. § 4.00. General Guidelines and Minimum Requirements)</t>
  </si>
  <si>
    <t>suspension or expulsion - 005.15.17 Ark. Code R. § 4.03 ( Full Title: 005.15.17 Ark. Code R. § 4.00. General Guidelines and Minimum Requirements), suspension or expulsion - 005.15.17 Ark. Code R. § 4.04.1 ( Full Title: 005.15.17 Ark. Code R. § 4.00. General Guidelines and Minimum Requirements)</t>
  </si>
  <si>
    <t>suspension or expulsion offences - Ark. Code § 6-18-502(b)(3) ( Full Title: Ark. Code § 6-18-502. Discipline policy guidelines), suspend or expel fraternity - Ark. Code § 6-18-605 ( Full Title: Ark. Code § 6-18-605. Suspension—Expulsion), suspension or expulsion - 005.15.17 Ark. Code R. § 4.03 ( Full Title: 005.15.17 Ark. Code R. § 4.00. General Guidelines and Minimum Requirements), suspension or expulsion - 005.15.17 Ark. Code R. § 4.04.1 ( Full Title: 005.15.17 Ark. Code R. § 4.00. General Guidelines and Minimum Requirements), suspension or expulsion - Ark. Code § 6-18-502(b)(3) ( Full Title: Ark. Code § 6-18-502. Discipline policy guidelines)</t>
  </si>
  <si>
    <t>suspension or expulsion - 005.15.17 Ark. Code R. § 4.03 ( Full Title: 005.15.17 Ark. Code R. § 4.00. General Guidelines and Minimum Requirements), suspension or expulsion - 005.15.17 Ark. Code R. § 4.04.1 ( Full Title: 005.15.17 Ark. Code R. § 4.00. General Guidelines and Minimum Requirements), suspension or expulsion - Ark. Code § 6-18-502(b)(3) ( Full Title: Ark. Code § 6-18-502. Discipline policy guidelines)</t>
  </si>
  <si>
    <t>truancy - Ark. Code § 6-18-507(b) ( Full Title: Ark. Code § 6-18-507. Suspension—Expulsion)</t>
  </si>
  <si>
    <t>annual report - Ark. Code § 6-23-107(b)(1)(B) ( Full Title: Ark. Code § 6-23-107. Reporting requirements), annual report - Ark. Code § 6-18-516(b) ( Full Title: Ark. Code § 6-18-516. Effective school discipline)</t>
  </si>
  <si>
    <t>annual report - Ark. Code § 6-23-107(b)(1)(B) ( Full Title: Ark. Code § 6-23-107. Reporting requirements), annual report - Ark. Code § 6-18-516(b) ( Full Title: Ark. Code § 6-18-516. Effective school discipline), annual report - Ark. Code § 6-18-516(a)(2) ( Full Title: Ark. Code § 6-18-516. Effective school discipline)</t>
  </si>
  <si>
    <t>annual report - Ark. Code § 6-18-516(b) ( Full Title: Ark. Code § 6-18-516. Effective school discipline)</t>
  </si>
  <si>
    <t>annual report - Ark. Code § 6-18-516(b) ( Full Title: Ark. Code § 6-18-516. Effective school discipline), annual report - Ark. Code § 6-18-516(a)(4) ( Full Title: Ark. Code § 6-18-516. Effective school discipline), annual report - Ark. Code § 6-18-516(a)(2) ( Full Title: Ark. Code § 6-18-516. Effective school discipline)</t>
  </si>
  <si>
    <t>truancy - Ark. Code § 6-18-507(b)(1) ( Full Title: Ark. Code § 6-18-507. Suspension—Expulsion)</t>
  </si>
  <si>
    <t>k-5 - Ark. Code § 6-18-507 ( Full Title: Ark. Code § 6-18-507. Suspension—Expulsion)</t>
  </si>
  <si>
    <t>annual report - Ark. Code § 6-23-107(b)(1)(B) ( Full Title: Ark. Code § 6-23-107. Reporting requirements), annual report - Ark. Code § 6-18-516(b) ( Full Title: Ark. Code § 6-18-516. Effective school discipline), annual report - Ark. Code § 6-18-516(b) ( Full Title: Ark. Code § 6-18-516. Effective school discipline)</t>
  </si>
  <si>
    <t>California</t>
  </si>
  <si>
    <t>Conduct may result in suspension - Cal. Educ. Code § 48900 (a)-(q) ( Full Title: Cal. Educ. Code § 48900. Grounds for suspension or expulsion; legislative intent), Conduct allowing for expulsion - Cal. Educ. Code § 48915(a) ( Full Title: Cal. Educ. Code § 48915. Expulsion; particular circumstances)</t>
  </si>
  <si>
    <t>Conduct allowing for expulsion - Cal. Educ. Code § 48915(a) ( Full Title: Cal. Educ. Code § 48915. Expulsion; particular circumstances), Required expulsion - Cal. Educ. Code § 48915(d) ( Full Title: Cal. Educ. Code § 48915. Expulsion; particular circumstances)</t>
  </si>
  <si>
    <t>Required expulsion - Cal. Educ. Code § 48915(d) ( Full Title: Cal. Educ. Code § 48915. Expulsion; particular circumstances), Conduct requiring expulsion - Cal. Educ. Code § 48915(c) ( Full Title: Cal. Educ. Code § 48915. Expulsion; particular circumstances)</t>
  </si>
  <si>
    <t>Suspension of expulsion - Cal. Educ. Code § 48917(a) ( Full Title: Cal. Educ. Code § 48917. Suspension of order to expel; rehabilitation program; expungement of records; filing of appeal)</t>
  </si>
  <si>
    <t>Possession of a weapon, Physical violence, Possession of a controlled substance, Possession of alcoholic beverage, Possession of tobacco, Damaging property, Bullying, Theft, Sexual assault, Sexual harassment, Threats of violence, Terroristic threats, Interference with educational process, Willful defiance, Profanity or obscenity</t>
  </si>
  <si>
    <t>Conduct allowing for expulsion - Cal. Educ. Code § 48915(a) ( Full Title: Cal. Educ. Code § 48915. Expulsion; particular circumstances), Sexual harassment - Cal. Educ. Code § 48900.2 ( Full Title: Cal. Educ. Code § 48900.2. Additional grounds for suspension or expulsion; sexual harassment), Hate violence - Cal. Educ. Code § 48900.3 ( Full Title: Cal. Educ. Code § 48900.3. Hate violence), Board may expel - Cal. Educ. Code § 48915(b) ( Full Title: Cal. Educ. Code § 48915. Expulsion; particular circumstances), Conduct may result in suspension - Cal. Educ. Code § 48900 (a)-(q) ( Full Title: Cal. Educ. Code § 48900. Grounds for suspension or expulsion; legislative intent), Terroristic threats - Cal. Educ. Code § 48900.7 ( Full Title: Cal. Educ. Code § 48900.7. Additional grounds for suspension or expulsion; terroristic threats against school officials, school property, or both)</t>
  </si>
  <si>
    <t>A pupil in any of grades 4 to 12 inclusive may be suspended from school or recommended for expulsion if: (1) the pupil has caused, attempted to cause, threatened to cause, or participated in an act of hate violence. (Cal. Educ. Code § 48900.3); or (2) the pupil has intentionally engaged in harassment, threats, or intimidation that is sufficiently severe or pervasive to have the actual and reasonably expected effect of materially disrupting classwork, creating substantial disorder, and invading the rights of either school personnel or pupils by creating an intimidating or hostile educational environment (Cal. Educ. Code § 48900.4).</t>
  </si>
  <si>
    <t>Protected communication - Cal. Educ. Code § 48950(a) ( Full Title: Cal. Educ. Code § 48950. Student freedom of speech; retaliation prohibited; civil actions, injunction and declaratory relief, and attorney fees; exceptions), Expulsion prohibited - Cal. Educ. Code § 48900(s) ( Full Title: Cal. Educ. Code § 48900. Grounds for suspension or expulsion; legislative intent)</t>
  </si>
  <si>
    <t>Conduct may result in suspension - Cal. Educ. Code § 48900 (a)-(q) ( Full Title: Cal. Educ. Code § 48900. Grounds for suspension or expulsion; legislative intent)</t>
  </si>
  <si>
    <t>Conduct requiring expulsion - Cal. Educ. Code § 48915(c) ( Full Title: Cal. Educ. Code § 48915. Expulsion; particular circumstances)</t>
  </si>
  <si>
    <t>Possession of a weapon, Physical violence, Possession of a controlled substance, Possession of alcoholic beverage, Possession of tobacco, Damaging property, Bullying, Theft, Sexual assault, Sexual harassment, Threats of violence, Terroristic threats, Delinquent acts, Interference with educational process, Willful defiance, Profanity or obscenity</t>
  </si>
  <si>
    <t>Conduct may result in suspension - Cal. Educ. Code § 48900 (a)-(q) ( Full Title: Cal. Educ. Code § 48900. Grounds for suspension or expulsion; legislative intent), Sexual harassment - Cal. Educ. Code § 48900.2 ( Full Title: Cal. Educ. Code § 48900.2. Additional grounds for suspension or expulsion; sexual harassment), Interference with educational process - Cal. Educ. Code § 48900.4 ( Full Title: Cal. Educ. Code § 48900.4. Additional grounds for suspension or expulsion; harassment, threats, or intimidation), Terroristic threats - Cal. Educ. Code § 48900.7 ( Full Title: Cal. Educ. Code § 48900.7. Additional grounds for suspension or expulsion; terroristic threats against school officials, school property, or both)</t>
  </si>
  <si>
    <t>Protected communication - Cal. Educ. Code § 48950(a) ( Full Title: Cal. Educ. Code § 48950. Student freedom of speech; retaliation prohibited; civil actions, injunction and declaratory relief, and attorney fees; exceptions)</t>
  </si>
  <si>
    <t>Max 5 day suspension - Cal. Educ. Code § 48911(a) ( Full Title: Cal. Educ. Code § 48911. Suspension by principal, principal's designee, or district superintendent of schools)</t>
  </si>
  <si>
    <t>Sexual harassment - Cal. Educ. Code § 48900.2 ( Full Title: Cal. Educ. Code § 48900.2. Additional grounds for suspension or expulsion; sexual harassment)</t>
  </si>
  <si>
    <t>Exemption only applies to limited conduct and grade levels. Cal. Educ. Code § 48900.2</t>
  </si>
  <si>
    <t>The statute permitting pupils to be suspended or expelled for sexual harassment does not apply to pupils enrolled in kindergarten and grades 1 to 3, inclusive. Cal. Educ. Code § 48900.2</t>
  </si>
  <si>
    <t>Required expulsion - Cal. Educ. Code § 48915(d) ( Full Title: Cal. Educ. Code § 48915. Expulsion; particular circumstances), Rehabilitation plan - Cal. Educ. Code § 48916(b) ( Full Title: Cal. Educ. Code § 48916. Expulsion orders; readmission date; rehabilitation plan), Educational program - Cal. Educ. Code § 48916.1(a) ( Full Title: Cal. Educ. Code § 48916.1. Educational program requirements for expelled students Expulsion relating to controlled substances or alcohol; enrollment in drug rehabilitation program), Rehabilitation plan - Cal. Educ. Code § 48916(b) ( Full Title: Cal. Educ. Code § 48916. Expulsion orders; readmission date; rehabilitation plan)</t>
  </si>
  <si>
    <t>The supports must be provided to expelled students, but not students who have been suspended. Cal. Educ. Code § 48915 (d); Cal. Educ. Code § 48916 (b).</t>
  </si>
  <si>
    <t>Alternatives - Cal. Educ. Code § 48900.5 ( Full Title: Cal. Educ. Code § 48900.5. Suspension; restrictions on imposition; exception; other means of correction), Board may expel - Cal. Educ. Code § 48915(e) ( Full Title: Cal. Educ. Code § 48915. Expulsion; particular circumstances)</t>
  </si>
  <si>
    <t>A student may be suspended for a first offense if the principal or superintendent of schools determines that the student violated subdivision (a), (b), (c), (d), or (e) of Section 48900 or that the student's presence causes a danger to persons or property or threatens to disrupt the instructional process. Cal. Educ. Code § 48900.5</t>
  </si>
  <si>
    <t>Reporting - Cal. Code. Regs. Tit. 5, § 702(b) ( Full Title: Cal. Code. Regs. Tit. 5, § 702. Guidelines for Reporting and Required Documentation.), Expulsion reporting - Cal. Code. Regs. Tit. 5, § 11994 ( Full Title: Cal. Code. Regs. Tit. 5, § 11994. Data Collection.)</t>
  </si>
  <si>
    <t>Reporting - Cal. Code. Regs. Tit. 5, § 702(b) ( Full Title: Cal. Code. Regs. Tit. 5, § 702. Guidelines for Reporting and Required Documentation.), Dangerous expulsions - Cal. Code. Regs. Tit. 5, § 11992 ( Full Title: Cal. Code. Regs. Tit. 5, § 11992. Provisions.), Expulsion reporting - Cal. Code. Regs. Tit. 5, § 11994 ( Full Title: Cal. Code. Regs. Tit. 5, § 11994. Data Collection.)</t>
  </si>
  <si>
    <t>Reporting is only required for suspensions and expulsions related to certain types of conduct. Cal. Code. Regs. Tit. 5, § 702(b); Cal. Code. Regs. Tit. 5, § 11992.</t>
  </si>
  <si>
    <t>Report to law enforcement - Cal. Educ. Code § 48902(a)-(c) ( Full Title: Cal. Educ. Code § 48902. Notification of law enforcement authorities; liability for making report; failure to notify; exceptional needs children)</t>
  </si>
  <si>
    <t>Report to law enforcement - Cal. Educ. Code § 48902(a)-(c) ( Full Title: Cal. Educ. Code § 48902. Notification of law enforcement authorities; liability for making report; failure to notify; exceptional needs children), Conduct may result in suspension - Cal. Educ. Code § 48900 (a)-(q) ( Full Title: Cal. Educ. Code § 48900. Grounds for suspension or expulsion; legislative intent)</t>
  </si>
  <si>
    <t>The school district responsible for reporting school crime and hate motivated incident data shall make available, for not less than three years from the date the report was submitted, data including reports to local law enforcement officers and suspension and expulsion reports which have been reported to the respective local governing board. Cal. Code. Regs. Tit. 5, § 702</t>
  </si>
  <si>
    <t>Conduct allowing for expulsion - Cal. Educ. Code § 48915(a) ( Full Title: Cal. Educ. Code § 48915. Expulsion; particular circumstances), Suspension and expulsion allowed - Cal. Educ. Code § 48900 (a)-(r) ( Full Title: Cal. Educ. Code § 48900. Grounds for suspension or expulsion; legislative intent)</t>
  </si>
  <si>
    <t>Conduct allowing for expulsion - Cal. Educ. Code § 48915(a) ( Full Title: Cal. Educ. Code § 48915. Expulsion; particular circumstances), Sexual harassment - Cal. Educ. Code § 48900.2 ( Full Title: Cal. Educ. Code § 48900.2. Additional grounds for suspension or expulsion; sexual harassment), Hate violence - Cal. Educ. Code § 48900.3 ( Full Title: Cal. Educ. Code § 48900.3. Hate violence), Board may expel - Cal. Educ. Code § 48915(b) ( Full Title: Cal. Educ. Code § 48915. Expulsion; particular circumstances), Terroristic threats - Cal. Educ. Code § 48900.7 ( Full Title: Cal. Educ. Code § 48900.7. Additional grounds for suspension or expulsion; terroristic threats against school officials, school property, or both), Suspension and expulsion allowed - Cal. Educ. Code § 48900 (a)-(r) ( Full Title: Cal. Educ. Code § 48900. Grounds for suspension or expulsion; legislative intent), Terroristic threats - Cal. Educ. Code § 48900.7 ( Full Title: Cal. Educ. Code § 48900.7. Additional grounds for suspension or expulsion; terroristic threats against school officials, school property, or both)</t>
  </si>
  <si>
    <t>Protected communication - Cal. Educ. Code § 48950 (a) ( Full Title: Cal. Educ. Code § 48950. Student freedom of speech; retaliation prohibited; civil actions, injunction and declaratory relief, and attorney fees; exceptions), Expulsion prohibited - Cal. Educ. Code § 48900 (t) ( Full Title: Cal. Educ. Code § 48900. Grounds for suspension or expulsion; legislative intent)</t>
  </si>
  <si>
    <t>Suspension and expulsion allowed - Cal. Educ. Code § 48900 (a)-(r) ( Full Title: Cal. Educ. Code § 48900. Grounds for suspension or expulsion; legislative intent)</t>
  </si>
  <si>
    <t>Sexual harassment - Cal. Educ. Code § 48900.2 ( Full Title: Cal. Educ. Code § 48900.2. Additional grounds for suspension or expulsion; sexual harassment), Interference with educational process - Cal. Educ. Code § 48900.4 ( Full Title: Cal. Educ. Code § 48900.4. Additional grounds for suspension or expulsion; harassment, threats, or intimidation), Terroristic threats - Cal. Educ. Code § 48900.7 ( Full Title: Cal. Educ. Code § 48900.7. Additional grounds for suspension or expulsion; terroristic threats against school officials, school property, or both), Suspension and expulsion allowed - Cal. Educ. Code § 48900 (a)-(r) ( Full Title: Cal. Educ. Code § 48900. Grounds for suspension or expulsion; legislative intent)</t>
  </si>
  <si>
    <t>Protected communication - Cal. Educ. Code § 48950 (a) ( Full Title: Cal. Educ. Code § 48950. Student freedom of speech; retaliation prohibited; civil actions, injunction and declaratory relief, and attorney fees; exceptions)</t>
  </si>
  <si>
    <t>Required expulsion - Cal. Educ. Code § 48915(d) ( Full Title: Cal. Educ. Code § 48915. Expulsion; particular circumstances), Rehabilitation plan - Cal. Educ. Code § 48916(b) ( Full Title: Cal. Educ. Code § 48916. Expulsion orders; readmission date; rehabilitation plan), Educational program - Cal. Educ. Code § 48916.1(a) ( Full Title: Cal. Educ. Code § 48916.1. Educational program requirements for expelled students Expulsion relating to controlled substances or alcohol; enrollment in drug rehabilitation program)</t>
  </si>
  <si>
    <t>A student may be suspended for a first offense if the principal or superintendent of schools determines that the student violated subdivision (a), (b), (c), (d), or (e) of Section 48900 or that the student's presence causes a danger to persons or property or threatens to disrupt the instructional process. Cal. Educ. Code § 48900.5.</t>
  </si>
  <si>
    <t>Report to law enforcement - Cal. Educ. Code § 48902(a)-(c) ( Full Title: Cal. Educ. Code § 48902. Notification of law enforcement authorities; liability for making report; failure to notify; exceptional needs children), Suspension and expulsion allowed - Cal. Educ. Code § 48900 (a)-(r) ( Full Title: Cal. Educ. Code § 48900. Grounds for suspension or expulsion; legislative intent)</t>
  </si>
  <si>
    <t>Conduct allowing for expulsion - Cal. Educ. Code § 48915(a) ( Full Title: Cal. Educ. Code § 48915. Expulsion; particular circumstances), Sexual harassment - Cal. Educ. Code § 48900.2 ( Full Title: Cal. Educ. Code § 48900.2. Additional grounds for suspension or expulsion; sexual harassment), Hate violence - Cal. Educ. Code § 48900.3 ( Full Title: Cal. Educ. Code § 48900.3. Hate violence), Board may expel - Cal. Educ. Code § 48915(b) ( Full Title: Cal. Educ. Code § 48915. Expulsion; particular circumstances), Terroristic threats - Cal. Educ. Code § 48900.7 ( Full Title: Cal. Educ. Code § 48900.7. Additional grounds for suspension or expulsion; terroristic threats against school officials, school property, or both), Suspension and expulsion allowed - Cal. Educ. Code § 48900 (a)-(r) ( Full Title: Cal. Educ. Code § 48900. Grounds for suspension or expulsion; legislative intent), terroristic threats - Cal. Educ. Code § 48900.7 ( Full Title: Cal. Educ. Code § 48900.7. Additional grounds for suspension or expulsion; terroristic threats against school officials, school property, or both)</t>
  </si>
  <si>
    <t>Reporting - Cal. Code. Regs. Tit. 5, § 702(b) ( Full Title: Cal. Code. Regs. Tit. 5, § 702. Guidelines for Reporting and Required Documentation.), Expulsion reporting - Cal. Code. Regs. Tit. 5, § 11994 ( Full Title: Cal. Code. Regs. Tit. 5, § 11994. Data Collection.), Report on dropouts - Cal. Educ. Code § 48070.6 (c) (5) ( Full Title: Cal. Educ. Code § 48070.6. Annual report on dropouts; contents; presentation to board; internet posting; legislative intent)</t>
  </si>
  <si>
    <t>annual reporting - Cal. Educ. Code § 48070.6 ( Full Title: Cal. Educ. Code § 48070.6. Annual report on dropouts; contents; presentation to board; internet posting; legislative intent), Report on dropouts - Cal. Educ. Code § 48070.6 (c) (5) ( Full Title: Cal. Educ. Code § 48070.6. Annual report on dropouts; contents; presentation to board; internet posting; legislative intent), Expulsion reporting - Cal. Code. Regs. Tit. 5, § 11994 ( Full Title: Cal. Code. Regs. Tit. 5, § 11994. Data Collection.)</t>
  </si>
  <si>
    <t>Annual requirement only applies to "Behavioral data by school and district, including suspensions and expulsions" as reported in the Annual Report on Dropouts in California. Cal. Educ. Code § 48070.6. For the other reporting requirements, there is not a date specified.</t>
  </si>
  <si>
    <t>Reporting - Cal. Code. Regs. Tit. 5, § 702(b) ( Full Title: Cal. Code. Regs. Tit. 5, § 702. Guidelines for Reporting and Required Documentation.), Dangerous expulsions - Cal. Code. Regs. Tit. 5, § 11992 ( Full Title: Cal. Code. Regs. Tit. 5, § 11992. Provisions.), Report on dropouts - Cal. Educ. Code § 48070.6 (c) (5) ( Full Title: Cal. Educ. Code § 48070.6. Annual report on dropouts; contents; presentation to board; internet posting; legislative intent)</t>
  </si>
  <si>
    <t>Reporting is required for suspensions and expulsions related to certain types of conduct. Cal. Code. Regs. Tit. 5, § 702(b); Cal. Code. Regs. Tit. 5, § 11992. Reporting of all suspensions and expulsions by school and district is required when data is available. Cal. Educ. Code § 48070.6 (c).</t>
  </si>
  <si>
    <t>Report to law enforcement - Cal. Educ. Code § 48902 (a)-(c) ( Full Title: Cal. Educ. Code § 48902. Notification of law enforcement authorities; liability for making report; failure to notify; exceptional needs children)</t>
  </si>
  <si>
    <t>Suspension and expulsion allowed - Cal. Educ. Code § 48900 (a)-(r) ( Full Title: Cal. Educ. Code § 48900. Grounds for suspension or expulsion; legislative intent), Report to law enforcement - Cal. Educ. Code § 48902 (a)-(c) ( Full Title: Cal. Educ. Code § 48902. Notification of law enforcement authorities; liability for making report; failure to notify; exceptional needs children)</t>
  </si>
  <si>
    <t>Conduct allowing for expulsion - Cal. Educ. Code § 48915(a) ( Full Title: Cal. Educ. Code § 48915. Expulsion; particular circumstances), Sexual harassment - Cal. Educ. Code § 48900.2 ( Full Title: Cal. Educ. Code § 48900.2. Additional grounds for suspension or expulsion; sexual harassment), Hate violence - Cal. Educ. Code § 48900.3 ( Full Title: Cal. Educ. Code § 48900.3. Hate violence), Board may expel - Cal. Educ. Code § 48915(b) ( Full Title: Cal. Educ. Code § 48915. Expulsion; particular circumstances), Terroristic threats - Cal. Educ. Code § 48900.7 ( Full Title: Cal. Educ. Code § 48900.7. Additional grounds for suspension or expulsion; terroristic threats against school officials, school property, or both), Suspension and expulsion allowed - Cal. Educ. Code § 48900 (a)-(r) ( Full Title: Cal. Educ. Code § 48900. Grounds for suspension or expulsion; legislative intent)</t>
  </si>
  <si>
    <t>Expulsion prohibited - Cal. Educ. Code § 48900 (t) ( Full Title: Cal. Educ. Code § 48900. Grounds for suspension or expulsion; legislative intent), Protected communication - Cal. Educ. Code § 48950 (a) ( Full Title: Cal. Educ. Code § 48950. Student freedom of speech; retaliation prohibited; civil actions, injunction and declaratory relief, and attorney fees; exceptions)</t>
  </si>
  <si>
    <t>Reporting - Cal. Code. Regs. Tit. 5, § 702(b) ( Full Title: Cal. Code. Regs. Tit. 5, § 702. Guidelines for Reporting and Required Documentation.), Expulsion reporting - Cal. Code. Regs. Tit. 5, § 11994 ( Full Title: Cal. Code. Regs. Tit. 5, § 11994. Data Collection.), Report on dropouts - Cal. Educ. Code § 48070.6 (c) ( Full Title: Cal. Educ. Code § 48070.6. Annual report on dropouts; contents; presentation to board; internet posting; legislative intent)</t>
  </si>
  <si>
    <t>Report on dropouts - Cal. Educ. Code § 48070.6 (c) ( Full Title: Cal. Educ. Code § 48070.6. Annual report on dropouts; contents; presentation to board; internet posting; legislative intent), annual dropout report - Cal. Educ. Code § 48070.6 ( Full Title: Cal. Educ. Code § 48070.6. Annual report on dropouts; contents; presentation to board; internet posting; legislative intent)</t>
  </si>
  <si>
    <t>Reporting - Cal. Code. Regs. Tit. 5, § 702(b) ( Full Title: Cal. Code. Regs. Tit. 5, § 702. Guidelines for Reporting and Required Documentation.), Dangerous expulsions - Cal. Code. Regs. Tit. 5, § 11992 ( Full Title: Cal. Code. Regs. Tit. 5, § 11992. Provisions.), Report on dropouts - Cal. Educ. Code § 48070.6 (c) ( Full Title: Cal. Educ. Code § 48070.6. Annual report on dropouts; contents; presentation to board; internet posting; legislative intent)</t>
  </si>
  <si>
    <t>Report on dropouts - Cal. Educ. Code § 48070.6 (c) ( Full Title: Cal. Educ. Code § 48070.6. Annual report on dropouts; contents; presentation to board; internet posting; legislative intent), Annual dropout report - Cal. Educ. Code § 48070.6 ( Full Title: Cal. Educ. Code § 48070.6. Annual report on dropouts; contents; presentation to board; internet posting; legislative intent)</t>
  </si>
  <si>
    <t>Report to law enforcement - Cal. Educ. Code § 48902 (a)-(c) ( Full Title: Cal. Educ. Code § 48902. Notification of law enforcement authorities; liability for making report; failure to notify; exceptional needs children), Suspension and expulsion allowed - Cal. Educ. Code § 48900 (a)-(r) ( Full Title: Cal. Educ. Code § 48900. Grounds for suspension or expulsion; legislative intent)</t>
  </si>
  <si>
    <t>Conduct allowing for expulsion - Cal. Educ. Code § 48915(a) ( Full Title: Cal. Educ. Code § 48915. Expulsion; particular circumstances), Suspension and expulsion allowed - Cal. Educ. Code § 48900(a)-(r) ( Full Title: Cal. Educ. Code § 48900. Grounds for suspension or expulsion; legislative intent)</t>
  </si>
  <si>
    <t>Conduct requiring expulsion - Cal. Educ. Code § 48915(c) ( Full Title: Cal. Educ. Code § 48915. Expulsion; particular circumstances), Required expulsion - Cal. Educ. Code § 48915(d) ( Full Title: Cal. Educ. Code § 48915. Expulsion; particular circumstances)</t>
  </si>
  <si>
    <t>Sexual harassment - Cal. Educ. Code § 48900.2 ( Full Title: Cal. Educ. Code § 48900.2. Additional grounds for suspension or expulsion; sexual harassment), Hate violence - Cal. Educ. Code § 48900.3 ( Full Title: Cal. Educ. Code § 48900.3. Hate violence), Terroristic threats - Cal. Educ. Code § 48900.7 ( Full Title: Cal. Educ. Code § 48900.7. Additional grounds for suspension or expulsion; terroristic threats against school officials, school property, or both), Suspension and expulsion allowed - Cal. Educ. Code § 48900(a)-(r) ( Full Title: Cal. Educ. Code § 48900. Grounds for suspension or expulsion; legislative intent), Conduct allowing for expulsion - Cal. Educ. Code § 48915(a) ( Full Title: Cal. Educ. Code § 48915. Expulsion; particular circumstances), Board may expel - Cal. Educ. Code § 48915(b) ( Full Title: Cal. Educ. Code § 48915. Expulsion; particular circumstances)</t>
  </si>
  <si>
    <t>Protected communication - Cal. Educ. Code § 48950 (a) ( Full Title: Cal. Educ. Code § 48950. Student freedom of speech; retaliation prohibited; civil actions, injunction and declaratory relief, and attorney fees; exceptions), Expulsion prohibited - Cal. Educ. Code § 48900(t) ( Full Title: Cal. Educ. Code § 48900. Grounds for suspension or expulsion; legislative intent)</t>
  </si>
  <si>
    <t>A student who aids or abets the infliction or attempted infliction of physical injury to another person may not be subject to expulsion. Cal. Educ. Code § 48900(t).</t>
  </si>
  <si>
    <t>Suspension and expulsion allowed - Cal. Educ. Code § 48900(a)-(r) ( Full Title: Cal. Educ. Code § 48900. Grounds for suspension or expulsion; legislative intent)</t>
  </si>
  <si>
    <t>Sexual harassment - Cal. Educ. Code § 48900.2 ( Full Title: Cal. Educ. Code § 48900.2. Additional grounds for suspension or expulsion; sexual harassment), Interference with educational process - Cal. Educ. Code § 48900.4 ( Full Title: Cal. Educ. Code § 48900.4. Additional grounds for suspension or expulsion; harassment, threats, or intimidation), Terroristic threats - Cal. Educ. Code § 48900.7 ( Full Title: Cal. Educ. Code § 48900.7. Additional grounds for suspension or expulsion; terroristic threats against school officials, school property, or both), Suspension and expulsion allowed - Cal. Educ. Code § 48900(a)-(r) ( Full Title: Cal. Educ. Code § 48900. Grounds for suspension or expulsion; legislative intent)</t>
  </si>
  <si>
    <t>Rehabilitation plan - Cal. Educ. Code § 48916(b) ( Full Title: Cal. Educ. Code § 48916. Expulsion orders; readmission date; rehabilitation plan), Educational program - Cal. Educ. Code § 48916.1(a) ( Full Title: Cal. Educ. Code § 48916.1. Educational program requirements for expelled students Expulsion relating to controlled substances or alcohol; enrollment in drug rehabilitation program), Required expulsion - Cal. Educ. Code § 48915(d) ( Full Title: Cal. Educ. Code § 48915. Expulsion; particular circumstances)</t>
  </si>
  <si>
    <t>Alternatives - Cal. Educ. Code § 48900.5 ( Full Title: Cal. Educ. Code § 48900.5. Suspension; restrictions on imposition; exception; other means of correction)</t>
  </si>
  <si>
    <t>Parental conferences, positive behavioral interventions, restorative justice, referrals to counselors, and study groups are only alternatives for suspension. Cal. Educ. Code § 48900.5</t>
  </si>
  <si>
    <t>Reporting - Cal. Code. Regs. Tit. 5, § 702(b) ( Full Title: Cal. Code. Regs. Tit. 5, § 702. Guidelines for Reporting and Required Documentation.), Expulsion reporting - Cal. Code. Regs. Tit. 5, § 11994 ( Full Title: Cal. Code. Regs. Tit. 5, § 11994. Data Collection.), Report on dropouts - Cal. Educ. Code § 48070.6(c) ( Full Title: Cal. Educ. Code § 48070.6. Annual report on dropouts; contents; presentation to board; internet posting; legislative intent)</t>
  </si>
  <si>
    <t>Report on dropouts - Cal. Educ. Code § 48070.6(c) ( Full Title: Cal. Educ. Code § 48070.6. Annual report on dropouts; contents; presentation to board; internet posting; legislative intent), annual dropout report - Cal. Educ. Code § 48070.6 ( Full Title: Cal. Educ. Code § 48070.6. Annual report on dropouts; contents; presentation to board; internet posting; legislative intent)</t>
  </si>
  <si>
    <t>Reporting - Cal. Code. Regs. Tit. 5, § 702(b) ( Full Title: Cal. Code. Regs. Tit. 5, § 702. Guidelines for Reporting and Required Documentation.), Dangerous expulsions - Cal. Code. Regs. Tit. 5, § 11992 ( Full Title: Cal. Code. Regs. Tit. 5, § 11992. Provisions.), Report on dropouts - Cal. Educ. Code § 48070.6(c) ( Full Title: Cal. Educ. Code § 48070.6. Annual report on dropouts; contents; presentation to board; internet posting; legislative intent)</t>
  </si>
  <si>
    <t>Report to law enforcement - Cal. Educ. Code § 48902(a)-(c) ( Full Title: Cal. Educ. Code § 48902. Notification of law enforcement authorities; liability for making report; failure to notify; exceptional needs children), Suspension and expulsion allowed - Cal. Educ. Code § 48900(a)-(r) ( Full Title: Cal. Educ. Code § 48900. Grounds for suspension or expulsion; legislative intent)</t>
  </si>
  <si>
    <t>Sexual harassment - Cal. Educ. Code § 48900.2 ( Full Title: Cal. Educ. Code § 48900.2. Additional grounds for suspension or expulsion; sexual harassment), Hate violence - Cal. Educ. Code § 48900.3 ( Full Title: Cal. Educ. Code § 48900.3. Hate violence), Terroristic threats - Cal. Educ. Code § 48900.7 ( Full Title: Cal. Educ. Code § 48900.7. Additional grounds for suspension or expulsion; terroristic threats against school officials, school property, or both), Conduct allowing for expulsion - Cal. Educ. Code § 48915(a) ( Full Title: Cal. Educ. Code § 48915. Expulsion; particular circumstances), Board may expel - Cal. Educ. Code § 48915(b) ( Full Title: Cal. Educ. Code § 48915. Expulsion; particular circumstances), Suspension and expulsion allowed - Cal. Educ. Code § 48900(a)-(r) ( Full Title: Cal. Educ. Code § 48900. Grounds for suspension or expulsion; legislative intent)</t>
  </si>
  <si>
    <t>Report on dropouts - Cal. Educ. Code § 48070.6(c) ( Full Title: Cal. Educ. Code § 48070.6. Annual report on dropouts; contents; presentation to board; internet posting; legislative intent), annual drop out report - Cal. Educ. Code § 48070.6 ( Full Title: Cal. Educ. Code § 48070.6. Annual report on dropouts; contents; presentation to board; internet posting; legislative intent)</t>
  </si>
  <si>
    <t>Conduct allowing for expulsion - Cal. Educ. Code § 48915(a) ( Full Title: Cal. Educ. Code § 48915. Expulsion; particular circumstances), Required expulsion - Cal. Educ. Code § 48915(d) ( Full Title: Cal. Educ. Code § 48915. Expulsion; particular circumstances), Suspension and expulsion allowed - Cal. Educ. Code § 48900(a)-(r) ( Full Title: Cal. Educ. Code § 48900. Grounds for suspension or expulsion; legislative intent)</t>
  </si>
  <si>
    <t>Reporting - Cal. Code. Regs. Tit. 5, § 702(b) ( Full Title: Cal. Code. Regs. Tit. 5, § 702. Guidelines for Reporting and Required Documentation.), Expulsion reporting - Cal. Code. Regs. Tit. 5, § 11994 ( Full Title: Cal. Code. Regs. Tit. 5, § 11994. Data Collection.), Report on dropouts - Cal. Educ. Code § 48070.6(d) ( Full Title: Cal. Educ. Code § 48070.6. Annual report on dropouts; contents; presentation to board; internet posting; legislative intent)</t>
  </si>
  <si>
    <t>Report on dropouts - Cal. Educ. Code § 48070.6(d) ( Full Title: Cal. Educ. Code § 48070.6. Annual report on dropouts; contents; presentation to board; internet posting; legislative intent), annual dropout report - Cal. Educ. Code § 48070.6 ( Full Title: Cal. Educ. Code § 48070.6. Annual report on dropouts; contents; presentation to board; internet posting; legislative intent)</t>
  </si>
  <si>
    <t>Reporting - Cal. Code. Regs. Tit. 5, § 702(b) ( Full Title: Cal. Code. Regs. Tit. 5, § 702. Guidelines for Reporting and Required Documentation.), Dangerous expulsions - Cal. Code. Regs. Tit. 5, § 11992 ( Full Title: Cal. Code. Regs. Tit. 5, § 11992. Provisions.), Report on dropouts - Cal. Educ. Code § 48070.6(d) ( Full Title: Cal. Educ. Code § 48070.6. Annual report on dropouts; contents; presentation to board; internet posting; legislative intent)</t>
  </si>
  <si>
    <t>Colorado</t>
  </si>
  <si>
    <t>law - Colo. Rev. Stat. § 22-33-105 ( Full Title: Colo. Rev. Stat. § 22-33-105. Suspension, expulsion, and denial of admission)</t>
  </si>
  <si>
    <t>law - Colo. Rev. Stat. § 22-33-105 ( Full Title: Colo. Rev. Stat. § 22-33-105. Suspension, expulsion, and denial of admission), suspension or expulsion - Colo. Rev. Stat. § 22-33-106 ( Full Title: Colo. Rev. Stat. § 22-33-106. Grounds for suspension, expulsion, and denial of admission)</t>
  </si>
  <si>
    <t>habitually disruptive - Colo. Rev. Stat. § 22-33-106 ( Full Title: Colo. Rev. Stat. § 22-33-106. Grounds for suspension, expulsion, and denial of admission), mandatory expulsion - Colo. Rev. Stat. § 22-33-106 ( Full Title: Colo. Rev. Stat. § 22-33-106. Grounds for suspension, expulsion, and denial of admission)</t>
  </si>
  <si>
    <t>Declaration as a habitually disruptive student requires expulsion: "habitually disruptive student” means a child who has been suspended three times during the course of the school year for causing a material and substantial disruption as the result of willful behavior. Colo. Rev. Stat. § 22-33-106(1)(c.5).</t>
  </si>
  <si>
    <t>suspension or expulsion - Colo. Rev. Stat. § 22-33-106 ( Full Title: Colo. Rev. Stat. § 22-33-106. Grounds for suspension, expulsion, and denial of admission), false report - § 22-12-105 ( Full Title: § 22-12-105. False reports--misdemeanor), false report - § 22-12-105 ( Full Title: § 22-12-105. False reports--misdemeanor)</t>
  </si>
  <si>
    <t>Willful defiance must be continual. Colo. Stat. § 22-33-106(10(a).Interference with educational process must be repeated. Colo. Rev. Stat. § 22-32-109.1 (2)(b)(IV)(E).</t>
  </si>
  <si>
    <t>No expulsion for tobacco use - Colo. Rev. Stat. 22-32-109 (1) (bb) ( Full Title: Colo. Rev. Stat. 22-32-109 (1) (bb). Board of education - specific powers and duties.)</t>
  </si>
  <si>
    <t>one year - Colo. Rev. Stat. § 22-33-105 ( Full Title: Colo. Rev. Stat. § 22-33-105. Suspension, expulsion, and denial of admission)</t>
  </si>
  <si>
    <t>suspension or expulsion - Colo. Rev. Stat. § 22-33-106 ( Full Title: Colo. Rev. Stat. § 22-33-106. Grounds for suspension, expulsion, and denial of admission)</t>
  </si>
  <si>
    <t>Req'd reporting to Law Enforcement - Colo. Rev. Stat. § 22-32-109.1(3), (3)(c) ( Full Title: Colo. Rev. Stat. § 22-32-109.1. Board of education—specific powers and duties—safe schools. (9) Immunity.)</t>
  </si>
  <si>
    <t>suspension or expulsion - Colo. Rev. Stat. § 22-33-106 ( Full Title: Colo. Rev. Stat. § 22-33-106. Grounds for suspension, expulsion, and denial of admission), false report - § 22-12-105 ( Full Title: § 22-12-105. False reports--misdemeanor)</t>
  </si>
  <si>
    <t>False reports limited to accusations against school employees. Colo. Rev. Stat. § 22-12-105(3).</t>
  </si>
  <si>
    <t>10 days - Colo. Rev. Stat. § 22-33-105 ( Full Title: Colo. Rev. Stat. § 22-33-105. Suspension, expulsion, and denial of admission)</t>
  </si>
  <si>
    <t>The maximum length of suspensions for serious violations in a school building or on school property is ten school days. Colo. Rev. Stat. § 22-33-105 (2) (a); Colo. Rev. Stat. § 22-33-106 (1) (d). In addition, the board of education may suspend a student for an additional ten school days. Colo. Rev. Stat. § 22-33-105 (2) (b). The total period of suspension shall not exceed twenty-five school days. Colo. Rev. Stat. § 22-33-105 (2) (b)</t>
  </si>
  <si>
    <t>make up work - Colo. Rev. Stat. § 22-33-105 ( Full Title: Colo. Rev. Stat. § 22-33-105. Suspension, expulsion, and denial of admission), Expelled; District to provide Educat'l Services - Colo. Rev. Stat. § 22-33-203(2) ( Full Title: Colo. Rev. Stat. § 22-33-203. Educational alternatives for expelled students), Educational Services Defined - Colo. Rev. Stat. § 22-33-201.5(1) ( Full Title: Colo. Rev. Stat. § 22-33-201.5. Definitions)</t>
  </si>
  <si>
    <t>alternative attend class - Colo. Rev. Stat. § 22-33-105 ( Full Title: Colo. Rev. Stat. § 22-33-105. Suspension, expulsion, and denial of admission)</t>
  </si>
  <si>
    <t>report expulsions - Colo. Rev. Stat. § 22-33-105 ( Full Title: Colo. Rev. Stat. § 22-33-105. Suspension, expulsion, and denial of admission)</t>
  </si>
  <si>
    <t>report expulsions - Colo. Rev. Stat. § 22-33-105 ( Full Title: Colo. Rev. Stat. § 22-33-105. Suspension, expulsion, and denial of admission), Req'd reporting; violations; actions taken - Colo. Rev. Stat. § 22-32-109.1(b)(IV)-(V) ( Full Title: Colo. Rev. Stat. § 22-32-109.1. Board of education—specific powers and duties—safe schools. (9) Immunity.), Annual report description - Colo. Rev. Stat. § 22-32-109.1(b) ( Full Title: Colo. Rev. Stat. § 22-32-109.1. Board of education—specific powers and duties—safe schools. (9) Immunity.)</t>
  </si>
  <si>
    <t>Reporting limited to offenses committed against school employees,  Colo. Rev. Stat. § 22-32-109.1(3).</t>
  </si>
  <si>
    <t>Req'd reporting to Law Enforcement - Colo. Rev. Stat. § 22-32-109.1(3)(c) ( Full Title: Colo. Rev. Stat. § 22-32-109.1. Board of education--specific powers and duties--safe schools)</t>
  </si>
  <si>
    <t>report expulsions - Colo. Rev. Stat. § 22-33-105 ( Full Title: Colo. Rev. Stat. § 22-33-105. Suspension, expulsion, and denial of admission), Annual Report Description - Colo. Rev. Stat. § 22-32-109.1(b) ( Full Title: Colo. Rev. Stat. § 22-32-109.1. Board of education--specific powers and duties--safe schools), Req'd reporting; violations; actions taken - Colo. Rev. Stat. § 22-32-109.1(b)(IV)-(V) ( Full Title: Colo. Rev. Stat. § 22-32-109.1. Board of education--specific powers and duties--safe schools)</t>
  </si>
  <si>
    <t>law - Colo. Rev. Stat. § 22-33-105 ( Full Title: Colo. Rev. Stat. § 22-33-105. Suspension, expulsion, and denial of admission), Suspension/Expulsion; Defiance - Colo. Rev. Stat. § 22-33-106(1)(a)-(c) ( Full Title: Colo. Rev. Stat. § 22-33-106. Grounds for suspension, expulsion, and denial of admission)</t>
  </si>
  <si>
    <t>Mandatory Expulsion; Habitual Disruption - Colo. Rev. Stat. § 22-33-106(1)(c.5) ( Full Title: Colo. Rev. Stat. § 22-33-106. Grounds for suspension, expulsion, and denial of admission), Mandatory Expulsion; Weapon - Colo. Rev. Stat. § 22-33-106(1)(d)(I) ( Full Title: Colo. Rev. Stat. § 22-33-106. Grounds for suspension, expulsion, and denial of admission)</t>
  </si>
  <si>
    <t>false report - § 22-12-105 ( Full Title: § 22-12-105. False reports--misdemeanor), Suspension/Expulsion; Serious Violations - Colo. Rev. Stat. § 22-33-106(1)(d)(I) ( Full Title: Colo. Rev. Stat. § 22-33-106. Grounds for suspension, expulsion, and denial of admission), Suspension/Expulsion; Defiance - Colo. Rev. Stat. § 22-33-106(1)(a)-(c) ( Full Title: Colo. Rev. Stat. § 22-33-106. Grounds for suspension, expulsion, and denial of admission), Suspension/Expulsion; Repeated Interference w/ Education - Colo. Rev. Stat. § 22-33-106(1)(e) ( Full Title: Colo. Rev. Stat. § 22-33-106. Grounds for suspension, expulsion, and denial of admission)</t>
  </si>
  <si>
    <t>false report - § 22-12-105 ( Full Title: § 22-12-105. False reports--misdemeanor), Suspension/Expulsion; Repeated Interference w/ Education - Colo. Rev. Stat. § 22-33-106(1)(e) ( Full Title: Colo. Rev. Stat. § 22-33-106. Grounds for suspension, expulsion, and denial of admission), Suspension/Expulsion; Fake Gun - Colo. Rev. Stat. § 22-33-106(1)(f) ( Full Title: Colo. Rev. Stat. § 22-33-106. Grounds for suspension, expulsion, and denial of admission), Suspension/Expulsion; Defiance - Colo. Rev. Stat. § 22-33-106(1)(a)-(c) ( Full Title: Colo. Rev. Stat. § 22-33-106. Grounds for suspension, expulsion, and denial of admission)</t>
  </si>
  <si>
    <t>For most conduct, the maximum length of suspension is five school days. Colo. Rev. Stat. § 22-33-105 (2) (a). However, the maximum length of suspensions for serious violations in a school building or on school property is ten school days. Colo. Rev. Stat. § 22-33-105 (2) (a); Colo. Rev. Stat. § 22-33-106 (1) (d). In addition, the board of education may suspend a student for an additional ten school days. Colo. Rev. Stat. § 22-33-105 (2) (b). The total period of suspension shall not exceed twenty-five school days. Colo. Rev. Stat. § 22-33-105 (2) (b)</t>
  </si>
  <si>
    <t>Individual circumstances must be considered when a student possesses a firearm facsimile. Colo. Rev. Stat. § 22-33-106(1)(f).</t>
  </si>
  <si>
    <t>Mandatory Expulsion; Weapon - Colo. Rev. Stat. § 22-33-106(1)(d)(I) ( Full Title: Colo. Rev. Stat. § 22-33-106. Grounds for suspension, expulsion, and denial of admission)</t>
  </si>
  <si>
    <t>false report - § 22-12-105 ( Full Title: § 22-12-105. False reports--misdemeanor), Suspension/Expulsion; Habitual Disruption - Colo. Rev. Stat. § 22-33-106(1)(c.5) ( Full Title: Colo. Rev. Stat. § 22-33-106. Grounds for suspension, expulsion, and denial of admission), Suspension/Expulsion; Serious Violations - Colo. Rev. Stat. § 22-33-106(1)(d)(I) ( Full Title: Colo. Rev. Stat. § 22-33-106. Grounds for suspension, expulsion, and denial of admission), Suspension/Expulsion; Defiance - Colo. Rev. Stat. § 22-33-106(1)(a)-(c) ( Full Title: Colo. Rev. Stat. § 22-33-106. Grounds for suspension, expulsion, and denial of admission), Suspension/Expulsion; Repeated Interference w/ Education - Colo. Rev. Stat. § 22-33-106(1)(e) ( Full Title: Colo. Rev. Stat. § 22-33-106. Grounds for suspension, expulsion, and denial of admission), Suspension/Expulsion; Fake Gun - Colo. Rev. Stat. § 22-33-106(1)(f) ( Full Title: Colo. Rev. Stat. § 22-33-106. Grounds for suspension, expulsion, and denial of admission)</t>
  </si>
  <si>
    <t>Req'd Reporting to Law Enforcement - Colo. Rev. Stat. § 22-32-109.1(3)(c) ( Full Title: Colo. Rev. Stat. § 22-32-109.1. Board of education--specific powers and duties--safe schools)</t>
  </si>
  <si>
    <t>false report - § 22-12-105 ( Full Title: § 22-12-105. False reports--misdemeanor), Suspension/Expulsion; Defiance - Colo. Rev. Stat. § 22-33-106(1)(a)-(c) ( Full Title: Colo. Rev. Stat. § 22-33-106. Grounds for suspension, expulsion, and denial of admission), Suspension/Expulsion; Habitual Disruption - Colo. Rev. Stat. § 22-33-106(1)(c.5) ( Full Title: Colo. Rev. Stat. § 22-33-106. Grounds for suspension, expulsion, and denial of admission), Suspension/Expulsion; Serious Violations - Colo. Rev. Stat. § 22-33-106(1)(d)(I) ( Full Title: Colo. Rev. Stat. § 22-33-106. Grounds for suspension, expulsion, and denial of admission), Suspension/Expulsion; Repeated Interference w/ Education - Colo. Rev. Stat. § 22-33-106(1)(e) ( Full Title: Colo. Rev. Stat. § 22-33-106. Grounds for suspension, expulsion, and denial of admission), Suspension/Expulsion; Fake Gun - Colo. Rev. Stat. § 22-33-106(1)(f) ( Full Title: Colo. Rev. Stat. § 22-33-106. Grounds for suspension, expulsion, and denial of admission)</t>
  </si>
  <si>
    <t>report expulsions - Colo. Rev. Stat. § 22-33-105 ( Full Title: Colo. Rev. Stat. § 22-33-105. Suspension, expulsion, and denial of admission), Annual Report Description - Colo. Rev. Stat. § 22-32-109.1(2)(b) ( Full Title: Colo. Rev. Stat. § 22-32-109.1. Board of education--specific powers and duties--safe schools)</t>
  </si>
  <si>
    <t>Annual Report Description - Colo. Rev. Stat. § 22-32-109.1(2)(b) ( Full Title: Colo. Rev. Stat. § 22-32-109.1. Board of education--specific powers and duties--safe schools), report expulsions - Colo. Rev. Stat. § 22-33-105 ( Full Title: Colo. Rev. Stat. § 22-33-105. Suspension, expulsion, and denial of admission)</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</si>
  <si>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actions taken - Colo. Rev. Stat. § 22-32-109.1(2)(b)(IV)-(V) ( Full Title: Colo. Rev. Stat. § 22-32-109.1. Board of education--specific powers and duties--safe schools)</t>
  </si>
  <si>
    <t>false report - § 22-12-105 ( Full Title: § 22-12-105. False reports--misdemeanor), Suspension/Expulsion; Defiance - Colo. Rev. Stat. § 22-33-106(1)(a)-(c) ( Full Title: Colo. Rev. Stat. § 22-33-106. Grounds for suspension, expulsion, and denial of admission), Suspension/Expulsion; Habitual Disruption - Colo. Rev. Stat. § 22-33-106(1)(c.5) ( Full Title: Colo. Rev. Stat. § 22-33-106. Grounds for suspension, expulsion, and denial of admission), Suspension/Expulsion; Serious Violation - Colo. Rev. Stat. § 22-33-106(1)(d)(I) ( Full Title: Colo. Rev. Stat. § 22-33-106. Grounds for suspension, expulsion, and denial of admission), Suspension/Expulsion; Repeated Interference w/ Education - Colo. Rev. Stat. § 22-33-106(1)(e) ( Full Title: Colo. Rev. Stat. § 22-33-106. Grounds for suspension, expulsion, and denial of admission), Suspension/Expulsion; Fake Gun - Colo. Rev. Stat. § 22-33-106(1)(f) ( Full Title: Colo. Rev. Stat. § 22-33-106. Grounds for suspension, expulsion, and denial of admission)</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</si>
  <si>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 Taken - Colo. Rev. Stat. § 22-32-109.1(2)(b)(IV)-(V) ( Full Title: Colo. Rev. Stat. § 22-32-109.1. Board of education--specific powers and duties--safe schools)</t>
  </si>
  <si>
    <t>false report - § 22-12-105 ( Full Title: § 22-12-105. False reports--misdemeanor), Suspension/Expulsion; Defiance - Colo. Rev. Stat. § 22-33-106(1)(a)-(c) ( Full Title: Colo. Rev. Stat. § 22-33-106. Grounds for suspension, expulsion, and denial of admission), Suspension/Expulsion; Habitual Disruption - Colo. Rev. Stat. § 22-33-106(1)(c.5) ( Full Title: Colo. Rev. Stat. § 22-33-106. Grounds for suspension, expulsion, and denial of admission), Suspension/Expulsion req'd; Serious Violation - Colo. Rev. Stat. § 22-33-106(1)(d)(I) ( Full Title: Colo. Rev. Stat. § 22-33-106. Grounds for suspension, expulsion, and denial of admission), Suspension/Expulsion; Repeated interference w/ education - Colo. Rev. Stat. § 22-33-106(1)(e) ( Full Title: Colo. Rev. Stat. § 22-33-106. Grounds for suspension, expulsion, and denial of admission), Suspension/Expulsion; Fake Gun - Colo. Rev. Stat. § 22-33-106(1)(f) ( Full Title: Colo. Rev. Stat. § 22-33-106. Grounds for suspension, expulsion, and denial of admission)</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</si>
  <si>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 taken - Colo. Rev. Stat. § 22-32-109.1(2)(b)(IV)-(V) ( Full Title: Colo. Rev. Stat. § 22-32-109.1. Board of education--specific powers and duties--safe schools)</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</si>
  <si>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Actions taken - Colo. Rev. Stat. § 22-32-109.1(2)(b)(IV)-(V) ( Full Title: Colo. Rev. Stat. § 22-32-109.1. Board of education--specific powers and duties--safe schools)</t>
  </si>
  <si>
    <t>Req'd reporting to law enforcement - Colo. Rev. Stat. § 22-32-109.1(3)(c) ( Full Title: Colo. Rev. Stat. § 22-32-109.1. Board of education--specific powers and duties--safe schools)</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</si>
  <si>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actions taken - Colo. Rev. Stat. § 22-32-109.1(2)(b)(IV)-(V) ( Full Title: Colo. Rev. Stat. § 22-32-109.1. Board of education--specific powers and duties--safe schools)</t>
  </si>
  <si>
    <t>report expulsions - Colo. Rev. Stat. § 22-33-105 ( Full Title: Colo. Rev. Stat. § 22-33-105. Suspension, expulsion, and denial of admission), Annual Report Description - Colo. Rev. Stat. § 22-32-109.1(2)(b) ( Full Title: Colo. Rev. Stat. § 22-32-109.1. Board of education--specific powers and duties--safe schools), Req'd Reporting; Violations; Actions Taken - Colo. Rev. Stat. § 22-32-109.1(2)(b)(IV)-(V) ( Full Title: Colo. Rev. Stat. § 22-32-109.1. Board of education--specific powers and duties--safe schools)</t>
  </si>
  <si>
    <t>Susp./Expul. Regulated by Law - Colo. Rev. Stat. § 22-33-105(1) ( Full Title: Colo. Rev. Stat. § 22-33-105. Suspension, expulsion, and denial of admission)</t>
  </si>
  <si>
    <t>Susp./Expul. Regulated by Law - Colo. Rev. Stat. § 22-33-105(1) ( Full Title: Colo. Rev. Stat. § 22-33-105. Suspension, expulsion, and denial of admission), Suspension/Expulsion; Defiance - Colo. Rev. Stat. § 22-33-106(1)(a)-(c) ( Full Title: Colo. Rev. Stat. § 22-33-106. Grounds for suspension, expulsion, and denial of admission)</t>
  </si>
  <si>
    <t>Mandatory Expulsion; Firearm; Modification - Colo. Rev. Stat. § 22-33-106(1.5) ( Full Title: Colo. Rev. Stat. § 22-33-106. Grounds for suspension, expulsion, and denial of admission)</t>
  </si>
  <si>
    <t>false report - § 22-12-105 ( Full Title: § 22-12-105. False reports--misdemeanor), Suspension/Expulsion; Defiance - Colo. Rev. Stat. § 22-33-106(1)(a)-(c) ( Full Title: Colo. Rev. Stat. § 22-33-106. Grounds for suspension, expulsion, and denial of admission), Suspension/Expulsion; Habitual Disruption - Colo. Rev. Stat. § 22-33-106(1)(c.5) ( Full Title: Colo. Rev. Stat. § 22-33-106. Grounds for suspension, expulsion, and denial of admission), Susp./Expul.; Weapons - Colo. Rev. Stat. § 22-33-106(1)(d) ( Full Title: Colo. Rev. Stat. § 22-33-106. Grounds for suspension, expulsion, and denial of admission), Susp./Expul.; Interference w/ Education; Fake Gun; False Accusation - Colo. Rev. Stat. § 22-33-106(1)(e)-(g) ( Full Title: Colo. Rev. Stat. § 22-33-106. Grounds for suspension, expulsion, and denial of admission)</t>
  </si>
  <si>
    <t>Max Expulsion; 1 year - Colo. Rev. Stat. § 22-33-105(2)(c) ( Full Title: Colo. Rev. Stat. § 22-33-105. Suspension, expulsion, and denial of admission)</t>
  </si>
  <si>
    <t>Req'd Reporting to Law Enforcement - Colo. Rev. Stat. § 22-32-109.1(3)(c) ( Full Title: Colo. Rev. Stat. § 22-32-109.1. Board of education--specific powers and duties--safe school plan – conduct and discipline code – safe school reporting requirements)</t>
  </si>
  <si>
    <t>5 dayus - Colo. Rev. Stat. § 22-33-105 ( Full Title: Colo. Rev. Stat. § 22-33-105. Suspension, expulsion, and denial of admission)</t>
  </si>
  <si>
    <t>The board may may extend a suspension to an additional ten school days if necessary in order to present the matter to the next meeting of the board of education, but the total period of suspension pursuant to this paragraph (b) and paragraph (a) of this subsection (2) shall not exceed twenty-five school days. Colo. Rev. Stat. § 22-33-105</t>
  </si>
  <si>
    <t>Consider Factors; Encouraged - Colo. Rev. Stat. § 22-33-106(1.2) ( Full Title: Colo. Rev. Stat. § 22-33-106. Grounds for suspension, expulsion, and denial of admission)</t>
  </si>
  <si>
    <t>Educational Services Defined - Colo. Rev. Stat. § 22-33-201.5(1) ( Full Title: Colo. Rev. Stat. § 22-33-201.5. Definitions), Must allow make-up work - Colo. Rev. Stat. § 22-33-105(d)(III) ( Full Title: Colo. Rev. Stat. § 22-33-105. Suspension, expulsion, and denial of admission), Expelled; District to provide educational services - Colo. Rev. Stat. § 22-33-203(2) ( Full Title: Colo. Rev. Stat. § 22-33-203. Educational alternatives for expelled students)</t>
  </si>
  <si>
    <t>Req'd alternative to suspension - Colo. Rev. Stat. § 22-33-105(4)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</si>
  <si>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 Req'd reporting; # of Expulsions - Colo. Rev. Stat. § 22-33-105(2.5)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</si>
  <si>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t>
  </si>
  <si>
    <t>Annual Report Description - Colo. Rev. Stat. § 22-32-109.1(2)(b) ( Full Title: Colo. Rev. Stat. § 22-32-109.1. Board of education--specific powers and duties--safe school plan – conduct and discipline code – safe school reporting requirements), Req'd Reporting; Violations; Actions Taken - Colo. Rev. Stat. § 22-32-109.1(2)(b)(IV) ( Full Title: Colo. Rev. Stat. § 22-32-109.1. Board of education--specific powers and duties--safe school plan – conduct and discipline code – safe school reporting requirements), Req'd reporting; # of Expulsions - Colo. Rev. Stat. § 22-33-105(2.5) ( Full Title: Colo. Rev. Stat. § 22-33-105. Suspension, expulsion, and denial of admission)</t>
  </si>
  <si>
    <t>Suspension/Expulsion; Defiance - Colo. Rev. Stat. § 22-33-106(1)(a)-(c) ( Full Title: Colo. Rev. Stat. § 22-33-106. Grounds for suspension, expulsion, and denial of admission), Susp./Expul. Regulated by Law - Colo. Rev. Stat. § 22-33-105(1) ( Full Title: Colo. Rev. Stat. § 22-33-105. Suspension, expulsion, and denial of admission)</t>
  </si>
  <si>
    <t>5 days - Colo. Rev. Stat. § 22-33-105 ( Full Title: Colo. Rev. Stat. § 22-33-105. Suspension, expulsion, and denial of admission)</t>
  </si>
  <si>
    <t>The board may may extend a suspension to an additional ten school days if necessary in order to present the matter to the next meeting of the board of education, but the total period of suspension pursuant to this paragraph (b) and paragraph (a) of this subsection (2) shall not exceed twenty-five school days.Colo. Rev. Stat. § 22-33-105</t>
  </si>
  <si>
    <t>Educational Services Defined - Colo. Rev. Stat. § 22-33-201.5(1) ( Full Title: Colo. Rev. Stat. § 22-33-201.5. Definitions), Expelled; District to provide educational services - Colo. Rev. Stat. § 22-33-203(2) ( Full Title: Colo. Rev. Stat. § 22-33-203. Educational alternatives for expelled students), Must allow make-up work - Colo. Rev. Stat. § 22-33-105(3)(d) ( Full Title: Colo. Rev. Stat. § 22-33-105. Suspension, expulsion, and denial of admission)</t>
  </si>
  <si>
    <t>Req'd Suspension Alternative - Colo. Rev. Stat. § 22-33-105(4)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</si>
  <si>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 Req'd Reporting; # of expulsions - Colo. Rev. Stat. § 22-33-105(2.5)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</si>
  <si>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 Req'd Reporting; Violations; Actions Taken - Colo. Rev. Stat. § 22-32-109.1(2)(b)(IV) ( Full Title: Colo. Rev. Stat. § 22-32-109.1. Board of education--specific powers and duties--safe school plan – conduct and discipline code – safe school reporting requirements), Req'd Reporting; # of expulsions - Colo. Rev. Stat. § 22-33-105(2.5) ( Full Title: Colo. Rev. Stat. § 22-33-105. Suspension, expulsion, and denial of admission)</t>
  </si>
  <si>
    <t>Susp./Expul. Regulated by Law - Colo. Rev. Stat. § 22-33-105(1) ( Full Title: Colo. Rev. Stat. § 22-33-105. Suspension, expulsion, and denial of admission), Susp./Expul.; Defiance - Colo. Rev. Stat. § 22-33-106(1)(a)-(c) ( Full Title: Colo. Rev. Stat. § 22-33-106. Grounds for suspension, expulsion, and denial of admission)</t>
  </si>
  <si>
    <t>Mandatory Expul.; Firearm - Colo. Rev. Stat. § 22-33-106(1.5) ( Full Title: Colo. Rev. Stat. § 22-33-106. Grounds for suspension, expulsion, and denial of admission)</t>
  </si>
  <si>
    <t>false report - § 22-12-105 ( Full Title: § 22-12-105. False reports--misdemeanor), Susp./Expul.; Habitual disruption - Colo. Rev. Stat. § 22-33-106(c.5) ( Full Title: Colo. Rev. Stat. § 22-33-106. Grounds for suspension, expulsion, and denial of admission), Susp./Expul.; Weapon - Colo. Rev. Stat. § 22-33-106(1)(d) ( Full Title: Colo. Rev. Stat. § 22-33-106. Grounds for suspension, expulsion, and denial of admission), Susp./Expul.; Repeated interference - Colo. Rev. Stat. § 22-33-106(1)(e) ( Full Title: Colo. Rev. Stat. § 22-33-106. Grounds for suspension, expulsion, and denial of admission), Susp./Expul.; Fake Gun - Colo. Rev. Stat. § 22-33-106(f) ( Full Title: Colo. Rev. Stat. § 22-33-106. Grounds for suspension, expulsion, and denial of admission), Susp./Expul.; False Accusation - Colo. Rev. Stat. § 22-33-106(1)(g) ( Full Title: Colo. Rev. Stat. § 22-33-106. Grounds for suspension, expulsion, and denial of admission)</t>
  </si>
  <si>
    <t>false report - § 22-12-105 ( Full Title: § 22-12-105. False reports--misdemeanor), Susp./Expul.; Defiance - Colo. Rev. Stat. § 22-33-106(1)(a)-(c) ( Full Title: Colo. Rev. Stat. § 22-33-106. Grounds for suspension, expulsion, and denial of admission), Susp./Expul.; Habitual disruption - Colo. Rev. Stat. § 22-33-106(c.5) ( Full Title: Colo. Rev. Stat. § 22-33-106. Grounds for suspension, expulsion, and denial of admission), Susp./Expul.; Weapon - Colo. Rev. Stat. § 22-33-106(1)(d) ( Full Title: Colo. Rev. Stat. § 22-33-106. Grounds for suspension, expulsion, and denial of admission), Susp./Expul.; Repeated interference - Colo. Rev. Stat. § 22-33-106(1)(e) ( Full Title: Colo. Rev. Stat. § 22-33-106. Grounds for suspension, expulsion, and denial of admission), Susp./Expul.; Fake Gun - Colo. Rev. Stat. § 22-33-106(f) ( Full Title: Colo. Rev. Stat. § 22-33-106. Grounds for suspension, expulsion, and denial of admission), Susp./Expul.; False Accusation - Colo. Rev. Stat. § 22-33-106(1)(g) ( Full Title: Colo. Rev. Stat. § 22-33-106. Grounds for suspension, expulsion, and denial of admission)</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</si>
  <si>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</si>
  <si>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Req'd Reporting; Violations; Actions Taken - Colo. Rev. Stat. § 22-32-109.1(2)(b)(IV) ( Full Title: Colo. Rev. Stat. § 22-32-109.1. Board of education--specific powers and duties--safe school plan – conduct and discipline code – safe school reporting requirements)</t>
  </si>
  <si>
    <t>Req'd reporting to law enforcement - Colo. Rev. Stat. § 22-32-109.1(3)(c) ( Full Title: Colo. Rev. Stat. § 22-32-109.1. Board of education--specific powers and duties--safe school plan – conduct and discipline code – safe school reporting requirements – school response framework – school resource officers – definitions.)</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</si>
  <si>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</si>
  <si>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</si>
  <si>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Req'd Reporting; Violations; Actions Taken - Colo. Rev. Stat. § 22-32-109.1(2)(b)(IV) ( Full Title: Colo. Rev. Stat. § 22-32-109.1. Board of education--specific powers and duties--safe school plan – conduct and discipline code – safe school reporting requirements – school response framework – school resource officers – definitions.)</t>
  </si>
  <si>
    <t>Educational Services Defined - Colo. Rev. Stat. § 22-33-201.5(1) ( Full Title: Colo. Rev. Stat. § 22-33-201.5. Definitions), Must allow make-up work - Colo. Rev. Stat. § 22-33-105(3)(d) ( Full Title: Colo. Rev. Stat. § 22-33-105. Suspension, expulsion, and denial of admission), Expelled; District to provide educational services - Colo. Rev. Stat. § 22-33-203(2) ( Full Title: Colo. Rev. Stat. § 22-33-203. Educational alternatives for expelled students)</t>
  </si>
  <si>
    <t>Susp./Expul.; Defiance - Colo. Rev. Stat. § 22-33-106(1)(a)-(c) ( Full Title: Colo. Rev. Stat. § 22-33-106. Grounds for suspension, expulsion, and denial of admission), Susp./Expul. Regulated by Law - Colo. Rev. Stat. § 22-33-105(1) ( Full Title: Colo. Rev. Stat. § 22-33-105. Suspension, expulsion, and denial of admission)</t>
  </si>
  <si>
    <t>Max Expulsion; 1 year - Colo. Rev. Stat. § 22-33-105(2)(b) ( Full Title: Colo. Rev. Stat. § 22-33-105. Suspension, expulsion, and denial of admission)</t>
  </si>
  <si>
    <t>Max Suspension; 10 days - Colo. Rev. Stat. § 22-33-105(2)(b) ( Full Title: Colo. Rev. Stat. § 22-33-105. Suspension, expulsion, and denial of admission), 5 days - Colo. Rev. Stat. § 22-33-105 ( Full Title: Colo. Rev. Stat. § 22-33-105. Suspension, expulsion, and denial of admission)</t>
  </si>
  <si>
    <t>Educational Services Defined - Colo. Rev. Stat. § 22-33-201.5(1) ( Full Title: Colo. Rev. Stat. § 22-33-201.5. Definitions), Expelled; District to provide educational services - Colo. Rev. Stat. § 22-33-203(2) ( Full Title: Colo. Rev. Stat. § 22-33-203. Educational alternatives for expelled students), Must allow make-up work - Colo. Rev. Stat. § 22-33-105(d)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</si>
  <si>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Req'd reporting; # of expulsions - Colo. Rev. Stat. § 22-33-105(2.5) ( Full Title: Colo. Rev. Stat. § 22-33-105. Suspension, expulsion, and denial of admission)</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</si>
  <si>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Req'd Reporting; Violations; Actions Taken - Colo. Rev. Stat. § 22-32-109.1(2)(b)(IV) ( Full Title: Colo. Rev. Stat. § 22-32-109.1. Board of education--specific powers and duties--safe school plan – conduct and discipline code – safe school reporting requirements – school response framework – school resource officers – definitions.), Req'd reporting; # of expulsions - Colo. Rev. Stat. § 22-33-105(2.5) ( Full Title: Colo. Rev. Stat. § 22-33-105. Suspension, expulsion, and denial of admission)</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</si>
  <si>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</si>
  <si>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</si>
  <si>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Req'd reporting; violations; actions taken - Colo. Rev. Stat. § 22-32-109.1(2)(b)(IV) ( Full Title: Colo. Rev. Stat. § 22-32-109.1. Board of education--specific powers and duties--safe school plan – conduct and discipline code – safe school reporting requirements – school response framework – school resource officers – definitions.)</t>
  </si>
  <si>
    <t>Req'd reporting to law enforcement - Colo. Rev. Stat. § 22-32-109.1(3)(c) ( Full Title: Colo. Rev. Stat. § 22-32-109.1. Board of education--specific powers and duties--safe school plan – conduct and discipline code – safe school reporting requirements – school response framework – school resource officers – definitions - repeal)</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</si>
  <si>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</si>
  <si>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</si>
  <si>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 Req'd reporting; violations; actions taken - Colo. Rev. Stat. § 22-32-109.1(2)(b)(IV) ( Full Title: Colo. Rev. Stat. § 22-32-109.1. Board of education--specific powers and duties--safe school plan – conduct and discipline code – safe school reporting requirements – school response framework – school resource officers – definitions - repeal)</t>
  </si>
  <si>
    <t>Susp./Expul. Regulated by Law - Colo. Rev. Stat. § 22-33-105(1) ( Full Title: Colo. Rev. Stat. § 22-33-105. Suspension, expulsion, and denial of admission), Susp./Expul; Defiance - Colo. Rev. Stat. § 22-33-106(1)(a)-(c) ( Full Title: Colo. Rev. Stat. § 22-33-106. Grounds for suspension, expulsion, and denial of admission)</t>
  </si>
  <si>
    <t>Mandatory Expul; Firearms; Case-by-case - Colo. Rev. Stat. § 22-33-106(1.5 ( Full Title: Colo. Rev. Stat. § 22-33-106. Grounds for suspension, expulsion, and denial of admission)</t>
  </si>
  <si>
    <t>false report - § 22-12-105 ( Full Title: § 22-12-105. False reports--misdemeanor), Susp./Expul.; Habitual Disruption - Colo. Rev. Stat. § 22-33-106(c.5) ( Full Title: Colo. Rev. Stat. § 22-33-106. Grounds for suspension, expulsion, and denial of admission), Susp./Expul.; Weapons - Colo. Rev. Stat. § 22-33-106(1)(d) ( Full Title: Colo. Rev. Stat. § 22-33-106. Grounds for suspension, expulsion, and denial of admission), Susp./Expul.; Repeated interference w/ education - Colo. Rev. Stat. § 22-33-106(1)(e) ( Full Title: Colo. Rev. Stat. § 22-33-106. Grounds for suspension, expulsion, and denial of admission), Susp./Expul.; Fake Gun - Colo. Rev. Stat. § 22-33-106(1)(f) ( Full Title: Colo. Rev. Stat. § 22-33-106. Grounds for suspension, expulsion, and denial of admission), Susp./Expul.; False Accusation - Colo. Rev. Stat. § 22-33-106(1)(g) ( Full Title: Colo. Rev. Stat. § 22-33-106. Grounds for suspension, expulsion, and denial of admission), Susp./Expul; Defiance - Colo. Rev. Stat. § 22-33-106(1)(a)-(c) ( Full Title: Colo. Rev. Stat. § 22-33-106. Grounds for suspension, expulsion, and denial of admission)</t>
  </si>
  <si>
    <t>Req'd reporting to law enforcement - Colo. Rev. Stat. § 22-32-109.1(3)(c) ( Full Title: Colo. Rev. Stat. § 22-32-109.1. Board of education--specific powers and duties--safe school plan – conduct and discipline code – safe school reporting requirements – school response framework – school resource officers – definitions - repeal.)</t>
  </si>
  <si>
    <t>false report - § 22-12-105 ( Full Title: § 22-12-105. False reports--misdemeanor), Susp./Expul; Defiance - Colo. Rev. Stat. § 22-33-106(1)(a)-(c) ( Full Title: Colo. Rev. Stat. § 22-33-106. Grounds for suspension, expulsion, and denial of admission), Susp./Expul.; Habitual Disruption - Colo. Rev. Stat. § 22-33-106(c.5) ( Full Title: Colo. Rev. Stat. § 22-33-106. Grounds for suspension, expulsion, and denial of admission), Susp./Expul.; Weapons - Colo. Rev. Stat. § 22-33-106(1)(d) ( Full Title: Colo. Rev. Stat. § 22-33-106. Grounds for suspension, expulsion, and denial of admission), Susp./Expul.; Repeated interference w/ education - Colo. Rev. Stat. § 22-33-106(1)(e) ( Full Title: Colo. Rev. Stat. § 22-33-106. Grounds for suspension, expulsion, and denial of admission), Susp./Expul.; Fake Gun - Colo. Rev. Stat. § 22-33-106(1)(f) ( Full Title: Colo. Rev. Stat. § 22-33-106. Grounds for suspension, expulsion, and denial of admission), Susp./Expul.; False Accusation - Colo. Rev. Stat. § 22-33-106(1)(g) ( Full Title: Colo. Rev. Stat. § 22-33-106. Grounds for suspension, expulsion, and denial of admission)</t>
  </si>
  <si>
    <t>Expelled; District to provide educational services - Colo. Rev. Stat. § 22-33-203(2) ( Full Title: Colo. Rev. Stat. § 22-33-203. Educational alternatives for expelled students), Must allow make-up work - Colo. Rev. Stat. § 22-33-105(d) ( Full Title: Colo. Rev. Stat. § 22-33-105. Suspension, expulsion, and denial of admission), "Educational Services" defined - Colo. Rev. Stat. § 22-33-201.5(1) ( Full Title: Colo. Rev. Stat. § 22-33-201.5. Definitions)</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</si>
  <si>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t>
  </si>
  <si>
    <t>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t>
  </si>
  <si>
    <t>Req'd reporting; # of expulsions - Colo. Rev. Stat. § 22-33-105(2.5) ( Full Title: Colo. Rev. Stat. § 22-33-105. Suspension, expulsion, and denial of admission), Annual Report Description - Colo. Rev. Stat. § 22-32-109.1(2)(b) ( Full Title: Colo. Rev. Stat. § 22-32-109.1. Board of education--specific powers and duties--safe school plan – conduct and discipline code – safe school reporting requirements – school response framework – school resource officers – definitions - repeal.), Req'd Reporting; Violations; Actions Taken - Colo. Rev. Stat. § 22-32-109.1(2)(b)(IV) ( Full Title: Colo. Rev. Stat. § 22-32-109.1. Board of education--specific powers and duties--safe school plan – conduct and discipline code – safe school reporting requirements – school response framework – school resource officers – definitions - repeal.)</t>
  </si>
  <si>
    <t>shall suspend - Colo. Rev. Stat. § 22-32-109.1 ( Full Title: Colo. Rev. Stat. § 22-32-109.1. Board of education--specific powers and duties--safe school plan – conduct and discipline code – safe school reporting requirements – school response framework – school resource officers – definitions - repeal.)</t>
  </si>
  <si>
    <t>Req'd Reporting to Law Enforcement - Colo. Rev. Stat. § 22-32-109.1(3) ( Full Title: Colo. Rev. Stat. § 22-32-109.1. Board of education--specific powers and duties--safe school plan – conduct and discipline code – safe school reporting requirements – school response framework – school resource officers – definitions - repeal.), law enforcement - Colo. Rev. Stat. § 22-32-109.1 ( Full Title: Colo. Rev. Stat. § 22-32-109.1. Board of education--specific powers and duties--safe school plan – conduct and discipline code – safe school reporting requirements – school response framework – school resource officers – definitions - repeal.)</t>
  </si>
  <si>
    <t>law enforcement - Colo. Rev. Stat. § 22-32-109.1 ( Full Title: Colo. Rev. Stat. § 22-32-109.1. Board of education--specific powers and duties--safe school plan – conduct and discipline code – safe school reporting requirements – school response framework – school resource officers – definitions - repeal.)</t>
  </si>
  <si>
    <t>continued willful disobedience coded as willful defianceRepeated interference with a school's ability to provide educational opportunities to other students coded as hostile environmentfalse report</t>
  </si>
  <si>
    <t>Connecticut</t>
  </si>
  <si>
    <t>suspension - Conn. Gen. Stat. § 10-233c ( Full Title: Conn. Gen. Stat. § 10-233c. Suspension of pupils), expulsion - Conn. Gen. Stat. § 10-233d ( Full Title: Conn. Gen. Stat. § 10-233d. Expulsion of pupils)</t>
  </si>
  <si>
    <t>expulsion - Conn. Gen. Stat. § 10-233d ( Full Title: Conn. Gen. Stat. § 10-233d. Expulsion of pupils)</t>
  </si>
  <si>
    <t>required expulsion - Conn. Gen. Stat. § 10-233d ( Full Title: Conn. Gen. Stat. § 10-233d. Expulsion of pupils)</t>
  </si>
  <si>
    <t>The board may consider violence, threats of violence, unlawful use of weapons, or alcohol as factors in determining whether the conduct is seriously disruptive of the educational process. Conn. Gen. Stat. § 10-233d</t>
  </si>
  <si>
    <t>expulsion one year - Conn. Gen. Stat. § 10-233a ( Full Title: Conn. Gen. Stat. § 10-233a. Definitions)</t>
  </si>
  <si>
    <t>suspension - Conn. Gen. Stat. § 10-233c ( Full Title: Conn. Gen. Stat. § 10-233c. Suspension of pupils)</t>
  </si>
  <si>
    <t>suspensions are in school - Conn. Gen. Stat. § 10-233c ( Full Title: Conn. Gen. Stat. § 10-233c. Suspension of pupils)</t>
  </si>
  <si>
    <t>(g) Suspensions pursuant to this section shall be in-school suspensions, unless during the hearing held pursuant to subsection (a) of this section, the administration determines that the pupil being suspended poses such a danger to persons or property or such a disruption of the educational process that the pupil shall be excluded from school during the period of suspension. Conn. Gen. Stat. § 10-233c</t>
  </si>
  <si>
    <t>suspension 10 days - Conn. Gen. Stat. § 10-233a ( Full Title: Conn. Gen. Stat. § 10-233a. Definitions)</t>
  </si>
  <si>
    <t>may consider - Conn. Gen. Stat. § 10-233c ( Full Title: Conn. Gen. Stat. § 10-233c. Suspension of pupils), child requiring special education - Conn. Gen. Stat. § 10-233d ( Full Title: Conn. Gen. Stat. § 10-233d. Expulsion of pupils)</t>
  </si>
  <si>
    <t>child requiring special education - Conn. Gen. Stat. § 10-233d ( Full Title: Conn. Gen. Stat. § 10-233d. Expulsion of pupils)</t>
  </si>
  <si>
    <t>make up work - Conn. Gen. Stat. § 10-233c ( Full Title: Conn. Gen. Stat. § 10-233c. Suspension of pupils), alternative education - Conn. Gen. Stat. § 10-233d ( Full Title: Conn. Gen. Stat. § 10-233d. Expulsion of pupils)</t>
  </si>
  <si>
    <t>The opportunity to make-up school work is only required for suspended pupils.</t>
  </si>
  <si>
    <t>gun-free schools act report - Conn. Gen. Stat. § 10-233d ( Full Title: Conn. Gen. Stat. § 10-233d. Expulsion of pupils)</t>
  </si>
  <si>
    <t>law enforcement report - Conn. Gen. Stat. § 10-233g ( Full Title: Conn. Gen. Stat. § 10-233g. Reports of principals to police authority concerning physical assaults upon school employees by students), local police department - Conn. Gen. Stat. § 10-233d ( Full Title: Conn. Gen. Stat. § 10-233d. Expulsion of pupils)</t>
  </si>
  <si>
    <t>A report to the police is only required when there is a physical assault made by a student on a school employee. Conn. Gen. Stat. § 10-233g</t>
  </si>
  <si>
    <t>gun-free schools act - Conn. Gen. Stat. § 10-233d ( Full Title: Conn. Gen. Stat. § 10-233d. Expulsion of pupils)</t>
  </si>
  <si>
    <t>suspensions in school - Conn. Gen. Stat. § 10-233c ( Full Title: Conn. Gen. Stat. § 10-233c. Suspension of pupils)</t>
  </si>
  <si>
    <t>(g) On and after July 1, 2010, suspensions pursuant to this section shall be in-school suspensions, unless during the hearing held pursuant to subsection (a) of this section, (1) the administration determines that the pupil being suspended poses such a danger to persons or property or such a disruption of the educational process that the pupil shall be excluded from school during the period of suspension,  or (2) the administration determines that an out-of-school suspension is appropriate for such pupil based on evidence of (A) previous disciplinary problems that have led to suspensions or expulsion of such pupil, and (B) efforts by the administration to address such disciplinary problems through means other than out-of-school suspension or expulsion, including positive behavioral support strategies. Conn. Gen. Stat. § 10-233c</t>
  </si>
  <si>
    <t>may consider - Conn. Gen. Stat. § 10-233c ( Full Title: Conn. Gen. Stat. § 10-233c. Suspension of pupils), past disciplinary problems - Conn. Gen. Stat. § 10-233c ( Full Title: Conn. Gen. Stat. § 10-233c. Suspension of pupils), suspensions in school - Conn. Gen. Stat. § 10-233c ( Full Title: Conn. Gen. Stat. § 10-233c. Suspension of pupils), child requiring special education - Conn. Gen. Stat. § 10-233d ( Full Title: Conn. Gen. Stat. § 10-233d. Expulsion of pupils)</t>
  </si>
  <si>
    <t>suspensions in school - Conn. Gen. Stat. § 10-233c ( Full Title: Conn. Gen. Stat. § 10-233c. Suspension of pupils), child requiring special education - Conn. Gen. Stat. § 10-233d ( Full Title: Conn. Gen. Stat. § 10-233d. Expulsion of pupils)</t>
  </si>
  <si>
    <t>make up work - Conn. Gen. Stat. § 10-233c ( Full Title: Conn. Gen. Stat. § 10-233c. Suspension of pupils), alternative educational opportunity - Conn. Gen. Stat. § 10-233d ( Full Title: Conn. Gen. Stat. § 10-233d. Expulsion of pupils)</t>
  </si>
  <si>
    <t>(k) Local and regional b... - Conn. Gen. Stat. § 10-233d ( Full Title: Conn. Gen. Stat. § 10-233d. Expulsion of pupils)</t>
  </si>
  <si>
    <t>suspensions - Conn. Gen. Stat. § 10-233c ( Full Title: Conn. Gen. Stat. § 10-233c. Suspension of pupils), expulsion - Conn. Gen. Stat. § 10-233d ( Full Title: Conn. Gen. Stat. § 10-233d. Expulsion of pupils)</t>
  </si>
  <si>
    <t>suspensions - Conn. Gen. Stat. § 10-233c ( Full Title: Conn. Gen. Stat. § 10-233c. Suspension of pupils)</t>
  </si>
  <si>
    <t>suspensions grades 3 and up - Conn. Gen. Stat. § 10-233c ( Full Title: Conn. Gen. Stat. § 10-233c. Suspension of pupils)</t>
  </si>
  <si>
    <t>(g) On and after July 1, 2015, all suspensions pursuant to this section shall be in-school suspensions, unless except a local or regional board of education may authorize the administration of schools under its direction to impose an out-of-school suspension on any pupil in (1) grades three to twelve, inclusive, if, during the hearing held pursuant to subsection (a) of this section, (A) the administration determines that the pupil being suspended poses such a danger to persons or property or such a disruption of the educational process that the pupil shall be excluded from school during the period of suspension, or (B) the administration determines that an out-of-school suspension is appropriate for such pupil based on evidence of (i) previous disciplinary problems that have led to suspensions or expulsion of such pupil, and (ii) efforts by the administration to address such disciplinary problems through means other than out-of-school suspension or expulsion, including positive behavioral support strategies, or (2) grades preschool to two, inclusive, if during the hearing held pursuant to subsection (a) of this section, the administration determines that an out-of-school suspension is appropriate for such pupil based on evidence that such pupil's conduct on school grounds is of a violent or sexual nature that endangers persons. Conn. Gen. Stat. § 10-233c</t>
  </si>
  <si>
    <t>suspension 10 days - Conn. Gen. Stat. § 10-233a ( Full Title: Conn. Gen. Stat. § 10-233a. Definitions), suspensions grades 3 and up - Conn. Gen. Stat. § 10-233c ( Full Title: Conn. Gen. Stat. § 10-233c. Suspension of pupils)</t>
  </si>
  <si>
    <t>may consider - Conn. Gen. Stat. § 10-233c ( Full Title: Conn. Gen. Stat. § 10-233c. Suspension of pupils), past disciplinary problems - Conn. Gen. Stat. § 10-233c ( Full Title: Conn. Gen. Stat. § 10-233c. Suspension of pupils), suspensions grades 3 and up - Conn. Gen. Stat. § 10-233c ( Full Title: Conn. Gen. Stat. § 10-233c. Suspension of pupils), child requiring special education - Conn. Gen. Stat. § 10-233d ( Full Title: Conn. Gen. Stat. § 10-233d. Expulsion of pupils)</t>
  </si>
  <si>
    <t>suspensions grades 3 and up - Conn. Gen. Stat. § 10-233c ( Full Title: Conn. Gen. Stat. § 10-233c. Suspension of pupils), child requiring special education - Conn. Gen. Stat. § 10-233d ( Full Title: Conn. Gen. Stat. § 10-233d. Expulsion of pupils), suspensions grades 3 and up - Conn. Gen. Stat. § 10-233c ( Full Title: Conn. Gen. Stat. § 10-233c. Suspension of pupils)</t>
  </si>
  <si>
    <t>Exemption only applies to limited conduct and grade levels. Conn. Gen. Stat. § 10-233c</t>
  </si>
  <si>
    <t>There are two reporting requirements: (1) Gun Free Schools Act requires reporting on expulsions for the possessions of weapons as required for the Gun Free Schools Act, and (2) School profile report, including the number of in school suspensions, out of school suspensions, and expulsions, as well as school based arrests.</t>
  </si>
  <si>
    <t>annual reporting requirement - Conn. Gen. Stat. § 10-233n ( Full Title: Conn. Gen. Stat. § 10-233n. Report re disaggregated school discipline data), annual reporting requirement - Conn. Gen. Stat. § 10-233n ( Full Title: Conn. Gen. Stat. § 10-233n. Report re disaggregated school discipline data)</t>
  </si>
  <si>
    <t>annual reporting requirement - Conn. Gen. Stat. § 10-233n ( Full Title: Conn. Gen. Stat. § 10-233n. Report re disaggregated school discipline data)</t>
  </si>
  <si>
    <t>The Department of Education shall annually examine data relating to in-school suspensions, out-of-school suspensions, expulsions and school-based arrests that has been submitted as part of the strategic school profile report and shall disaggregate such data. Conn. Gen. Stat. § 10-233n</t>
  </si>
  <si>
    <t>Incident type is only required for school-based arrests.</t>
  </si>
  <si>
    <t>expulsion - Conn. Gen. Stat. § 10-233d ( Full Title: Conn. Gen. Stat. § 10-233d. Expulsion of pupils), suspensions - Conn. Gen. Stat. § 10-233c ( Full Title: Conn. Gen. Stat. § 10-233c. Suspension of pupils)</t>
  </si>
  <si>
    <t>suspensions - Conn. Gen. Stat. § 10-233c ( Full Title: Conn. Gen. Stat. § 10-233c. Suspension of pupils), required expulsion - Conn. Gen. Stat. § 10-233d ( Full Title: Conn. Gen. Stat. § 10-233d. Expulsion of pupils)</t>
  </si>
  <si>
    <t>make up work - Conn. Gen. Stat. § 10-233c ( Full Title: Conn. Gen. Stat. § 10-233c. Suspension of pupils)</t>
  </si>
  <si>
    <t>suspensions grades 3 and up - Conn. Gen. Stat. § 10-233c ( Full Title: Conn. Gen. Stat. § 10-233c. Suspension of pupils), suspensions grades 3 and up - Conn. Gen. Stat. § 10-233c ( Full Title: Conn. Gen. Stat. § 10-233c. Suspension of pupils)</t>
  </si>
  <si>
    <t>law enforcement report - Conn. Gen. Stat. § 10-233g ( Full Title: Conn. Gen. Stat. § 10-233g. Reports of principals to police authority concerning physical assaults upon school employees by students)</t>
  </si>
  <si>
    <t>required expulsion - Conn. Gen. Stat. § 10-233d ( Full Title: Conn. Gen. Stat. § 10-233d. Expulsion of pupils), required expulsion - Conn. Gen. Stat. § 10-233d ( Full Title: Conn. Gen. Stat. § 10-233d. Expulsion of pupils)</t>
  </si>
  <si>
    <t>make up work - Conn. Gen. Stat. § 10-233c ( Full Title: Conn. Gen. Stat. § 10-233c. Suspension of pupils), Alternative education - Conn. Gen. Stat. § 10-233d ( Full Title: Conn. Gen. Stat. § 10-233d. Expulsion of pupils)</t>
  </si>
  <si>
    <t>implement reporting - Conn. Gen. Stat. § 10-220 ( Full Title: Conn. Gen. Stat. § 10-220. Duties of boards of education.), gun-free schools act - Conn. Gen. Stat. § 10-233d ( Full Title: Conn. Gen. Stat. § 10-233d. Expulsion of pupils)</t>
  </si>
  <si>
    <t>expulsion - Conn. Gen. Stat. § 10-233a ( Full Title: Conn. Gen. Stat. § 10-233a. Definitions), suspension - Conn. Gen. Stat. § 10-233a ( Full Title: Conn. Gen. Stat. § 10-233a. Definitions)</t>
  </si>
  <si>
    <t>expulsion - Conn. Gen. Stat. § 10-233a ( Full Title: Conn. Gen. Stat. § 10-233a. Definitions)</t>
  </si>
  <si>
    <t>mandatory expulsion - Conn. Gen. Stat. § 10-233d ( Full Title: Conn. Gen. Stat. § 10-233d. Expulsion of pupils)</t>
  </si>
  <si>
    <t>suspensions grades 3 and up - Conn. Gen. Stat. § 10-233c ( Full Title: Conn. Gen. Stat. § 10-233c. Suspension of pupils), suspension - Conn. Gen. Stat. § 10-233a ( Full Title: Conn. Gen. Stat. § 10-233a. Definitions)</t>
  </si>
  <si>
    <t>suspensions grades 3 and up - Conn. Gen. Stat. § 10-233c ( Full Title: Conn. Gen. Stat. § 10-233c. Suspension of pupils), childs disability - Conn. Gen. Stat. § 10-233d ( Full Title: Conn. Gen. Stat. § 10-233d. Expulsion of pupils), suspensionor expulsion - Conn. Gen. Stat. § 10-233c ( Full Title: Conn. Gen. Stat. § 10-233c. Suspension of pupils), suspension - Conn. Gen. Stat. § 10-233c ( Full Title: Conn. Gen. Stat. § 10-233c. Suspension of pupils)</t>
  </si>
  <si>
    <t>suspensions grades 3 and up - Conn. Gen. Stat. § 10-233c ( Full Title: Conn. Gen. Stat. § 10-233c. Suspension of pupils), suspensions grades 3 and up - Conn. Gen. Stat. § 10-233c ( Full Title: Conn. Gen. Stat. § 10-233c. Suspension of pupils), childs disability - Conn. Gen. Stat. § 10-233d ( Full Title: Conn. Gen. Stat. § 10-233d. Expulsion of pupils)</t>
  </si>
  <si>
    <t>opportunity to complete classwork - Conn. Gen. Stat. § 10-233c ( Full Title: Conn. Gen. Stat. § 10-233c. Suspension of pupils), alternative education - Conn. Gen. Stat. § 10-233d ( Full Title: Conn. Gen. Stat. § 10-233d. Expulsion of pupils)</t>
  </si>
  <si>
    <t>annual school reporting - Conn. Gen. Stat. § 10-233n ( Full Title: Conn. Gen. Stat. § 10-233n. Report re disaggregated school discipline data)</t>
  </si>
  <si>
    <t>law enforcement reporting - Conn. Gen. Stat. § 10-233g ( Full Title: Conn. Gen. Stat. § 10-233g. Reports of principals to police authority concerning physical assaults upon school employees by students)</t>
  </si>
  <si>
    <t>Delaware</t>
  </si>
  <si>
    <t>suspension and expulsion - 14 Del. Admin. Code  § 612(3.7) ( Full Title: 14 Del. Admin. Code § 612. Possession, Use or Distribution of Drugs and Alcohol)</t>
  </si>
  <si>
    <t>firearm - Del. Code tit. 11 § 1457(j)(4) ( Full Title: Del. Code tit. 11 § 1457. Possession of a weapon in a Safe School and Recreation Zone; class D, E, or F felony; class A or B misdemeanor), suspension and expulsion - 14 Del. Admin. Code  § 612(3.7) ( Full Title: 14 Del. Admin. Code § 612. Possession, Use or Distribution of Drugs and Alcohol)</t>
  </si>
  <si>
    <t>firearm - Del. Code tit. 11 § 1457(j)(4) ( Full Title: Del. Code tit. 11 § 1457. Possession of a weapon in a Safe School and Recreation Zone; class D, E, or F felony; class A or B misdemeanor), firearm - 14 Del. Admin. Code § 603.1.1 ( Full Title: 14 Del. Admin. Code § 603. Compliance with the Gun Free Schools Act)</t>
  </si>
  <si>
    <t>firearm case-by-case modification - 14 Del. Admin. Code § 603.1.2 ( Full Title: 14 Del. Admin. Code § 603. Compliance with the Gun Free Schools Act)</t>
  </si>
  <si>
    <t>total number of student days - 14 Del. Admin. Code ... ( Full Title: 14 Del. Admin. Code § 612. Possession, Use or Distribution of Drugs and Alcohol)</t>
  </si>
  <si>
    <t>suspension and expulsion - 14 Del. Admin. Code  § 612(3.7) ( Full Title: 14 Del. Admin. Code § 612. Possession, Use or Distribution of Drugs and Alcohol), suspension - Del. Code tit. 14 § 4112(d) ( Full Title: Del. Code tit. 14 § 4112. Reporting school crimes)</t>
  </si>
  <si>
    <t>Students in possession of a quantity of alcohol, drug, or drug-like substance in an amount that exceeds an amount typical for personal use shall be suspended for ten days.</t>
  </si>
  <si>
    <t>under 9 years - Del. Code tit. 14 § 4112 ( Full Title: Del. Code tit. 14 § 4112. Reporting school crimes)</t>
  </si>
  <si>
    <t>Exemption applies only to limited conduct/certain offenses.</t>
  </si>
  <si>
    <t>If a misdemeanor is committed by a child under the age of 9, the principal is not required to notify the appropriate police agency or follow the provisions of subsection (d) suspensions. Del. Code tit. 14 § 4112</t>
  </si>
  <si>
    <t>suspension - Del. Code tit. 14 § 4112(d) ( Full Title: Del. Code tit. 14 § 4112. Reporting school crimes), suspension and expulsion - 14 Del. Admin. Code  § 612(3.7) ( Full Title: 14 Del. Admin. Code § 612. Possession, Use or Distribution of Drugs and Alcohol)</t>
  </si>
  <si>
    <t>report to law enforcement - Del. Code tit. 14 § 4112(c) ( Full Title: Del. Code tit. 14 § 4112. Reporting school crimes), report to law enforcement - 14 Del. Admin. Code  § 601(6) ( Full Title: 14 Del. Admin. Code § 601. Schools and Law Enforcement Agencies)</t>
  </si>
  <si>
    <t>report to law enforcement - Del. Code tit. 14 § 4112(c) ( Full Title: Del. Code tit. 14 § 4112. Reporting school crimes), reports to police - Del. Code tit. 14 § 4112 ( Full Title: Del. Code tit. 14 § 4112. Reporting school crimes)</t>
  </si>
  <si>
    <t>expulsion term - 14 Del. Admin. Code ... ( Full Title: 14 Del. Admin. Code § 612. Possession, Use or Distribution of Drugs and Alcohol)</t>
  </si>
  <si>
    <t>report to law enforcement - Del. Code tit. 14 § 4112(c) ( Full Title: Del. Code tit. 14 § 4112. Reporting school crimes), report to police - Del. Code tit. 14 § 4112 ( Full Title: Del. Code tit. 14 § 4112. Reporting school crimes)</t>
  </si>
  <si>
    <t>suspension or expulsion - 14 Del. Admin. Code § 612.3.7 ( Full Title: 14 Del. Admin. Code § 612. Possession, Use or Distribution of Drugs and Alcohol)</t>
  </si>
  <si>
    <t>firearm - Del. Code tit. 11 § 1457(j)(4) ( Full Title: Del. Code tit. 11 § 1457. Possession of a weapon in a Safe School and Recreation Zone; class D, E, or F felony; class A or B misdemeanor), suspension or expulsion - 14 Del. Admin. Code § 612.3.7 ( Full Title: 14 Del. Admin. Code § 612. Possession, Use or Distribution of Drugs and Alcohol)</t>
  </si>
  <si>
    <t>expulsion max - 14 Del. Admin. Code ... ( Full Title: 14 Del. Admin. Code § 612. Possession, Use or Distribution of Drugs and Alcohol)</t>
  </si>
  <si>
    <t>suspension - Del. Code tit. 14 § 4112(d) ( Full Title: Del. Code tit. 14 § 4112. Reporting school crimes), suspension or expulsion - 14 Del. Admin. Code § 612.3.7 ( Full Title: 14 Del. Admin. Code § 612. Possession, Use or Distribution of Drugs and Alcohol)</t>
  </si>
  <si>
    <t>suspension and expulsion - 14 Del. Admin. Code § 612.3.7 ( Full Title: 14 Del. Admin. Code § 612. Possession, Use or Distribution of Drugs and Alcohol)</t>
  </si>
  <si>
    <t>firearm case-by-case modification - 14 Del. Admin. Code § 603.1.2 ( Full Title: 14 Del. Admin. Code § 603. Compliance with the Gun Free Schools Act), firearm case-by-case modification - Del. Code tit. 11 § 1457(j)(4) ( Full Title: Del. Code tit. 11 § 1457. Possession of a weapon in a Safe School and Recreation Zone; class D, E, or F felony; class A or B misdemeanor)</t>
  </si>
  <si>
    <t>offenders under age of 9 - Del. Code tit. 14 § 4112 ( Full Title: Del. Code tit. 14 § 4112. Reporting school crimes)</t>
  </si>
  <si>
    <t>report to law enforcement - Del. Code tit. 14 § 4112(c) ( Full Title: Del. Code tit. 14 § 4112. Reporting school crimes)</t>
  </si>
  <si>
    <t>firearm - 14 Del. Admin. Code § 603.1.1 ( Full Title: 14 Del. Admin. Code § 603. Compliance with the Gun Free Schools Act), firearm - Del. Code tit. 11 § 1457(j)(5) ( Full Title: Del. Code tit. 11 § 1457. Possession of a weapon in a Safe School and Recreation Zone; class D, E, or F felony; class A or B misdemeanor)</t>
  </si>
  <si>
    <t>firearm - Del. Code tit. 11 § 1457(j)(5) ( Full Title: Del. Code tit. 11 § 1457. Possession of a weapon in a Safe School and Recreation Zone; class D, E, or F felony; class A or B misdemeanor), firearm - 14 Del. Admin. Code § 603.1.1 ( Full Title: 14 Del. Admin. Code § 603. Compliance with the Gun Free Schools Act)</t>
  </si>
  <si>
    <t>offenders under the age of 9 - Del. Code tit. 14 § 4112 ( Full Title: Del. Code tit. 14 § 4112. Reporting school crimes)</t>
  </si>
  <si>
    <t>suspension or expulsion - 14 Del. Admin. Code § 612.3.7 ( Full Title: 14 Del. Admin. Code § 612. Possession, Use or Distribution of Drugs and Alcohol), suspension - Del. Code tit. 14 § 4112(d) ( Full Title: Del. Code tit. 14 § 4112. Reporting school crimes)</t>
  </si>
  <si>
    <t>offenders under the age of 12 - Del. Code tit. 14 § 4112 ( Full Title: Del. Code tit. 14 § 4112. Reporting school crimes)</t>
  </si>
  <si>
    <t>If a misdemeanor is committed by a child under the age of 12, the principal is not required to notify the appropriate police agency or follow the provisions of subsection (d) suspensions. Del. Code tit. 14 § 4112</t>
  </si>
  <si>
    <t>suspension or expulsion - 14 Del. Admin. Code § 612.3.7 ( Full Title: 14 Del. Admin. Code § 612. Possession, Use or Distribution of Drugs and Alcohol), expulsion or alternative placement - 14 Del. Admin. Code  § 614 ( Full Title: 14 Del. Admin. Code § 614. Uniform Definitions for Student Conduct Which May Result in Alternative Placement or Expulsion)</t>
  </si>
  <si>
    <t>Possession of a weapon, Physical violence, Possession of a controlled substance, Possession of alcoholic beverage, Bullying, Theft, Delinquent acts, Sexual assault, Threats of violence, Terroristic threats, Willful defiance, Profanity or obscenity</t>
  </si>
  <si>
    <t>expulsion - 14 Del. Admin. Code  § 616 ( Full Title: 14 Del. Admin. Code § 616. Uniform Due Process Procedures for Alternative Placement Meetings and Expulsion Hearings), expulsion - 14 Del. Admin. Code  § 616 ( Full Title: 14 Del. Admin. Code § 616. Uniform Due Process Procedures for Alternative Placement Meetings and Expulsion Hearings)</t>
  </si>
  <si>
    <t>not to exceed the total number of student days in a school  year 14 Del. Admin. Code  § 616.</t>
  </si>
  <si>
    <t>support while excluded - 14 Del. Admin. Code § 616.5.1.2.1 ( Full Title: 14 Del. Admin. Code § 616. Uniform Due Process Procedures for Alternative Placement Meetings and Expulsion Hearings)</t>
  </si>
  <si>
    <t>A student whose short-term suspension has been temporarily extended beyond ten consecutive school days shall receive Appropriate Educational Services beginning on the first day of the extension. 14 Del. Admin. Code § 616</t>
  </si>
  <si>
    <t>suspension or expulsion - 14 Del. Admin. Code § 612.3.7 ( Full Title: 14 Del. Admin. Code § 612. Possession, Use or Distribution of Drugs and Alcohol), alternative placement - 14 Del. Admin. Code § 616 ( Full Title: 14 Del. Admin. Code § 616. Uniform Due Process Procedures for Alternative Placement Meetings and Expulsion Hearings), alternative program - 14 Del. Admin. Code § 616 ( Full Title: 14 Del. Admin. Code § 616. Uniform Due Process Procedures for Alternative Placement Meetings and Expulsion Hearings), alternative placement - 14 Del. Admin. Code § 616.7 ( Full Title: 14 Del. Admin. Code § 616. Uniform Due Process Procedures for Alternative Placement Meetings and Expulsion Hearings)</t>
  </si>
  <si>
    <t>suspension or expulsion - 14 Del. Admin. Code § 612.3.7 ( Full Title: 14 Del. Admin. Code § 612. Possession, Use or Distribution of Drugs and Alcohol), alternative program - 14 Del. Admin. Code § 616 ( Full Title: 14 Del. Admin. Code § 616. Uniform Due Process Procedures for Alternative Placement Meetings and Expulsion Hearings), alternative placement - 14 Del. Admin. Code § 616 ( Full Title: 14 Del. Admin. Code § 616. Uniform Due Process Procedures for Alternative Placement Meetings and Expulsion Hearings), alternative placement - 14 Del. Admin. Code § 616.7 ( Full Title: 14 Del. Admin. Code § 616. Uniform Due Process Procedures for Alternative Placement Meetings and Expulsion Hearings)</t>
  </si>
  <si>
    <t>report to law enforcement - Del. Code tit. 14 § 4112(c) ( Full Title: Del. Code tit. 14 § 4112. Reporting school crimes), report to law enforcement - 14 Del. Admin. Code § 616.3.2.1 ( Full Title: 14 Del. Admin. Code § 616. Uniform Due Process Procedures for Alternative Placement Meetings and Expulsion Hearings), report to police - Del. Code tit. 14 § 4112 ( Full Title: Del. Code tit. 14 § 4112. Reporting school crimes)</t>
  </si>
  <si>
    <t>expulsion - 14 Del. Admin. Code  § 616 ( Full Title: 14 Del. Admin. Code § 616. Uniform Due Process Procedures for Alternative Placement Meetings and Expulsion Hearings)</t>
  </si>
  <si>
    <t>suspension or expulsion - 14 Del. Admin. Code § 612.3.7 ( Full Title: 14 Del. Admin. Code § 612. Possession, Use or Distribution of Drugs and Alcohol), suspension long-term - 14 Del. Admin. Code  § 616 ( Full Title: 14 Del. Admin. Code § 616. Uniform Due Process Procedures for Alternative Placement Meetings and Expulsion Hearings), suspension short-term - 14 Del. Admin. Code  § 616 ( Full Title: 14 Del. Admin. Code § 616. Uniform Due Process Procedures for Alternative Placement Meetings and Expulsion Hearings)</t>
  </si>
  <si>
    <t>suspension and expulsion - 14 Del. Admin. Code § 612(3.7) ( Full Title: 14 Del. Admin. Code § 612. Possession, Use or Distribution of Drugs and Alcohol)</t>
  </si>
  <si>
    <t>expulsion or alternative placement - 14 Del. Admin. Code  § 614 ( Full Title: 14 Del. Admin. Code § 614. Uniform Definitions for Student Conduct Which May Result in Alternative Placement or Expulsion), suspension and expulsion - 14 Del. Admin. Code § 612(3.7) ( Full Title: 14 Del. Admin. Code § 612. Possession, Use or Distribution of Drugs and Alcohol)</t>
  </si>
  <si>
    <t>suspension and expulsion - 14 Del. Admin. Code § 612(3.7) ( Full Title: 14 Del. Admin. Code § 612. Possession, Use or Distribution of Drugs and Alcohol), suspension long-term - 14 Del. Admin. Code  § 616 ( Full Title: 14 Del. Admin. Code § 616. Uniform Due Process Procedures for Alternative Placement Meetings and Expulsion Hearings), suspension short-term - 14 Del. Admin. Code  § 616 ( Full Title: 14 Del. Admin. Code § 616. Uniform Due Process Procedures for Alternative Placement Meetings and Expulsion Hearings)</t>
  </si>
  <si>
    <t>deadly weapon - Del. Code tit. 11 § 1457 ( Full Title: Del. Code tit. 11 § 1457. Possession of a weapon in a Safe School and Recreation Zone; class D, E, or F felony; class A or B misdemeanor)</t>
  </si>
  <si>
    <t>alternative placement - 14 Del. Admin. Code § 616 ( Full Title: 14 Del. Admin. Code § 616. Uniform Due Process Procedures for Alternative Placement Meetings and Expulsion Hearings), alternative program - 14 Del. Admin. Code § 616 ( Full Title: 14 Del. Admin. Code § 616. Uniform Due Process Procedures for Alternative Placement Meetings and Expulsion Hearings), alternative placement - 14 Del. Admin. Code § 616.7 ( Full Title: 14 Del. Admin. Code § 616. Uniform Due Process Procedures for Alternative Placement Meetings and Expulsion Hearings), suspension and expulsion - 14 Del. Admin. Code § 612(3.7) ( Full Title: 14 Del. Admin. Code § 612. Possession, Use or Distribution of Drugs and Alcohol)</t>
  </si>
  <si>
    <t>alternative program - 14 Del. Admin. Code § 616 ( Full Title: 14 Del. Admin. Code § 616. Uniform Due Process Procedures for Alternative Placement Meetings and Expulsion Hearings), alternative placement - 14 Del. Admin. Code § 616 ( Full Title: 14 Del. Admin. Code § 616. Uniform Due Process Procedures for Alternative Placement Meetings and Expulsion Hearings), alternative placement - 14 Del. Admin. Code § 616.7 ( Full Title: 14 Del. Admin. Code § 616. Uniform Due Process Procedures for Alternative Placement Meetings and Expulsion Hearings), suspension and expulsion - 14 Del. Admin. Code § 612(3.7) ( Full Title: 14 Del. Admin. Code § 612. Possession, Use or Distribution of Drugs and Alcohol)</t>
  </si>
  <si>
    <t>report to law enforcement - Del. Code tit. 14 § 4112(c) ( Full Title: Del. Code tit. 14 § 4112. Reporting school crimes), report to law enforcement - 14 Del. Admin. Code § 616.3.2.1 ( Full Title: 14 Del. Admin. Code § 616. Uniform Due Process Procedures for Alternative Placement Meetings and Expulsion Hearings), report to police - Del. Code tit. 14 § 4112 ( Full Title: Del. Code tit. 14 § 4112. Reporting school crimes), report to law enforcement - 14 Del. Admin. Code § 601.1 ( Full Title: 14 Del. Admin. Code § 601. Schools and Law Enforcement Agencies)</t>
  </si>
  <si>
    <t>school discipline report - Del. Code tit. 13 § 703 ( Full Title: Del. Code tit. 13 § 703. Student discipline report; school discipline improvement plan)</t>
  </si>
  <si>
    <t>report to law enforcement - Del. Code tit. 14 § 4112(c) ( Full Title: Del. Code tit. 14 § 4112. Reporting school crimes), report to law enforcement - 14 Del. Admin. Code § 616.3.2.1 ( Full Title: 14 Del. Admin. Code § 616. Uniform Due Process Procedures for Alternative Placement Meetings and Expulsion Hearings)</t>
  </si>
  <si>
    <t>District of Columbia</t>
  </si>
  <si>
    <t>weapons expulsion - D.C. Code § 38-231 ( Full Title: D.C. Code § 38-231. Expulsion of students who bring weapons into public schools.)</t>
  </si>
  <si>
    <t>weapon definition - D.C. Code § 38-234 ( Full Title: D.C. Code § 38-234. Definitions.), weapons expulsion - D.C. Code § 38-231 ( Full Title: D.C. Code § 38-231. Expulsion of students who bring weapons into public schools.)</t>
  </si>
  <si>
    <t>right to free speech - D.C. Mun. Regs. Tit.... ( Full Title: D.C. Mun. Regs. Tit. 5-E § 2401. STUDENT BILL OF RIGHTS), uniform violation suspension - D.C. Mun. Regs. Tit.... ( Full Title: D.C. Mun. Regs. Tit. 5-B § 2408. DRESS CODES/UNIFORMS)</t>
  </si>
  <si>
    <t>mandatory uniform policy - D.C. Mun. Regs. Tit.... ( Full Title: D.C. Mun. Regs. Tit. 5-B § 2408. DRESS CODES/UNIFORMS)</t>
  </si>
  <si>
    <t>uniform violation suspension - D.C. Mun. Regs. Tit.... ( Full Title: D.C. Mun. Regs. Tit. 5-B § 2408. DRESS CODES/UNIFORMS), self defense - D.C. Mun. Regs. Tit.... ( Full Title: D.C. Mun. Regs. Tit. 5-E § 2401. STUDENT BILL OF RIGHTS)</t>
  </si>
  <si>
    <t>report to law enforcement - D.C. Code § 38-232 ( Full Title: D.C. Code § 38-232. Reference to criminal justice or juvenile delinquency system.)</t>
  </si>
  <si>
    <t>weapons expulsion - D.C. Code § 38-231 ( Full Title: D.C. Code § 38-231. Expulsion of students who bring weapons into public schools.), expulsion policy - D.C. Mun. Regs. Tit.... ( Full Title: D.C. Mun. Regs. Tit. 5-B § 2504. POLICY FOR SUSPENSIONS AND EXPULSIONS)</t>
  </si>
  <si>
    <t>expulsion definition - D.C. Mun. Regs. Tit.... ( Full Title: D.C. Mun. Regs. Tit. 5-B § 2599. DEFINITIONS)</t>
  </si>
  <si>
    <t>weapons expulsion - D.C. Code § 38-231 ( Full Title: D.C. Code § 38-231. Expulsion of students who bring weapons into public schools.), chancellor review - D.C. Mun. Regs. Tit.... ( Full Title: D.C. Mun. Regs. Tit. 5-B § 2508. REVIEW BY THE CHANCELLOR)</t>
  </si>
  <si>
    <t>Possession of a weapon, Physical violence, Possession of a controlled substance, Possession of alcoholic beverage, Damaging property, Bullying, Gross misconduct, Theft, Endangering the health, safety, or property of others, Delinquent acts, Sexual assault, Threats of violence, Terroristic threats</t>
  </si>
  <si>
    <t>tier v behaviors - D.C. Mun. Regs. Tit.... ( Full Title: D.C. Mun. Regs. Tit. 5-B § 2502. GROUNDS FOR DISCIPLINARY ACTION)</t>
  </si>
  <si>
    <t>A student can also be expelled if they exhibit a "documented pattern of persistent Tier IV behavior." D.C. Mun. Regs. Tit. 5-B § 2502(a)(24).</t>
  </si>
  <si>
    <t>right to free speech - D.C. Mun. Regs. Tit.... ( Full Title: D.C. Mun. Regs. Tit. 5-E § 2401. STUDENT BILL OF RIGHTS), right to free speech - D.C. Mun. Regs. Tit.... ( Full Title: D.C. Mun. Regs. Tit. 5-E § 2401. STUDENT BILL OF RIGHTS), unexcused tardiness - D.C. Mun. Regs. Tit.... ( Full Title: D.C. Mun. Regs. Tit. 5-B § 2504. POLICY FOR SUSPENSIONS AND EXPULSIONS), expulsion policy - D.C. Mun. Regs. Tit.... ( Full Title: D.C. Mun. Regs. Tit. 5-B § 2504. POLICY FOR SUSPENSIONS AND EXPULSIONS), uniform violation suspension - D.C. Mun. Regs. Tit.... ( Full Title: D.C. Mun. Regs. Tit. 5-B § 2408. DRESS CODES/UNIFORMS)</t>
  </si>
  <si>
    <t>disciplinary policy - D.C. Mun. Regs. Tit.... ( Full Title: D.C. Mun. Regs. Tit. 5-B § 2500. GENERAL POLICY)</t>
  </si>
  <si>
    <t>off site suspension - D.C. Mun. Regs. Tit.... ( Full Title: D.C. Mun. Regs. Tit. 5-B § 2502. GROUNDS FOR DISCIPLINARY ACTION)</t>
  </si>
  <si>
    <t>Bullying is selected to capture "persistent harassment based on actual or perceived race, color, religion, national origin, sex, age, marital status, personal appearance, sexual orientation, gender identity or expression, familial status, family responsibilities, matriculation, political affiliation, genetic information, disability, source of income, status as a victim of an intrafamily offense, or place of residence or business." D.C. Mun. Regs. Tit. 5-B § 2502.4(5). Additionally, a student who demonstrates a "Documented Pattern of Persistent Tier III Behavior enumerated at 2502.3(a)(1) through (27)" requires suspension. D.C. Mun. Regs. Tit. 5-B § 2502.4(16).</t>
  </si>
  <si>
    <t>chancellor review - D.C. Mun. Regs. Tit.... ( Full Title: D.C. Mun. Regs. Tit. 5-B § 2508. REVIEW BY THE CHANCELLOR)</t>
  </si>
  <si>
    <t>Possession of a weapon, Physical violence, Possession of a controlled substance, Possession of alcoholic beverage, Possession of tobacco, Damaging property, Bullying, Gross misconduct, Endangering the health, safety, or property of others, Sexual harassment, Threats of violence, Terroristic threats, Delinquent acts, Interference with educational process, Willful defiance, Profanity or obscenity, Gang activity</t>
  </si>
  <si>
    <t>on or off site supsension - D.C. Mun. Regs. Tit.... ( Full Title: D.C. Mun. Regs. Tit. 5-B § 2502. GROUNDS FOR DISCIPLINARY ACTION), tier v behaviors - D.C. Mun. Regs. Tit.... ( Full Title: D.C. Mun. Regs. Tit. 5-B § 2502. GROUNDS FOR DISCIPLINARY ACTION)</t>
  </si>
  <si>
    <t>self defense - D.C. Mun. Regs. Tit.... ( Full Title: D.C. Mun. Regs. Tit. 5-E § 2401. STUDENT BILL OF RIGHTS), uniform violation suspension - D.C. Mun. Regs. Tit.... ( Full Title: D.C. Mun. Regs. Tit. 5-B § 2408. DRESS CODES/UNIFORMS), unexcused tardiness - D.C. Mun. Regs. Tit.... ( Full Title: D.C. Mun. Regs. Tit. 5-B § 2504. POLICY FOR SUSPENSIONS AND EXPULSIONS), right to free speech - D.C. Mun. Regs. Tit.... ( Full Title: D.C. Mun. Regs. Tit. 5-E § 2401. STUDENT BILL OF RIGHTS)</t>
  </si>
  <si>
    <t>suspension - D.C. Mun. Regs. Tit.... ( Full Title: D.C. Mun. Regs. Tit. 5-B § 2599. DEFINITIONS)</t>
  </si>
  <si>
    <t>A short-term suspension ranges from one (1) to five (5) school days for secondary students or one (1) to three (3) school days for elementary students. D.C. Mun. Regs. Tit. 5-B § 2599. A long-term suspension ranges from eleven (11) to ninety (90) school days. D.C. Mun. Regs. Tit. 5-B § 2599.</t>
  </si>
  <si>
    <t>extenuating circumstances - D.C. Mun. Regs. Tit.... ( Full Title: D.C. Mun. Regs. Tit. 5-B § 2504. POLICY FOR SUSPENSIONS AND EXPULSIONS), extenuating circumstances - D.C. Mun. Regs. Tit.... ( Full Title: D.C. Mun. Regs. Tit. 5-B § 2500. GENERAL POLICY)</t>
  </si>
  <si>
    <t>extenuating circumstances - D.C. Mun. Regs. Tit.... ( Full Title: D.C. Mun. Regs. Tit. 5-B § 2500. GENERAL POLICY)</t>
  </si>
  <si>
    <t>education plan - D.C. Mun. Regs. Tit.... ( Full Title: D.C. Mun. Regs. Tit. 5-B § 2504. POLICY FOR SUSPENSIONS AND EXPULSIONS), remediation strategies - D.C. Mun. Regs. Tit.... ( Full Title: D.C. Mun. Regs. Tit. 5-B § 2500. GENERAL POLICY), non exclusionary options - D.C. Mun. Regs. Tit.... ( Full Title: D.C. Mun. Regs. Tit. 5-B § 2500. GENERAL POLICY)</t>
  </si>
  <si>
    <t>remediation strategies - D.C. Mun. Regs. Tit.... ( Full Title: D.C. Mun. Regs. Tit. 5-B § 2500. GENERAL POLICY)</t>
  </si>
  <si>
    <t>non exclusionary options - D.C. Mun. Regs. Tit.... ( Full Title: D.C. Mun. Regs. Tit. 5-B § 2500. GENERAL POLICY)</t>
  </si>
  <si>
    <t>Whenever possible, prevention, intervention, and remediation strategies shall be used in addition to disciplinary responses at all stages of the disciplinary process, including students transitioning from Suspension or Expulsion. D.C. Mun. Regs. Tit. 5-B § 2500.4.</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</si>
  <si>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t>
  </si>
  <si>
    <t>Possession of a weapon, Possession of a firearm, Physical violence, Possession of a controlled substance, Possession of alcoholic beverage, Damaging property, Bullying, Gross misconduct, Theft, Endangering the health, safety, or property of others, Delinquent acts, Sexual assault, Threats of violence, Terroristic threats</t>
  </si>
  <si>
    <t>Possession of a weapon, Physical violence, Possession of a controlled substance, Possession of alcoholic beverage, Possession of tobacco, Damaging property, Bullying, Gross misconduct, Theft, Endangering the health, safety, or property of others, Sexual harassment, Threats of violence, Terroristic threats, Delinquent acts, Interference with educational process, Willful defiance, Profanity or obscenity, Gang activity</t>
  </si>
  <si>
    <t>A student may be suspended for "vandalism/destruction of property over $500" or for "causing serious disruption or damage to school’s computer systems, electronic files, or network." D.C. Mun. Regs. Tit. 5-B § 2502.5(2),(6). Additionally, a student may be suspended for having a "Documented Pattern of Persistent Tier II Behavior" pursuant to D.C. Mun. Regs. Tit. 5-B § 2502. 3(28) or a "Documented Pattern of Persistent Tier IV Behavior." D.C. Mun. Regs. Tit. 5-B § 2502.5(24).</t>
  </si>
  <si>
    <t>education plan - D.C. Mun. Regs. Tit.... ( Full Title: D.C. Mun. Regs. Tit. 5-B § 2504. POLICY FOR SUSPENSIONS AND EXPULSIONS), alternative educational program - D.C. Code § 38-233 ( Full Title: D.C. Code § 38-233. Alternative educational programs.), remediation strategies - D.C. Mun. Regs. Tit.... ( Full Title: D.C. Mun. Regs. Tit. 5-B § 2500. GENERAL POLICY), non exclusionary options - D.C. Mun. Regs. Tit.... ( Full Title: D.C. Mun. Regs. Tit. 5-B § 2500. GENERAL POLICY)</t>
  </si>
  <si>
    <t>right to free speech - D.C. Mun. Regs. Tit.... ( Full Title: D.C. Mun. Regs. Tit. 5-E § 2401. STUDENT BILL OF RIGHTS), right to free speech - D.C. Mun. Regs. Tit.... ( Full Title: D.C. Mun. Regs. Tit. 5-E § 2401. STUDENT BILL OF RIGHTS), unexcused tardiness - D.C. Mun. Regs. Tit.... ( Full Title: D.C. Mun. Regs. Tit. 5-B § 2504. POLICY FOR SUSPENSIONS AND EXPULSIONS), expulsion policy - D.C. Mun. Regs. Tit.... ( Full Title: D.C. Mun. Regs. Tit. 5-B § 2504. POLICY FOR SUSPENSIONS AND EXPULSIONS), right to free speech - D.C. Mun. Regs. Tit.... ( Full Title: D.C. Mun. Regs. Tit. 5-E § 2401. STUDENT BILL OF RIGHTS), uniform violation suspension - D.C. Mun. Regs. Tit.... ( Full Title: D.C. Mun. Regs. Tit. 5-B § 2408. DRESS CODES/UNIFORMS)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</si>
  <si>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</si>
  <si>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</si>
  <si>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absence reporting - D.C. Mun. Regs. Tit.... ( Full Title: D.C. Mun. Regs. Tit. 5-A § 2101. ATTENDANCE RECORDS AND REPORTING), report to law enforcement - D.C. Code § 38-232 ( Full Title: D.C. Code § 38-232. Reference to criminal justice or juvenile delinquency system.)</t>
  </si>
  <si>
    <t>report to law enforcement - D.C. Code § 38-232 ( Full Title: D.C. Code § 38-232. Reference to criminal justice or juvenile delinquency system.), absence reporting - D.C. Mun. Regs. Tit.... ( Full Title: D.C. Mun. Regs. Tit. 5-A § 2101. ATTENDANCE RECORDS AND REPORTING)</t>
  </si>
  <si>
    <t>Within two (2) business days after each occurrence of a student’s tenth (10th) unexcused absence during a school year, the educational institution shall:Notify the Metropolitan Police Department (“MPD”) within two (2) business days after each occurrence of a student’s tenth (10th) unexcused absence during the school year D.C. Mun. Regs. Tit. 5-A  § 2101.9.</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</si>
  <si>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</si>
  <si>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</si>
  <si>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superintendent report - D.C. Code § 38-236.09 ( Full Title: D.C. Code § 38-236.09. Annual reporting requirements.)</t>
  </si>
  <si>
    <t>superintendent report - D.C. Code § 38-236.09 ( Full Title: D.C. Code § 38-236.09. Annual reporting requirements.), demographic data - D.C. Code § 38-236.09 ( Full Title: D.C. Code § 38-236.09. Annual reporting requirements.)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</si>
  <si>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</si>
  <si>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superintendent report - D.C. Code § 38-236.09 ( Full Title: D.C. Code § 38-236.09. Annual reporting requirements.), demographic data - D.C. Code § 38-236.09 ( Full Title: D.C. Code § 38-236.09. Annual reporting requirements.), discipline data - D.C. Code § 38-236.09 ( Full Title: D.C. Code § 38-236.09. Annual reporting requirements.)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</si>
  <si>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</si>
  <si>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</si>
  <si>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</si>
  <si>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superintendent report - D.C. Code § 38-236.09 ( Full Title: D.C. Code § 38-236.09. Annual reporting requirements.), demographic data - D.C. Code § 38-236.09 ( Full Title: D.C. Code § 38-236.09. Annual reporting requirements.), superintendent report - D.C. Code § 38-236.09 ( Full Title: D.C. Code § 38-236.09. Annual reporting requirements.)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</si>
  <si>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</si>
  <si>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</si>
  <si>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t>
  </si>
  <si>
    <t>Demographic data must also include campus attended, whether student receives special education services, and whether the student is considered at-risk.  § 38-236.09(a)(1).</t>
  </si>
  <si>
    <t>weapons expulsion - D.C. Code § 38-231 ( Full Title: D.C. Code § 38-231. Expulsion of students who bring weapons into public schools.),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expulsion policy - D.C. Mun. Regs. Tit.... ( Full Title: D.C. Mun. Regs. Tit. 5-B § 2504. POLICY FOR SUSPENSIONS AND EXPULSIONS), school discipline policy - D.C. Code  § 38-236.03(b)(2) ( Full Title: D.C. Code  § 38-236.03. Establishment of school discipline policies.)</t>
  </si>
  <si>
    <t>education plan - D.C. Mun. Regs. Tit.... ( Full Title: D.C. Mun. Regs. Tit. 5-B § 2504. POLICY FOR SUSPENSIONS AND EXPULSIONS), alternative educational program - D.C. Code § 38-233 ( Full Title: D.C. Code § 38-233. Alternative educational programs.), remediation strategies - D.C. Mun. Regs. Tit.... ( Full Title: D.C. Mun. Regs. Tit. 5-B § 2500. GENERAL POLICY), non exclusionary options - D.C. Mun. Regs. Tit.... ( Full Title: D.C. Mun. Regs. Tit. 5-B § 2500. GENERAL POLICY), support-suspension - D.C. Code  § 38-236.03(b)(4) ( Full Title: D.C. Code  § 38-236.03. Establishment of school discipline policies.)</t>
  </si>
  <si>
    <t>annual discipline report - D.C. Code § 38-236.09(b) ( Full Title: D.C. Code § 38-236.09. Annual reporting requirements.), quarterly basis report - D.C. Code § 38-236.04(h)(1) ( Full Title: D.C. Code § 38-236.04. Limitations on exclusion as a disciplinary action.)</t>
  </si>
  <si>
    <t>annual discipline report - D.C. Code § 38-236.09(b) ( Full Title: D.C. Code § 38-236.09. Annual reporting requirements.)</t>
  </si>
  <si>
    <t>The report mandated by D.C. Code § 38-236.04(h) requires  each local education agency to submit report to the Council on a quarterly basis.</t>
  </si>
  <si>
    <t>The report mandated by D.C. Code § 38-236.04(h) requires each local education agency to report suspensions and disciplinary unenrollments which include expulsions. D.C. Code § 38-236.04(h). The report mandated by D.C. Code § 38-236.09 requires schools to report the number of expulsions, the number of out-of-school and in-school suspensions, incident type, discipline duration and demographic information. D.C. Code § 38-236.09(b)</t>
  </si>
  <si>
    <t>Only the report mandated by D.C. Code § 38-236.09 requires disaggregation.</t>
  </si>
  <si>
    <t>disaggregation - annual report - D.C. Code § 38-236.09(a) ( Full Title: D.C. Code § 38-236.09. Annual reporting requirements.), annual discipline report - D.C. Code § 38-236.09(b) ( Full Title: D.C. Code § 38-236.09. Annual reporting requirements.)</t>
  </si>
  <si>
    <t>Florida</t>
  </si>
  <si>
    <t>law - Fla. Stat. § 1006.07 ( Full Title: Fla. Stat. § 1006.07. District school board duties relating to student discipline and school safety), law II - Fla. Stat. § 1006.09 ( Full Title: Fla. Stat. § 1006.09. Duties of school principal relating to student discipline and school safety)</t>
  </si>
  <si>
    <t>zero tolerance expel - Fla. Stat. § 1006.13 ( Full Title: Fla. Stat. § 1006.13. Policy of zero tolerance for crime and victimization), expel assault battery - Fla. Stat. § 1006.13 ( Full Title: Fla. Stat. § 1006.13. Policy of zero tolerance for crime and victimization)</t>
  </si>
  <si>
    <t>The zero tolerance expulsion policy applies only for physical violence against school district employees. Fla. Stat. § 1006.13, referencing s. 784.081(2).</t>
  </si>
  <si>
    <t>mandatory expel weapons - Fla. Stat. § 1006.07 ( Full Title: Fla. Stat. § 1006.07. District school board duties relating to student discipline and school safety), mandatory expel false report - Fla. Stat. § 1006.07 ( Full Title: Fla. Stat. § 1006.07. District school board duties relating to student discipline and school safety)</t>
  </si>
  <si>
    <t>Physical violence, Possession of a controlled substance, Possession of alcoholic beverage, Damaging property, Sexual harassment, Interference with educational process, Willful defiance, Making false report, Secret societies, Criminal record</t>
  </si>
  <si>
    <t>unlawful possession - Fla. Stat. § 1006.09 ( Full Title: Fla. Stat. § 1006.09. Duties of school principal relating to student discipline and school safety), may suspend or expel - Fla. Stat. § 1006.07 ( Full Title: Fla. Stat. § 1006.07. District school board duties relating to student discipline and school safety), may expel - Fla. Stat. § 1006.09 ( Full Title: Fla. Stat. § 1006.09. Duties of school principal relating to student discipline and school safety), secret societies - Fla. Stat. § 1006.14. Secret societies prohibited in public K-12 schools ( Full Title: Fla. Stat. § 1006.14. Secret societies prohibited in public K-12 schools), criminal record expulsion - Fla. Stat. § 1006.09 ( Full Title: Fla. Stat. § 1006.09. Duties of school principal relating to student discipline and school safety)</t>
  </si>
  <si>
    <t>If the court determines that the student did commit the felony or delinquent act which would have been a felony if committed by an adult, the district school board may expel the student. Fla. Stat. § 1006.09(2)</t>
  </si>
  <si>
    <t>secret societies - Fla. Stat. § 1006.14. Secret societies prohibited in public K-12 schools ( Full Title: Fla. Stat. § 1006.14. Secret societies prohibited in public K-12 schools)</t>
  </si>
  <si>
    <t>may suspend or expel - Fla. Stat. § 1006.07 ( Full Title: Fla. Stat. § 1006.07. District school board duties relating to student discipline and school safety), suspend felony - Fla. Stat. § 1006.09 ( Full Title: Fla. Stat. § 1006.09. Duties of school principal relating to student discipline and school safety)</t>
  </si>
  <si>
    <t>Suspension proceedings may be initiated against any enrolled student who is formally charged with a felony, or with a delinquent act which would be a felony if committed by an adult, by a proper prosecuting attorney for an incident which allegedly occurred on property other than public school property, if that incident is shown to have an adverse impact on the educational program, discipline, or welfare in the the school. Fla. Stat. § 1006.09(2)</t>
  </si>
  <si>
    <t>no suspension - Fla. Stat. § 1006.09 ( Full Title: Fla. Stat. § 1006.09. Duties of school principal relating to student discipline and school safety)</t>
  </si>
  <si>
    <t>alternatives - Fla. Stat. § 1006.09 ( Full Title: Fla. Stat. § 1006.09. Duties of school principal relating to student discipline and school safety), may expel - Fla. Stat. § 1006.09 ( Full Title: Fla. Stat. § 1006.09. Duties of school principal relating to student discipline and school safety)</t>
  </si>
  <si>
    <t>alternatives - Fla. Stat. § 1006.09 ( Full Title: Fla. Stat. § 1006.09. Duties of school principal relating to student discipline and school safety), may suspend or expel - Fla. Stat. § 1006.07 ( Full Title: Fla. Stat. § 1006.07. District school board duties relating to student discipline and school safety)</t>
  </si>
  <si>
    <t>annual report - Fla. Stat. § 1006.09 ( Full Title: Fla. Stat. § 1006.09. Duties of school principal relating to student discipline and school safety), report to state board of education - Fla. Stat. § 1006.09 ( Full Title: Fla. Stat. § 1006.09. Duties of school principal relating to student discipline and school safety)</t>
  </si>
  <si>
    <t>annual report - Fla. Stat. § 1006.09 ( Full Title: Fla. Stat. § 1006.09. Duties of school principal relating to student discipline and school safety)</t>
  </si>
  <si>
    <t>report drug offenses - Fla. Stat. § 1006.09 ( Full Title: Fla. Stat. § 1006.09. Duties of school principal relating to student discipline and school safety), report to law enforcement - Fla. Stat. § 1006.13 ( Full Title: Fla. Stat. § 1006.13. Policy of zero tolerance for crime and victimization), report sexual battery - Fla. Stat. § 1012.799 ( Full Title: Fla. Stat. § 1012.799. Reporting certain offenses.)</t>
  </si>
  <si>
    <t>report sexual battery - Fla. Stat. § 1012.799 ( Full Title: Fla. Stat. § 1012.799. Reporting certain offenses.), report to law enforcement - Fla. Stat. § 1006.13 ( Full Title: Fla. Stat. § 1006.13. Policy of zero tolerance for crime and victimization), report drug offenses - Fla. Stat. § 1006.09 ( Full Title: Fla. Stat. § 1006.09. Duties of school principal relating to student discipline and school safety), zero tolerance expel - Fla. Stat. § 1006.13 ( Full Title: Fla. Stat. § 1006.13. Policy of zero tolerance for crime and victimization)</t>
  </si>
  <si>
    <t>violence against school personnel - Fla. Stat. § 1006.13 ( Full Title: Fla. Stat. § 1006.13. Policy of zero tolerance for crime and victimization), mandatory expulsion - Fla. Stat. § 1006.13 ( Full Title: Fla. Stat. § 1006.13. Policy of zero tolerance for crime and victimization)</t>
  </si>
  <si>
    <t>mandatory expel weapons - Fla. Stat. § 1006.07 ( Full Title: Fla. Stat. § 1006.07. District school board duties relating to student discipline and school safety), mandatory expel false report - Fla. Stat. § 1006.07 ( Full Title: Fla. Stat. § 1006.07. District school board duties relating to student discipline and school safety), zero tolerance expel - Fla. Stat. § 1006.13 ( Full Title: Fla. Stat. § 1006.13. Policy of zero tolerance for crime and victimization)</t>
  </si>
  <si>
    <t>mandatory expel weapons - Fla. Stat. § 1006.07 ( Full Title: Fla. Stat. § 1006.07. District school board duties relating to student discipline and school safety), mandatory expel false report - Fla. Stat. § 1006.07 ( Full Title: Fla. Stat. § 1006.07. District school board duties relating to student discipline and school safety), mandatory expel weapons - Fla. Stat. § 1006.07 ( Full Title: Fla. Stat. § 1006.07. District school board duties relating to student discipline and school safety)</t>
  </si>
  <si>
    <t>unlawful possession - Fla. Stat. § 1006.09 ( Full Title: Fla. Stat. § 1006.09. Duties of school principal relating to student discipline and school safety), may suspend or expel - Fla. Stat. § 1006.07 ( Full Title: Fla. Stat. § 1006.07. District school board duties relating to student discipline and school safety), may expel - Fla. Stat. § 1006.09 ( Full Title: Fla. Stat. § 1006.09. Duties of school principal relating to student discipline and school safety), secret societies - Fla. Stat. § 1006.14. Secret societies prohibited in public K-12 schools ( Full Title: Fla. Stat. § 1006.14. Secret societies prohibited in public K-12 schools), expel criminal record - Fla. Stat. § 1006.09 ( Full Title: Fla. Stat. § 1006.09. Duties of school principal relating to student discipline and school safety)</t>
  </si>
  <si>
    <t>may suspend or expel - Fla. Stat. § 1006.07 ( Full Title: Fla. Stat. § 1006.07. District school board duties relating to student discipline and school safety), alternatives - Fla. Stat. § 1006.09 ( Full Title: Fla. Stat. § 1006.09. Duties of school principal relating to student discipline and school safety)</t>
  </si>
  <si>
    <t>annual report - Fla. Stat. § 1006.09 ( Full Title: Fla. Stat. § 1006.09. Duties of school principal relating to student discipline and school safety), report dept - Fla. Stat. § 1006.09 ( Full Title: Fla. Stat. § 1006.09. Duties of school principal relating to student discipline and school safety)</t>
  </si>
  <si>
    <t>report drug offenses - Fla. Stat. § 1006.09 ( Full Title: Fla. Stat. § 1006.09. Duties of school principal relating to student discipline and school safety), report sexual battery - Fla. Stat. § 1012.799 ( Full Title: Fla. Stat. § 1012.799. Reporting certain offenses.), law enforcement agreement - Fla. Stat. § 1006.13 ( Full Title: Fla. Stat. § 1006.13. Policy of zero tolerance for crime and victimization), zero tolerance expel - Fla. Stat. § 1006.13 ( Full Title: Fla. Stat. § 1006.13. Policy of zero tolerance for crime and victimization)</t>
  </si>
  <si>
    <t>report sexual battery - Fla. Stat. § 1012.799 ( Full Title: Fla. Stat. § 1012.799. Reporting certain offenses.), report drug offenses - Fla. Stat. § 1006.09 ( Full Title: Fla. Stat. § 1006.09. Duties of school principal relating to student discipline and school safety), zero tolerance expel - Fla. Stat. § 1006.13 ( Full Title: Fla. Stat. § 1006.13. Policy of zero tolerance for crime and victimization), law enforcement agreement - Fla. Stat. § 1006.13 ( Full Title: Fla. Stat. § 1006.13. Policy of zero tolerance for crime and victimization), mandatory expulsion - Fla. Stat. § 1006.13 ( Full Title: Fla. Stat. § 1006.13. Policy of zero tolerance for crime and victimization)</t>
  </si>
  <si>
    <t>mandatory expulsion - Fla. Stat. § 1006.13 ( Full Title: Fla. Stat. § 1006.13. Policy of zero tolerance for crime and victimization), expel assault battery - Fla. Stat. § 1006.13 ( Full Title: Fla. Stat. § 1006.13. Policy of zero tolerance for crime and victimization)</t>
  </si>
  <si>
    <t>unlawful possession - Fla. Stat. § 1006.09 ( Full Title: Fla. Stat. § 1006.09. Duties of school principal relating to student discipline and school safety), may suspend or expel - Fla. Stat. § 1006.07 ( Full Title: Fla. Stat. § 1006.07. District school board duties relating to student discipline and school safety), may expel - Fla. Stat. § 1006.09 ( Full Title: Fla. Stat. § 1006.09. Duties of school principal relating to student discipline and school safety), secret societies - Fla. Stat. § 1006.14. Secret societies prohibited in public K-12 schools ( Full Title: Fla. Stat. § 1006.14. Secret societies prohibited in public K-12 schools), expel felony - Fla. Stat. § 1006.09 ( Full Title: Fla. Stat. § 1006.09. Duties of school principal relating to student discipline and school safety)</t>
  </si>
  <si>
    <t>zero tolerance expel - Fla. Stat. § 1006.13 ( Full Title: Fla. Stat. § 1006.13. Policy of zero tolerance for crime and victimization), must expel - Fla. Stat. § 1006.07 ( Full Title: Fla. Stat. § 1006.07. District school board duties relating to student discipline and school safety)</t>
  </si>
  <si>
    <t>must expel - Fla. Stat. § 1006.07 ( Full Title: Fla. Stat. § 1006.07. District school board duties relating to student discipline and school safety)</t>
  </si>
  <si>
    <t>unlawful possession - Fla. Stat. § 1006.09 ( Full Title: Fla. Stat. § 1006.09. Duties of school principal relating to student discipline and school safety), may expel - Fla. Stat. § 1006.09 ( Full Title: Fla. Stat. § 1006.09. Duties of school principal relating to student discipline and school safety), may suspend or expel - Fla. Stat. § 1006.07 ( Full Title: Fla. Stat. § 1006.07. District school board duties relating to student discipline and school safety), report sexual battery - Fla. Stat. § 1012.799 ( Full Title: Fla. Stat. § 1012.799. Reporting certain offenses.), expel felony - Fla. Stat. § 1006.09 ( Full Title: Fla. Stat. § 1006.09. Duties of school principal relating to student discipline and school safety)</t>
  </si>
  <si>
    <t>no suspension - Fla. Stat. § 1006.09 ( Full Title: Fla. Stat. § 1006.09. Duties of school principal relating to student discipline and school safety), may suspend or expel - Fla. Stat. § 1006.07 ( Full Title: Fla. Stat. § 1006.07. District school board duties relating to student discipline and school safety)</t>
  </si>
  <si>
    <t>unlawful possession - Fla. Stat. § 1006.09 ( Full Title: Fla. Stat. § 1006.09. Duties of school principal relating to student discipline and school safety), may expel - Fla. Stat. § 1006.09 ( Full Title: Fla. Stat. § 1006.09. Duties of school principal relating to student discipline and school safety), may suspend or expel - Fla. Stat. § 1006.07 ( Full Title: Fla. Stat. § 1006.07. District school board duties relating to student discipline and school safety), secret societies - Fla. Stat. § 1006.14. Secret societies prohibited in public K-12 schools ( Full Title: Fla. Stat. § 1006.14. Secret societies prohibited in public K-12 schools), more than 10 days - Fla. Stat. § 1006.09 ( Full Title: Fla. Stat. § 1006.09. Duties of school principal relating to student discipline and school safety)</t>
  </si>
  <si>
    <t>report to State Board of Education - Fla. Stat. § 1006.09 ( Full Title: Fla. Stat. § 1006.09. Duties of school principal relating to student discipline and school safety)</t>
  </si>
  <si>
    <t>report sexual battery - Fla. Stat. § 1012.799 ( Full Title: Fla. Stat. § 1012.799. Reporting certain offenses.), report drug offenses - Fla. Stat. § 1006.09 ( Full Title: Fla. Stat. § 1006.09. Duties of school principal relating to student discipline and school safety), zero tolerance expel - Fla. Stat. § 1006.13 ( Full Title: Fla. Stat. § 1006.13. Policy of zero tolerance for crime and victimization), law enforcement agreement - Fla. Stat. § 1006.13 ( Full Title: Fla. Stat. § 1006.13. Policy of zero tolerance for crime and victimization), zero tolerance expel - Fla. Stat. § 1006.13 ( Full Title: Fla. Stat. § 1006.13. Policy of zero tolerance for crime and victimization)</t>
  </si>
  <si>
    <t>expel assault battery - Fla. Stat. § 1006.13 ( Full Title: Fla. Stat. § 1006.13. Policy of zero tolerance for crime and victimization), mandatory expulsion - Fla. Stat. § 1006.13 ( Full Title: Fla. Stat. § 1006.13. Policy of zero tolerance for crime and victimization)</t>
  </si>
  <si>
    <t>zero tolerance expel - Fla. Stat. § 1006.13 ( Full Title: Fla. Stat. § 1006.13. Policy of zero tolerance for crime and victimization), mandatory expel - Fla. Stat. § 1006.07 ( Full Title: Fla. Stat. § 1006.07. District school board duties relating to student discipline and school safety)</t>
  </si>
  <si>
    <t>mandatory expel - Fla. Stat. § 1006.07 ( Full Title: Fla. Stat. § 1006.07. District school board duties relating to student discipline and school safety)</t>
  </si>
  <si>
    <t>report to the State Board of Education - Fla. Stat. § 1006.09 ( Full Title: Fla. Stat. § 1006.09. Duties of school principal relating to student discipline and school safety)</t>
  </si>
  <si>
    <t>expel assault battery - Fla. Stat. § 1006.13 ( Full Title: Fla. Stat. § 1006.13. Policy of zero tolerance for crime and victimization), zero tolerance expel - Fla. Stat. § 1006.13 ( Full Title: Fla. Stat. § 1006.13. Policy of zero tolerance for crime and victimization)</t>
  </si>
  <si>
    <t>unlawful possession - Fla. Stat. § 1006.09 ( Full Title: Fla. Stat. § 1006.09. Duties of school principal relating to student discipline and school safety), may expel - Fla. Stat. § 1006.09 ( Full Title: Fla. Stat. § 1006.09. Duties of school principal relating to student discipline and school safety), may suspend or expel - Fla. Stat. § 1006.07 ( Full Title: Fla. Stat. § 1006.07. District school board duties relating to student discipline and school safety), may suspend or expel II - Fla. Stat. § 1006.07 ( Full Title: Fla. Stat. § 1006.07. District school board duties relating to student discipline and school safety), secret societies - Fla. Stat. § 1006.14. Secret societies prohibited in public K-12 schools ( Full Title: Fla. Stat. § 1006.14. Secret societies prohibited in public K-12 schools), more than 10 days - Fla. Stat. § 1006.09 ( Full Title: Fla. Stat. § 1006.09. Duties of school principal relating to student discipline and school safety)</t>
  </si>
  <si>
    <t>may suspend or expel II - Fla. Stat. § 1006.07 ( Full Title: Fla. Stat. § 1006.07. District school board duties relating to student discipline and school safety), may suspend or expel - Fla. Stat. § 1006.07 ( Full Title: Fla. Stat. § 1006.07. District school board duties relating to student discipline and school safety), suspend felony - Fla. Stat. § 1006.09 ( Full Title: Fla. Stat. § 1006.09. Duties of school principal relating to student discipline and school safety)</t>
  </si>
  <si>
    <t>no suspension - Fla. Stat. § 1006.09 ( Full Title: Fla. Stat. § 1006.09. Duties of school principal relating to student discipline and school safety), may not punish - Fla. Stat. § 1006.07 ( Full Title: Fla. Stat. § 1006.07. District school board duties relating to student discipline and school safety), may suspend or expel - Fla. Stat. § 1006.07 ( Full Title: Fla. Stat. § 1006.07. District school board duties relating to student discipline and school safety)</t>
  </si>
  <si>
    <t>may suspend or expel - Fla. Stat. § 1006.07 ( Full Title: Fla. Stat. § 1006.07. District school board duties relating to student discipline and school safety), may suspend or expel II - Fla. Stat. § 1006.07 ( Full Title: Fla. Stat. § 1006.07. District school board duties relating to student discipline and school safety), suspend felony - Fla. Stat. § 1006.09 ( Full Title: Fla. Stat. § 1006.09. Duties of school principal relating to student discipline and school safety)</t>
  </si>
  <si>
    <t>no suspension - Fla. Stat. § 1006.09 ( Full Title: Fla. Stat. § 1006.09. Duties of school principal relating to student discipline and school safety), may not punish - Fla. Stat. § 1006.07 ( Full Title: Fla. Stat. § 1006.07. District school board duties relating to student discipline and school safety)</t>
  </si>
  <si>
    <t>mandatory expulsion - Fla. Stat. § 1006.07 ( Full Title: Fla. Stat. § 1006.07. District school board duties relating to student discipline and school safety), mandatory expulsion - Fla. Stat. § 1006.13 ( Full Title: Fla. Stat. § 1006.13. Policy of zero tolerance for crime and victimization)</t>
  </si>
  <si>
    <t>mandatory expulsion - Fla. Stat. § 1006.07 ( Full Title: Fla. Stat. § 1006.07. District school board duties relating to student discipline and school safety)</t>
  </si>
  <si>
    <t>may suspend or expel - Fla. Stat. § 1006.07 ( Full Title: Fla. Stat. § 1006.07. District school board duties relating to student discipline and school safety), may suspend or expel II - Fla. Stat. § 1006.07 ( Full Title: Fla. Stat. § 1006.07. District school board duties relating to student discipline and school safety), suspend felony - Fla. Stat. § 1006.09 ( Full Title: Fla. Stat. § 1006.09. Duties of school principal relating to student discipline and school safety), may suspend or expel II - Fla. Stat. § 1006.07 ( Full Title: Fla. Stat. § 1006.07. District school board duties relating to student discipline and school safety)</t>
  </si>
  <si>
    <t>A threat assessment team may use alternatives to expulsion or referral to law enforcement agencies to address disruptive behavior through restitution, civil citation, teen court, neighborhood restorative justice, or similar programs. Fla. Stat. § 1006.13</t>
  </si>
  <si>
    <t>report drug offenses - Fla. Stat. § 1006.09 ( Full Title: Fla. Stat. § 1006.09. Duties of school principal relating to student discipline and school safety), report sexual battery - Fla. Stat. § 1012.799 ( Full Title: Fla. Stat. § 1012.799. Reporting certain offenses.), report to law enforcement - Fla. Stat. § 1006.13 ( Full Title: Fla. Stat. § 1006.13. Policy of zero tolerance for crime and victimization), mandatory expulsion - Fla. Stat. § 1006.13 ( Full Title: Fla. Stat. § 1006.13. Policy of zero tolerance for crime and victimization)</t>
  </si>
  <si>
    <t>report sexual battery - Fla. Stat. § 1012.799 ( Full Title: Fla. Stat. § 1012.799. Reporting certain offenses.), report drug offenses - Fla. Stat. § 1006.09 ( Full Title: Fla. Stat. § 1006.09. Duties of school principal relating to student discipline and school safety), report to law enforcement - Fla. Stat. § 1006.13 ( Full Title: Fla. Stat. § 1006.13. Policy of zero tolerance for crime and victimization), mandatory expulsion - Fla. Stat. § 1006.13 ( Full Title: Fla. Stat. § 1006.13. Policy of zero tolerance for crime and victimization)</t>
  </si>
  <si>
    <t>Georgia</t>
  </si>
  <si>
    <t>expulsion weapon - Ga. Code § 20-2-751.1(a) ( Full Title: Ga. Code § 20-2-751.1. Local boards to establish policies requiring expulsion of students who bring weapons to school), weapon defined - Ga. Code § 20-2-751(4) ( Full Title: Ga. Code § 20-2-751. Definitions), physical violence expulsion - Ga. Code § 20-2-751.6(c)(1) ( Full Title: Ga. Code § 20-2-751.6. Students committing acts of physical violence against teachers, school bus drivers, or other school officials or employees; penalties)</t>
  </si>
  <si>
    <t>expulsion weapon - Ga. Code § 20-2-751.1(a) ( Full Title: Ga. Code § 20-2-751.1. Local boards to establish policies requiring expulsion of students who bring weapons to school)</t>
  </si>
  <si>
    <t>An act of physical violence against a school employee requires expulsion for the remainder of the student's eligibility to attend public school. Ga. Code § 20-2-751.6.</t>
  </si>
  <si>
    <t>expulsion modification - Ga. Code § 20-2-751.1(b) ( Full Title: Ga. Code § 20-2-751.1. Local boards to establish policies requiring expulsion of students who bring weapons to school)</t>
  </si>
  <si>
    <t>may expel or suspend; violence - Ga. Code § 20-2-751.6(c)(3) ( Full Title: Ga. Code § 20-2-751.6. Students committing acts of physical violence against teachers, school bus drivers, or other school officials or employees; penalties), physical violence - Ga. Code § 20-2-751.6(a) ( Full Title: Ga. Code § 20-2-751.6. Students committing acts of physical violence against teachers, school bus drivers, or other school officials or employees; penalties)</t>
  </si>
  <si>
    <t>expulsion defined - Ga. Code § 20-2-751(1) ( Full Title: Ga. Code § 20-2-751. Definitions), physical violence expulsion - Ga. Code § 20-2-751.6(c)(1) ( Full Title: Ga. Code § 20-2-751.6. Students committing acts of physical violence against teachers, school bus drivers, or other school officials or employees; penalties)</t>
  </si>
  <si>
    <t>annual report info - Ga. Code § 20-2-740(a) ( Full Title: Ga. Code § 20-2-740. Annual reports regarding student discipline and placement actions; studies to determine trends in discipline)</t>
  </si>
  <si>
    <t>suspension required - Ga. Code § 20-2-751.6(b) ( Full Title: Ga. Code § 20-2-751.6. Students committing acts of physical violence against teachers, school bus drivers, or other school officials or employees; penalties), physical violence - Ga. Code § 20-2-751.6(a) ( Full Title: Ga. Code § 20-2-751.6. Students committing acts of physical violence against teachers, school bus drivers, or other school officials or employees; penalties)</t>
  </si>
  <si>
    <t>Physical violence is limited to acts committed against a school official or employee.  Ga. Code § 20-2-751.6 (c)(3).</t>
  </si>
  <si>
    <t>(e) (1) If a placement r... - Ga. Code § 20-2-738(e) ( Full Title: Ga. Code § 20-2-738. Authority of teachers and principals as to classroom management and discipline of students; placement review committees), removal - Ga. Code § 20-2-738(b) ( Full Title: Ga. Code § 20-2-738. Authority of teachers and principals as to classroom management and discipline of students; placement review committees), punishment after removal - Ga. Code § 20-2-738(b) ( Full Title: Ga. Code § 20-2-738. Authority of teachers and principals as to classroom management and discipline of students; placement review committees), no return from removal - Ga. Code § 20-2-738(e)(2) ( Full Title: Ga. Code § 20-2-738. Authority of teachers and principals as to classroom management and discipline of students; placement review committees), may expel or suspend; violence - Ga. Code § 20-2-751.6(c)(3) ( Full Title: Ga. Code § 20-2-751.6. Students committing acts of physical violence against teachers, school bus drivers, or other school officials or employees; penalties)</t>
  </si>
  <si>
    <t>long-term suspension - Ga. Code § 20-2-751 ( Full Title: Ga. Code § 20-2-751. Definitions)</t>
  </si>
  <si>
    <t>Short-term suspension may not exceed ten school days. Ga. Code § 20-2-751(3).</t>
  </si>
  <si>
    <t>severity of behavior - Ga. Code § 20-2-735(c) ( Full Title: Ga. Code § 20-2-735. Adoption of policies to improve student behavior and discipline), progressive discipline - Ga. Code § 20-2-735(d) ( Full Title: Ga. Code § 20-2-735. Adoption of policies to improve student behavior and discipline)</t>
  </si>
  <si>
    <t>annual report info - Ga. Code § 20-2-740(a) ( Full Title: Ga. Code § 20-2-740. Annual reports regarding student discipline and placement actions; studies to determine trends in discipline), annual reporting numbers - Ga. Code § 20-2-740(b) ( Full Title: Ga. Code § 20-2-740. Annual reports regarding student discipline and placement actions; studies to determine trends in discipline)</t>
  </si>
  <si>
    <t>annual reporting numbers - Ga. Code § 20-2-740(b) ( Full Title: Ga. Code § 20-2-740. Annual reports regarding student discipline and placement actions; studies to determine trends in discipline)</t>
  </si>
  <si>
    <t>juvenile court - Ga. Code § 20-2-751.6 ( Full Title: Ga. Code § 20-2-751.6. Students committing acts of physical violence against teachers, school bus drivers, or other school officials or employees; penalties)</t>
  </si>
  <si>
    <t>Physical violence is limited to acts committed against a school official or employee.  Ga. Code § 20-2-751.6 (c)(2).</t>
  </si>
  <si>
    <t>expulsion weapon - Ga. Code § 20-2-751.1(a) ( Full Title: Ga. Code § 20-2-751.1. Local boards to establish policies requiring expulsion of students who bring weapons to school), weapon defined - Ga. Code § 20-2-751(4) ( Full Title: Ga. Code § 20-2-751. Definitions), physical violence expulsion - Ga. Code § 20-2-751.6(c)(1) ( Full Title: Ga. Code § 20-2-751.6. Students committing acts of physical violence against teachers, school bus drivers, or other school officials or employees; penalties), physical violence expulsion - Ga. Code § 20-2-751.6(c)(1) ( Full Title: Ga. Code § 20-2-751.6. Students committing acts of physical violence against teachers, school bus drivers, or other school officials or employees; penalties)</t>
  </si>
  <si>
    <t>expulsion - Ga. Code § 20-2-751(1) ( Full Title: Ga. Code § 20-2-751. Definitions), physical violence expulsion - Ga. Code § 20-2-751.6(c)(1) ( Full Title: Ga. Code § 20-2-751.6. Students committing acts of physical violence against teachers, school bus drivers, or other school officials or employees; penalties)</t>
  </si>
  <si>
    <t>interference removal; potential suspension (1/4) - Ga. Code § 20-2-738(b) ( Full Title: Ga. Code § 20-2-738. Authority of teachers and principals as to classroom management and discipline of students; placement review committees), interference removal; potential suspension (2/4) - Ga. Code § 20-2-738(c) ( Full Title: Ga. Code § 20-2-738. Authority of teachers and principals as to classroom management and discipline of students; placement review committees), Interference removal; potential suspension (3/4) - Ga. Code § 20-2-738(e)(1) ( Full Title: Ga. Code § 20-2-738. Authority of teachers and principals as to classroom management and discipline of students; placement review committees), Interference Removal; potential suspension (4/4) - Ga. Code § 20-2-738(e)(2) ( Full Title: Ga. Code § 20-2-738. Authority of teachers and principals as to classroom management and discipline of students; placement review committees), may expel or suspend; violence - Ga. Code § 20-2-751.6(c)(3) ( Full Title: Ga. Code § 20-2-751.6. Students committing acts of physical violence against teachers, school bus drivers, or other school officials or employees; penalties)</t>
  </si>
  <si>
    <t>long-term suspension - Ga. Code § 20-2-751(2) ( Full Title: Ga. Code § 20-2-751. Definitions), short-term suspension - Ga. Code § 20-2-751(2) ( Full Title: Ga. Code § 20-2-751. Definitions)</t>
  </si>
  <si>
    <t>consider student history - Ga. Code § 20-2-735(c) ( Full Title: Ga. Code § 20-2-735. Adoption of policies to improve student behavior and discipline), behavior severity - Ga. Code § 20-2-735(d) ( Full Title: Ga. Code § 20-2-735. Adoption of policies to improve student behavior and discipline)</t>
  </si>
  <si>
    <t>expulsion required; weapons - Ga. Code § 20-2-751.1(a) ( Full Title: Ga. Code § 20-2-751.1. Local boards to establish policies requiring expulsion of students who bring weapons to school)</t>
  </si>
  <si>
    <t>physical violence expulsion - Ga. Code § 20-2-751.6(c)(1) ( Full Title: Ga. Code § 20-2-751.6. Students committing acts of physical violence against teachers, school bus drivers, or other school officials or employees; penalties), physical violence expulsion - Ga. Code § 20-2-751.6(c)(1) ( Full Title: Ga. Code § 20-2-751.6. Students committing acts of physical violence against teachers, school bus drivers, or other school officials or employees; penalties), expulsion required; weapons - Ga. Code § 20-2-751.1(a) ( Full Title: Ga. Code § 20-2-751.1. Local boards to establish policies requiring expulsion of students who bring weapons to school)</t>
  </si>
  <si>
    <t>may expel or suspend; violence - Ga. Code § 20-2-751.6(c)(3) ( Full Title: Ga. Code § 20-2-751.6. Students committing acts of physical violence against teachers, school bus drivers, or other school officials or employees; penalties), physical violence - Ga. Code § 20-2-751.6(a) ( Full Title: Ga. Code § 20-2-751.6. Students committing acts of physical violence against teachers, school bus drivers, or other school officials or employees; penalties), physical violence defined - Ga. Code § 20-2-751.6(a) ( Full Title: Ga. Code § 20-2-751.6. Students committing acts of physical violence against teachers, school bus drivers, or other school officials or employees; penalties)</t>
  </si>
  <si>
    <t>physical violence expulsion - Ga. Code § 20-2-751.6(c)(1) ( Full Title: Ga. Code § 20-2-751.6. Students committing acts of physical violence against teachers, school bus drivers, or other school officials or employees; penalties), physical violence defined - Ga. Code § 20-2-751.6(a) ( Full Title: Ga. Code § 20-2-751.6. Students committing acts of physical violence against teachers, school bus drivers, or other school officials or employees; penalties)</t>
  </si>
  <si>
    <t>maximum semester - Ga. Code § 20-2-751 ( Full Title: Ga. Code § 20-2-751. Definitions)</t>
  </si>
  <si>
    <t>physical violence - Ga. Code § 20-2-751.6(a) ( Full Title: Ga. Code § 20-2-751.6. Students committing acts of physical violence against teachers, school bus drivers, or other school officials or employees; penalties), suspension required - Ga. Code § 20-2-751.6(b) ( Full Title: Ga. Code § 20-2-751.6. Students committing acts of physical violence against teachers, school bus drivers, or other school officials or employees; penalties)</t>
  </si>
  <si>
    <t>Interference removal; potential suspension (1/4) - Ga. Code § 20-2-738(b) ( Full Title: Ga. Code § 20-2-738. Authority of teachers and principals as to classroom management and discipline of students; placement review committees), Interference removal; potential suspension (2/4) - Ga. Code § 20-2-738(c) ( Full Title: Ga. Code § 20-2-738. Authority of teachers and principals as to classroom management and discipline of students; placement review committees), Interference removal; potential suspension - Ga. Code § 20-2-738(e)(1) ( Full Title: Ga. Code § 20-2-738. Authority of teachers and principals as to classroom management and discipline of students; placement review committees), Interference removal; potential suspension (4/4) - Ga. Code § 20-2-738(e)(2) ( Full Title: Ga. Code § 20-2-738. Authority of teachers and principals as to classroom management and discipline of students; placement review committees), may expel or suspend; violence - Ga. Code § 20-2-751.6(c)(3) ( Full Title: Ga. Code § 20-2-751.6. Students committing acts of physical violence against teachers, school bus drivers, or other school officials or employees; penalties)</t>
  </si>
  <si>
    <t>individual situation - Ga. Code § 20-2-735(c) ( Full Title: Ga. Code § 20-2-735. Adoption of policies to improve student behavior and discipline)</t>
  </si>
  <si>
    <t>behavior severity - Ga. Code § 20-2-735(d) ( Full Title: Ga. Code § 20-2-735. Adoption of policies to improve student behavior and discipline)</t>
  </si>
  <si>
    <t>may expel or suspend; violence - Ga. Code § 20-2-751.6(c)(3) ( Full Title: Ga. Code § 20-2-751.6. Students committing acts of physical violence against teachers, school bus drivers, or other school officials or employees; penalties)</t>
  </si>
  <si>
    <t>expulsion req'd; weapons - Ga. Code § 20-2-751.1(a) ( Full Title: Ga. Code § 20-2-751.1. Local boards to establish policies requiring expulsion of students who bring weapons to school)</t>
  </si>
  <si>
    <t>physical violence expulsion - Ga. Code § 20-2-751.6(c)(1) ( Full Title: Ga. Code § 20-2-751.6. Students committing acts of physical violence against teachers, school bus drivers, or other school officials or employees; penalties), physical violence expulsion - Ga. Code § 20-2-751.6(c)(1) ( Full Title: Ga. Code § 20-2-751.6. Students committing acts of physical violence against teachers, school bus drivers, or other school officials or employees; penalties), expulsion req'd; weapons - Ga. Code § 20-2-751.1(a) ( Full Title: Ga. Code § 20-2-751.1. Local boards to establish policies requiring expulsion of students who bring weapons to school), Weapons defined - Ga. Code § 20-2-751(1), (3), (4) ( Full Title: Ga. Code § 20-2-751. Definitions)</t>
  </si>
  <si>
    <t>physical violence expulsion - Ga. Code § 20-2-751.6(c)(1) ( Full Title: Ga. Code § 20-2-751.6. Students committing acts of physical violence against teachers, school bus drivers, or other school officials or employees; penalties), weapons; expulsion modification - Ga. Code § 20-2-751.1 ( Full Title: Ga. Code § 20-2-751.1. Local boards to establish policies requiring expulsion of students who bring weapons to school), expulsion req'd; weapons - Ga. Code § 20-2-751.1(a) ( Full Title: Ga. Code § 20-2-751.1. Local boards to establish policies requiring expulsion of students who bring weapons to school)</t>
  </si>
  <si>
    <t>physical violence expulsion - Ga. Code § 20-2-751.6(c)(1) ( Full Title: Ga. Code § 20-2-751.6. Students committing acts of physical violence against teachers, school bus drivers, or other school officials or employees; penalties)</t>
  </si>
  <si>
    <t>Interference removal; potential suspension (1/4) - Ga. Code § 20-2-738(b) ( Full Title: Ga. Code § 20-2-738. Authority of teachers and principals as to classroom management and discipline of students; placement review committees), Interference removal; potential suspension (2/4) - Ga. Code § 20-2-738(c) ( Full Title: Ga. Code § 20-2-738. Authority of teachers and principals as to classroom management and discipline of students; placement review committees), Interference removal; potential suspension (3/4) - Ga. Code § 20-2-738(e)(1) ( Full Title: Ga. Code § 20-2-738. Authority of teachers and principals as to classroom management and discipline of students; placement review committees), Interference removal; potential suspension (4/4) - Ga. Code § 20-2-738(e)(2) ( Full Title: Ga. Code § 20-2-738. Authority of teachers and principals as to classroom management and discipline of students; placement review committees), may expel or suspend - Ga. Code § 20-2-751.6(c)(3) ( Full Title: Ga. Code § 20-2-751.6. Students committing acts of physical violence against teachers, school bus drivers, or other school officials or employees; penalties)</t>
  </si>
  <si>
    <t>consider support svcs.; individual basis - Ga. Code § 20-2-735(c) ( Full Title: Ga. Code § 20-2-735. Adoption of policies to improve student behavior and discipline), Consider student history; violation severity - Ga. Code § 20-2-735(d) ( Full Title: Ga. Code § 20-2-735. Adoption of policies to improve student behavior and discipline)</t>
  </si>
  <si>
    <t>Consider student history; violation severity - Ga. Code § 20-2-735(d) ( Full Title: Ga. Code § 20-2-735. Adoption of policies to improve student behavior and discipline), consider support svcs.; individual basis - Ga. Code § 20-2-735(c) ( Full Title: Ga. Code § 20-2-735. Adoption of policies to improve student behavior and discipline)</t>
  </si>
  <si>
    <t>State Bd. of Educ. to est. rules/regs - Ga. Code § 20-2-741(d) ( Full Title: Ga. Code § 20-2-741. Positive behavioral interventions and supports and response to intervention)</t>
  </si>
  <si>
    <t>PBIS &amp; RTI authorized - Ga. Code § 20-2-741(a)(2)-(b) ( Full Title: Ga. Code § 20-2-741. Positive behavioral interventions and supports and response to intervention), State Bd. of Educ. to est. rules/regs - Ga. Code § 20-2-741(d) ( Full Title: Ga. Code § 20-2-741. Positive behavioral interventions and supports and response to intervention), Alt. to expulsion - Ga. Code § 20-2-735(f) ( Full Title: Ga. Code § 20-2-735. Adoption of policies to improve student behavior and discipline)</t>
  </si>
  <si>
    <t>may expel or suspend - Ga. Code § 20-2-751.6(c)(3) ( Full Title: Ga. Code § 20-2-751.6. Students committing acts of physical violence against teachers, school bus drivers, or other school officials or employees; penalties)</t>
  </si>
  <si>
    <t>physical violence expulsion - Ga. Code § 20-2-751.6(c)(1) ( Full Title: Ga. Code § 20-2-751.6. Students committing acts of physical violence against teachers, school bus drivers, or other school officials or employees; penalties), physical violence expulsion - Ga. Code § 20-2-751.6(c)(1) ( Full Title: Ga. Code § 20-2-751.6. Students committing acts of physical violence against teachers, school bus drivers, or other school officials or employees; penalties), Weapons defined - Ga. Code § 20-2-751(1)-(4) ( Full Title: Ga. Code § 20-2-751. Definitions), expulsion req'd; weapons - Ga. Code § 20-2-751.1(a) ( Full Title: Ga. Code § 20-2-751.1. Local boards to establish policies requiring expulsion of students who bring weapons to school)</t>
  </si>
  <si>
    <t>weapons; expulsion modification - Ga. Code § 20-2-751.1(b) ( Full Title: Ga. Code § 20-2-751.1. Local boards to establish policies requiring expulsion of students who bring weapons to school), physical violence expulsion - Ga. Code § 20-2-751.6(c)(1) ( Full Title: Ga. Code § 20-2-751.6. Students committing acts of physical violence against teachers, school bus drivers, or other school officials or employees; penalties)</t>
  </si>
  <si>
    <t>interference removal; potential suspension (1/4) - Ga. Code § 20-2-738(b) ( Full Title: Ga. Code § 20-2-738. Authority of teachers and principals as to classroom management and discipline of students; placement review committees), interference removal; potential suspension (2/4) - Ga. Code § 20-2-738(c) ( Full Title: Ga. Code § 20-2-738. Authority of teachers and principals as to classroom management and discipline of students; placement review committees), interference removal; potential suspension (3/4) - Ga. Code § 20-2-738(e)(1) ( Full Title: Ga. Code § 20-2-738. Authority of teachers and principals as to classroom management and discipline of students; placement review committees), interference removal; potential suspension (4/4) - Ga. Code § 20-2-738(e)(2) ( Full Title: Ga. Code § 20-2-738. Authority of teachers and principals as to classroom management and discipline of students; placement review committees), may expel or suspend; violence - Ga. Code § 20-2-751.6(c)(3) ( Full Title: Ga. Code § 20-2-751.6. Students committing acts of physical violence against teachers, school bus drivers, or other school officials or employees; penalties)</t>
  </si>
  <si>
    <t>consider support svcs.; Individual basis - Ga. Code § 20-2-735(c) ( Full Title: Ga. Code § 20-2-735. Adoption of policies to improve student behavior and discipline), Consider student history/ violation severity - Ga. Code § 20-2-735(d) ( Full Title: Ga. Code § 20-2-735. Adoption of policies to improve student behavior and discipline)</t>
  </si>
  <si>
    <t>Alt. to expulsion - Ga. Code § 20-2-735(f) ( Full Title: Ga. Code § 20-2-735. Adoption of policies to improve student behavior and discipline), PBIS &amp; RTIs authorized - Ga. Code § 20-2-741(a)(2)-(b) ( Full Title: Ga. Code § 20-2-741. Positive behavioral interventions and supports and response to intervention), State Bd. of Educ. to est. rules/regs - Ga. Code § 20-2-741(d) ( Full Title: Ga. Code § 20-2-741. Positive behavioral interventions and supports and response to intervention)</t>
  </si>
  <si>
    <t>Alt. to expulsion - Ga. Code § 20-2-735(f) ( Full Title: Ga. Code § 20-2-735. Adoption of policies to improve student behavior and discipline), PBIS &amp; RTIs authorized - Ga. Code § 20-2-741(a)(2)-(b) ( Full Title: Ga. Code § 20-2-741. Positive behavioral interventions and supports and response to intervention), State Bd. of Educ. to est. rules/regs - Ga. Code § 20-2-741(d) ( Full Title: Ga. Code § 20-2-741. Positive behavioral interventions and supports and response to intervention), support prior to exclusion - Ga. Code § 20-2-742 ( Full Title: Ga. Code § 20-2-742. Definitions; out-of-school suspension), multi-tiered system of support - Ga. Code § 20-2-742 ( Full Title: Ga. Code § 20-2-742. Definitions; out-of-school suspension)</t>
  </si>
  <si>
    <t>Students in kindergarten through third grade cannot be expelled or suspended from school for more than five consecutive or cumulative days during a school year without first receiving a multi-tiered system of supports. Ga. Code § 20-2-742Local boards of education are encouraged to implement positive behavioral interventions and response to intervention programs and initiatives in their schools. Ga. Code § 20-2-741</t>
  </si>
  <si>
    <t>Local boards of education are also encouraged to implement positive behavioral support interventions in their schools. Ga. Code § 20-2-741</t>
  </si>
  <si>
    <t>physical violence expulsion - Ga. Code § 20-2-751.6(c)(1) ( Full Title: Ga. Code § 20-2-751.6. Students committing acts of physical violence against teachers, school bus drivers, or other school officials or employees; penalties), expulsion req'd; weapons - Ga. Code § 20-2-751.1(a) ( Full Title: Ga. Code § 20-2-751.1. Local boards to establish policies requiring expulsion of students who bring weapons to school)</t>
  </si>
  <si>
    <t>may expel or suspend; violence - Ga. Code § 20-2-751.6(c)(3) ( Full Title: Ga. Code § 20-2-751.6. Students committing acts of physical violence against teachers, school bus drivers, or other school officials or employees; penalties), interference removal; potential suspension (1/4) - Ga. Code § 20-2-738(b) ( Full Title: Ga. Code § 20-2-738. Authority of teachers and principals as to classroom management and discipline of students; placement review committees), interference removal; potential suspension (2/4) - Ga. Code § 20-2-738(c) ( Full Title: Ga. Code § 20-2-738. Authority of teachers and principals as to classroom management and discipline of students; placement review committees), Interference removal; potential suspension (3/4) - Ga. Code § 20-2-738(e)(1) ( Full Title: Ga. Code § 20-2-738. Authority of teachers and principals as to classroom management and discipline of students; placement review committees), Interference Removal; potential suspension (4/4) - Ga. Code § 20-2-738(e)(2) ( Full Title: Ga. Code § 20-2-738. Authority of teachers and principals as to classroom management and discipline of students; placement review committees)</t>
  </si>
  <si>
    <t>Alt. to expulsion - Ga. Code § 20-2-735(f) ( Full Title: Ga. Code § 20-2-735. Adoption of policies to improve student behavior and discipline), support prior to exclusion - Ga. Code § 20-2-742 ( Full Title: Ga. Code § 20-2-742. Definitions; out-of-school suspension), multi-tiered system of support - Ga. Code § 20-2-742 ( Full Title: Ga. Code § 20-2-742. Definitions; out-of-school suspension), State Bd. of Educ. to est. rules/regs - Ga. Code § 20-2-741(d) ( Full Title: Ga. Code § 20-2-741. Positive behavioral interventions and supports and response to intervention), PBIS &amp; RTI authorized - Ga. Code § 20-2-741(a)(2)-(b) ( Full Title: Ga. Code § 20-2-741. Positive behavioral interventions and supports and response to intervention)</t>
  </si>
  <si>
    <t>Hawaii</t>
  </si>
  <si>
    <t>reg school disc - Haw. Code R. § 8-19-6(d)-(f) ( Full Title: Haw. Code R. § 8-19-6 Prohibited student conduct; penalties.), reg school disc expul - Haw. Rev. Stat. § 302A-1134(a) ( Full Title: Haw. Rev. Stat. § 302A-1134. Exclusion from school.), may exclude/expel - Haw. Rev. Stat. § 302A-1134.6(a)-(c) ( Full Title: Haw. Rev. Stat. § 302A-1134.6. Zero tolerance policy.)</t>
  </si>
  <si>
    <t>reg school disc expul - Haw. Rev. Stat. § 302A-1134(a) ( Full Title: Haw. Rev. Stat. § 302A-1134. Exclusion from school.), reg expul firearm - Haw. Rev. Stat. § 302A-1134(b) ( Full Title: Haw. Rev. Stat. § 302A-1134. Exclusion from school.), may exclude/expel - Haw. Rev. Stat. § 302A-1134.6(a)-(c) ( Full Title: Haw. Rev. Stat. § 302A-1134.6. Zero tolerance policy.), duration of disciplinary actions - Haw. Code R. § 8-19-10 ( Full Title: Haw. Code R. § 8-19-10 Duration of disciplinary actions.), reg school disc - Haw. Code R. § 8-19-2 Dismissal ( Full Title: Haw. Code R. § 8-19-2. Definitions.)</t>
  </si>
  <si>
    <t>Included laws that mention dismissals/exclusions. Hawaii does not explicitly utilize the word "expulsion" but uses "excluded". Haw. Rev. Stat. § 302A-1134.  Further, "dismissal" is defined in a separate regulation as "the exclusion of a student from Hawaii public schools for the remainder of the school year or for a period of not less than one calendar year for firearm violations." Haw. Code R. § 8-19-2.</t>
  </si>
  <si>
    <t>reg expul firearm - Haw. Rev. Stat. § 302A-1134(b) ( Full Title: Haw. Rev. Stat. § 302A-1134. Exclusion from school.), dismissal required - Haw. Code R. § 8-19-6(b) ( Full Title: Haw. Code R. § 8-19-6 Prohibited student conduct; penalties.)</t>
  </si>
  <si>
    <t>reg expul firearm - Haw. Rev. Stat. § 302A-1134(b) ( Full Title: Haw. Rev. Stat. § 302A-1134. Exclusion from school.)</t>
  </si>
  <si>
    <t>modify mand expul case-by-case - Haw. Rev. Stat. § 302A-1134(b) third sentence ( Full Title: Haw. Rev. Stat. § 302A-1134. Exclusion from school.)</t>
  </si>
  <si>
    <t>reg school disc expul - Haw. Rev. Stat. § 302A-1134(a) ( Full Title: Haw. Rev. Stat. § 302A-1134. Exclusion from school.), may expul - Haw. Code R. § 8-19-6(c) ( Full Title: Haw. Code R. § 8-19-6 Prohibited student conduct; penalties.), reg school disc - Haw. Code R. § 8-19-6(d)-(f) ( Full Title: Haw. Code R. § 8-19-6 Prohibited student conduct; penalties.), class A and B offenses may expul - Haw. Code R. § 8-19-6(a)(1)-(2) ( Full Title: Haw. Code R. § 8-19-6 Prohibited student conduct; penalties.)</t>
  </si>
  <si>
    <t>conduct explicitly prohibited expulsion - Haw. Code R. § 8-19-6(h) ( Full Title: Haw. Code R. § 8-19-6 Prohibited student conduct; penalties.), prohibition on serious disc - Haw. Code R. § 8-19-6(a)(4)(B) ( Full Title: Haw. Code R. § 8-19-6 Prohibited student conduct; penalties.)</t>
  </si>
  <si>
    <t>may exclude/expel - Haw. Rev. Stat. § 302A-1134.6(a)-(c) ( Full Title: Haw. Rev. Stat. § 302A-1134.6. Zero tolerance policy.), duration of disciplinary actions - Haw. Code R. § 8-19-10 ( Full Title: Haw. Code R. § 8-19-10 Duration of disciplinary actions.), reg school disc - Haw. Code R. § 8-19-2 Dismissal ( Full Title: Haw. Code R. § 8-19-2. Definitions.)</t>
  </si>
  <si>
    <t>Exclusion for possession of controlled substance, alcohol, of firearm is up to 92 days. 302A-1134.6 (a)-(c).</t>
  </si>
  <si>
    <t>suspension regulation - Haw. Code R. § 8-19-8 ( Full Title: Haw. Code R. § 8-19-8 Suspension.), Crisis Suspension regulation - Haw. Code R. § 8-19-7 ( Full Title: Haw. Code R. § 8-19-7 Crisis suspension.), reg school disc - Haw. Code R. § 8-19-5 (a) and (b) ( Full Title: Haw. Code R. § 8-19-5. Disciplinary actions; authority.), reg school disc - Haw. Code R. § 8-19-6(d)-(f) ( Full Title: Haw. Code R. § 8-19-6 Prohibited student conduct; penalties.), reg school disc - Haw. Code R. § 8-19-2 "crisis suspension" ( Full Title: Haw. Code R. § 8-19-2. Definitions.), suspension definition - Haw. Code R. § 8-19-2 ( Full Title: Haw. Code R. § 8-19-2. Definitions.)</t>
  </si>
  <si>
    <t>Possession of firearm, Possession of a weapon, Physical violence, Possession of a controlled substance, Possession of alcoholic beverage, Possession of tobacco, Damaging property, Theft, Endangering the health, safety, or property of others, Sexual harassment, Threats of violence, Terroristic threats, Interference with educational process, Willful defiance, Profanity or obscenity</t>
  </si>
  <si>
    <t>class A and B offenses may expul - Haw. Code R. § 8-19-6(a)(1)-(2) ( Full Title: Haw. Code R. § 8-19-6 Prohibited student conduct; penalties.), Class C and Class D offenses - Haw. Code R. § 8-19-6(a)(3)-(4) ( Full Title: Haw. Code R. § 8-19-6 Prohibited student conduct; penalties.)</t>
  </si>
  <si>
    <t>prohibition on serious disc - Haw. Code R. § 8-19-6(a)(4)(B) ( Full Title: Haw. Code R. § 8-19-6 Prohibited student conduct; penalties.), Class C and Class D offenses - Haw. Code R. § 8-19-6(a)(3)-(4) ( Full Title: Haw. Code R. § 8-19-6 Prohibited student conduct; penalties.), conduct explicitly prohibited expulsion - Haw. Code R. § 8-19-6(h) ( Full Title: Haw. Code R. § 8-19-6 Prohibited student conduct; penalties.)</t>
  </si>
  <si>
    <t>suspension regulation - Haw. Code R. § 8-19-8 ( Full Title: Haw. Code R. § 8-19-8 Suspension.)</t>
  </si>
  <si>
    <t>required considerations excluded firearm - Haw. Code R. § 8-19-6(c) ( Full Title: Haw. Code R. § 8-19-6 Prohibited student conduct; penalties.)</t>
  </si>
  <si>
    <t>substitute educational activities excluded firearm - Haw. Rev. Stat. § 302A-1134(b) ( Full Title: Haw. Rev. Stat. § 302A-1134. Exclusion from school.), support for excluded weapon - Haw. Rev. Stat. § 302A-1134.6(e) ( Full Title: Haw. Rev. Stat. § 302A-1134.6. Zero tolerance policy.), substitute edu - Haw. Code R. § 8-19-11 ( Full Title: Haw. Code R. § 8-19-11 Substitute educational activities and other assistance when students are disciplined.)</t>
  </si>
  <si>
    <t>Supports are only required when excluded for more than 10 days. Schools must also provide intervention and treatment services. Haw. Rev. Stat. Sec. 302A-1134.6(e).</t>
  </si>
  <si>
    <t>annual report - Haw. Rev. Stat. § 302A-1134(b) ( Full Title: Haw. Rev. Stat. § 302A-1134. Exclusion from school.)</t>
  </si>
  <si>
    <t>report law enforc - Haw. Rev. Stat.  § 302A-1002(1) ( Full Title: Haw. Rev. Stat.  § 302A-1002. Reporting of crime-related incidents.), report law enforc - Haw. Code R. § 8-19-19(b) ( Full Title: Haw. Code R. § 8-19-19 Reporting class A and class B offenses occurring in school.)</t>
  </si>
  <si>
    <t>report law enforc - Haw. Rev. Stat.  § 302A-1002(1) ( Full Title: Haw. Rev. Stat.  § 302A-1002. Reporting of crime-related incidents.)</t>
  </si>
  <si>
    <t>disciplinary actions - Haw. Code R. § 8-19-6(d) ( Full Title: Haw. Code R. § 8-19-6 Prohibited student conduct; penalties.)</t>
  </si>
  <si>
    <t>reg school disc expul - Haw. Rev. Stat. § 302A-1134(a) ( Full Title: Haw. Rev. Stat. § 302A-1134. Exclusion from school.), reg expul firearm - Haw. Rev. Stat. § 302A-1134(b) ( Full Title: Haw. Rev. Stat. § 302A-1134. Exclusion from school.), may exclude/expel - Haw. Rev. Stat. § 302A-1134.6(a)-(c) ( Full Title: Haw. Rev. Stat. § 302A-1134.6. Zero tolerance policy.), dismissal defined - Haw. Code R. § 8-19-2 ( Full Title: Haw. Code R. § 8-19-2. Definitions.), dismissed summer school - Haw. Code R. § 8-19-13(c) ( Full Title: Haw. Code R. § 8-19-13 Prohibited student conduct; penalties.)</t>
  </si>
  <si>
    <t>reg expul firearm - Haw. Rev. Stat. § 302A-1134(b) ( Full Title: Haw. Rev. Stat. § 302A-1134. Exclusion from school.), mandatory year firearms - Haw. Code R. § 8-19-10(c) ( Full Title: Haw. Code R. § 8-19-10 Duration of disciplinary actions.)</t>
  </si>
  <si>
    <t>modify mand expul case-by-case - Haw. Rev. Stat. § 302A-1134(b) third sentence ( Full Title: Haw. Rev. Stat. § 302A-1134. Exclusion from school.), modify mando expulsion - Haw. Code R. § 8-19-6(b) ( Full Title: Haw. Code R. § 8-19-6 Prohibited student conduct; penalties.)</t>
  </si>
  <si>
    <t>reg school disc expul - Haw. Rev. Stat. § 302A-1134(a) ( Full Title: Haw. Rev. Stat. § 302A-1134. Exclusion from school.), Class A-Class C offenses - Haw. Code R. § 8-19-6(a)(1)-(3) ( Full Title: Haw. Code R. § 8-19-6 Prohibited student conduct; penalties.), disciplinary actions - Haw. Code R. § 8-19-6(d) ( Full Title: Haw. Code R. § 8-19-6 Prohibited student conduct; penalties.), weapon may be excluded - Haw. Code R. § 8-19-6(c) ( Full Title: Haw. Code R. § 8-19-6 Prohibited student conduct; penalties.), appear under influence - Haw. Code R. § 8-19-6(c) ( Full Title: Haw. Code R. § 8-19-6 Prohibited student conduct; penalties.)</t>
  </si>
  <si>
    <t>no serious discipline - class D offenses - Haw. Code R. § 8-19-6(g) ( Full Title: Haw. Code R. § 8-19-6 Prohibited student conduct; penalties.), no suspend or ser. disc. truancy cut class - Haw. Code R. § 8-19-6(g) ( Full Title: Haw. Code R. § 8-19-6 Prohibited student conduct; penalties.), Class D Offenses - Haw. Code R. § 8-19-6(a)(4) ( Full Title: Haw. Code R. § 8-19-6 Prohibited student conduct; penalties.), limits on serious discipline class D - Haw. Code R. § 8-19-6(a)(4)(ii) ( Full Title: Haw. Code R. § 8-19-6 Prohibited student conduct; penalties.), minor problem behaviors defined - Haw. Code R. § 8-19-2 ( Full Title: Haw. Code R. § 8-19-2. Definitions.)</t>
  </si>
  <si>
    <t>dismissal defined - Haw. Code R. § 8-19-2 ( Full Title: Haw. Code R. § 8-19-2. Definitions.)</t>
  </si>
  <si>
    <t>suspension - Haw. Code R. § 8-19-8 ( Full Title: Haw. Code R. § 8-19-8 Suspension.), suspension defined - Haw. Code R. § 8-19-2 ( Full Title: Haw. Code R. § 8-19-2. Definitions.)</t>
  </si>
  <si>
    <t>suspension - Haw. Code R. § 8-19-8 ( Full Title: Haw. Code R. § 8-19-8 Suspension.)</t>
  </si>
  <si>
    <t>factors determine discipline - Haw. Code R. § 8-19-5(c) ( Full Title: Haw. Code R. § 8-19-5. Disciplinary actions; authority.)</t>
  </si>
  <si>
    <t>substitute educational activities excluded firearm - Haw. Rev. Stat. § 302A-1134(b) ( Full Title: Haw. Rev. Stat. § 302A-1134. Exclusion from school.), support for excluded weapon - Haw. Rev. Stat. § 302A-1134.6(e) ( Full Title: Haw. Rev. Stat. § 302A-1134.6. Zero tolerance policy.), appear under influence - Haw. Code R. § 8-19-6(c) ( Full Title: Haw. Code R. § 8-19-6 Prohibited student conduct; penalties.), return early/screening tool - Haw. Rev. Stat. § 302A-1134.6(f) ( Full Title: Haw. Rev. Stat. § 302A-1134.6. Zero tolerance policy.), alternative edu. activities - Haw. Code R. § 8-19-11(a) ( Full Title: Haw. Code R. § 8-19-11 Substitute educational activities and other assistance when students are disciplined.)</t>
  </si>
  <si>
    <t>report law enforc - Haw. Rev. Stat.  § 302A-1002(1) ( Full Title: Haw. Rev. Stat.  § 302A-1002. Reporting of crime-related incidents.), police - Haw. Code R. § 8-19-19(b) ( Full Title: Haw. Code R. § 8-19-19 Reporting class A and class B offenses occurring in school.)</t>
  </si>
  <si>
    <t>disciplinary actions - Haw. Code R. § 8-19-6(d) ( Full Title: Haw. Code R. § 8-19-6 Prohibited student conduct; penalties.), A or B offense - investigation - Haw. Code R. § 8-19-19(b) ( Full Title: Haw. Code R. § 8-19-19 Reporting class A and class B offenses occurring in school.)</t>
  </si>
  <si>
    <t>may exclude/expel - Haw. Rev. Stat. § 302A-1134.6(a)-(c) ( Full Title: Haw. Rev. Stat. § 302A-1134.6. Zero tolerance policy.), dismissal defined - Haw. Code R. § 8-19-2 ( Full Title: Haw. Code R. § 8-19-2. Definitions.), dismissed summer school - Haw. Code R. § 8-19-13(c) ( Full Title: Haw. Code R. § 8-19-13 Prohibited student conduct; penalties.), firearm exclusion one year - Haw. Rev. Stat. § 302A-1134(b) ( Full Title: Haw. Rev. Stat. § 302A-1134. Exclusion from school.), excluded - Haw. Rev. Stat. § 302A-1134(a) ( Full Title: Haw. Rev. Stat. § 302A-1134. Exclusion from school.)</t>
  </si>
  <si>
    <t>dismissed - firearm - Haw. Code R. § 8-19-6(b) ( Full Title: Haw. Code R. § 8-19-6 Prohibited student conduct; penalties.), Class A and B - summer school dismissed - Haw. Code R. § 8-19-13(a)(1)-(2) ( Full Title: Haw. Code R. § 8-19-13 Prohibited student conduct; penalties.), firearm exclusion one year - Haw. Rev. Stat. § 302A-1134(b) ( Full Title: Haw. Rev. Stat. § 302A-1134. Exclusion from school.)</t>
  </si>
  <si>
    <t>mandatory year firearms - Haw. Code R. § 8-19-10(c) ( Full Title: Haw. Code R. § 8-19-10 Duration of disciplinary actions.), firearm exclusion one year - Haw. Rev. Stat. § 302A-1134(b) ( Full Title: Haw. Rev. Stat. § 302A-1134. Exclusion from school.)</t>
  </si>
  <si>
    <t>modify mando expulsion - Haw. Code R. § 8-19-6(b) ( Full Title: Haw. Code R. § 8-19-6 Prohibited student conduct; penalties.), firearm exclusion one year - Haw. Rev. Stat. § 302A-1134(b) ( Full Title: Haw. Rev. Stat. § 302A-1134. Exclusion from school.)</t>
  </si>
  <si>
    <t>Class A-Class C offenses - Haw. Code R. § 8-19-6(a)(1)-(3) ( Full Title: Haw. Code R. § 8-19-6 Prohibited student conduct; penalties.), disciplinary actions - Haw. Code R. § 8-19-6(d) ( Full Title: Haw. Code R. § 8-19-6 Prohibited student conduct; penalties.), weapon may be excluded - Haw. Code R. § 8-19-6(c) ( Full Title: Haw. Code R. § 8-19-6 Prohibited student conduct; penalties.), appear under influence - Haw. Code R. § 8-19-6(c) ( Full Title: Haw. Code R. § 8-19-6 Prohibited student conduct; penalties.), excluded - Haw. Rev. Stat. § 302A-1134(a) ( Full Title: Haw. Rev. Stat. § 302A-1134. Exclusion from school.)</t>
  </si>
  <si>
    <t>support for excluded weapon - Haw. Rev. Stat. § 302A-1134.6(e) ( Full Title: Haw. Rev. Stat. § 302A-1134.6. Zero tolerance policy.), appear under influence - Haw. Code R. § 8-19-6(c) ( Full Title: Haw. Code R. § 8-19-6 Prohibited student conduct; penalties.), return early/screening tool - Haw. Rev. Stat. § 302A-1134.6(f) ( Full Title: Haw. Rev. Stat. § 302A-1134.6. Zero tolerance policy.), alternative edu. activities - Haw. Code R. § 8-19-11(a) ( Full Title: Haw. Code R. § 8-19-11 Substitute educational activities and other assistance when students are disciplined.), substitute edu. activites - excluded students - Haw. Rev. Stat. § 302A-1134(b) ( Full Title: Haw. Rev. Stat. § 302A-1134. Exclusion from school.)</t>
  </si>
  <si>
    <t>may exclude/expel - Haw. Rev. Stat. § 302A-1134.6(a)-(c) ( Full Title: Haw. Rev. Stat. § 302A-1134.6. Zero tolerance policy.), dismissal defined - Haw. Code R. § 8-19-2 ( Full Title: Haw. Code R. § 8-19-2. Definitions.), dismissed summer school - Haw. Code R. § 8-19-13(c) ( Full Title: Haw. Code R. § 8-19-13 Prohibited student conduct; penalties.), firearm exlcuded one year - Haw. Rev. Stat. § 302A-1134(b) ( Full Title: Haw. Rev. Stat. § 302A-1134. Exclusion from school.), exclusion from school - Haw. Rev. Stat. § 302A-1134(a) ( Full Title: Haw. Rev. Stat. § 302A-1134. Exclusion from school.)</t>
  </si>
  <si>
    <t>dismissed - firearm - Haw. Code R. § 8-19-6(b) ( Full Title: Haw. Code R. § 8-19-6 Prohibited student conduct; penalties.), dismissed summer school - Haw. Code R. § 8-19-13(c) ( Full Title: Haw. Code R. § 8-19-13 Prohibited student conduct; penalties.), Class A and B - summer school dismissed - Haw. Code R. § 8-19-13(a)(1)-(2) ( Full Title: Haw. Code R. § 8-19-13 Prohibited student conduct; penalties.), firearm exlcuded one year - Haw. Rev. Stat. § 302A-1134(b) ( Full Title: Haw. Rev. Stat. § 302A-1134. Exclusion from school.)</t>
  </si>
  <si>
    <t>mandatory year firearms - Haw. Code R. § 8-19-10(c) ( Full Title: Haw. Code R. § 8-19-10 Duration of disciplinary actions.), firearm exlcuded one year - Haw. Rev. Stat. § 302A-1134(b) ( Full Title: Haw. Rev. Stat. § 302A-1134. Exclusion from school.)</t>
  </si>
  <si>
    <t>modify mando expulsion - Haw. Code R. § 8-19-6(b) ( Full Title: Haw. Code R. § 8-19-6 Prohibited student conduct; penalties.), modify mandatory firearm exclusion - Haw. Rev. Stat. § 302A-1134(b) ( Full Title: Haw. Rev. Stat. § 302A-1134. Exclusion from school.)</t>
  </si>
  <si>
    <t>Class A-Class C offenses - Haw. Code R. § 8-19-6(a)(1)-(3) ( Full Title: Haw. Code R. § 8-19-6 Prohibited student conduct; penalties.), disciplinary actions - Haw. Code R. § 8-19-6(d) ( Full Title: Haw. Code R. § 8-19-6 Prohibited student conduct; penalties.), weapon may be excluded - Haw. Code R. § 8-19-6(c) ( Full Title: Haw. Code R. § 8-19-6 Prohibited student conduct; penalties.), appear under influence - Haw. Code R. § 8-19-6(c) ( Full Title: Haw. Code R. § 8-19-6 Prohibited student conduct; penalties.), exclusion from school - Haw. Rev. Stat. § 302A-1134(a) ( Full Title: Haw. Rev. Stat. § 302A-1134. Exclusion from school.)</t>
  </si>
  <si>
    <t>support for excluded weapon - Haw. Rev. Stat. § 302A-1134.6(e) ( Full Title: Haw. Rev. Stat. § 302A-1134.6. Zero tolerance policy.), appear under influence - Haw. Code R. § 8-19-6(c) ( Full Title: Haw. Code R. § 8-19-6 Prohibited student conduct; penalties.), return early/screening tool - Haw. Rev. Stat. § 302A-1134.6(f) ( Full Title: Haw. Rev. Stat. § 302A-1134.6. Zero tolerance policy.), alternative edu. activities - Haw. Code R. § 8-19-11(a) ( Full Title: Haw. Code R. § 8-19-11 Substitute educational activities and other assistance when students are disciplined.), substitute edu. activities - Haw. Rev. Stat. § 302A-1134(b) ( Full Title: Haw. Rev. Stat. § 302A-1134. Exclusion from school.)</t>
  </si>
  <si>
    <t>Idaho</t>
  </si>
  <si>
    <t>expulsion - Idaho Code § 33-205 ( Full Title: Idaho Code § 33-205. Denial of School Attendance)</t>
  </si>
  <si>
    <t>firearm - Idaho Code § 33-205 ( Full Title: Idaho Code § 33-205. Denial of School Attendance)</t>
  </si>
  <si>
    <t>suspension - Idaho Code § 33-205 ( Full Title: Idaho Code § 33-205. Denial of School Attendance)</t>
  </si>
  <si>
    <t>A temporary suspension by the principal shall not exceed five (5) school days in length; and the school superintendent may extend the temporary suspension an additional ten (10) school days. Provided, that on a finding by the board of trustees that immediate return to school attendance by the temporarily suspended student would be detrimental to other pupils’ health, welfare or safety, the board of trustees may extend the temporary suspension for an additional five (5) school days. Idaho Code § 33-205.</t>
  </si>
  <si>
    <t>Illinois</t>
  </si>
  <si>
    <t>law - 105 Ill. Comp. Stat. District 5/10-22.6 ( Full Title: 105 Ill. Comp. Stat. District 5/10-22.6 Suspension or expulsion of pupils; school searches)</t>
  </si>
  <si>
    <t>expel - 105 Ill. Comp. Stat. District 5/10-22.6 ( Full Title: 105 Ill. Comp. Stat. District 5/10-22.6 Suspension or expulsion of pupils; school searches)</t>
  </si>
  <si>
    <t>mandatory expel - 105 Ill. Comp. Stat. District 5/10-22.6 ( Full Title: 105 Ill. Comp. Stat. District 5/10-22.6 Suspension or expulsion of pupils; school searches)</t>
  </si>
  <si>
    <t>2 years - 105 Ill. Comp. Stat. District 5/10-22.6 ( Full Title: 105 Ill. Comp. Stat. District 5/10-22.6 Suspension or expulsion of pupils; school searches)</t>
  </si>
  <si>
    <t>suspend - 105 Ill. Comp. Stat. District 5/10-22.6 ( Full Title: 105 Ill. Comp. Stat. District 5/10-22.6 Suspension or expulsion of pupils; school searches)</t>
  </si>
  <si>
    <t>secret society - 105 Ill. Comp. Stat. District 5/31-3 ( Full Title: 105 Ill. Comp. Stat. District 5/31-3. Suspension or expulsion of members, pledges and solicitors), secret society - 105 Ill. Comp. Stat. District 5/31-3 ( Full Title: 105 Ill. Comp. Stat. District 5/31-3. Suspension or expulsion of members, pledges and solicitors)</t>
  </si>
  <si>
    <t>10 days - 105 Ill. Comp. Stat. District 5/10-22.6 ( Full Title: 105 Ill. Comp. Stat. District 5/10-22.6 Suspension or expulsion of pupils; school searches)</t>
  </si>
  <si>
    <t>If a pupil is suspended due to gross disobedience or misconduct on a school bus, the board may suspend the pupil in excess of 10 school days for safety reasons. 105 Ill. Comp. Stat. District 5/10-22.6(b)</t>
  </si>
  <si>
    <t>two years - 105 Ill. Comp. Stat. District 5/10-22.6 ( Full Title: 105 Ill. Comp. Stat. District 5/10-22.6 Suspension or expulsion of pupils; school searches)</t>
  </si>
  <si>
    <t>secret society - 105 Ill. Comp. Stat. District 5/31-3 ( Full Title: 105 Ill. Comp. Stat. District 5/31-3. Suspension or expulsion of members, pledges and solicitors)</t>
  </si>
  <si>
    <t>internet threats - 105 Ill. Comp. Stat. District 5/10-22.6 ( Full Title: 105 Ill. Comp. Stat. District 5/10-22.6 Suspension or expulsion of pupils; school searches), secret society - 105 Ill. Comp. Stat. District 5/31-3 ( Full Title: 105 Ill. Comp. Stat. District 5/31-3. Suspension or expulsion of members, pledges and solicitors)</t>
  </si>
  <si>
    <t>suspend - 105 Ill. Comp. Stat. District 5/10-22.6 ( Full Title: 105 Ill. Comp. Stat. District 5/10-22.6 Suspension or expulsion of pupils; school searches), internet threats - 105 Ill. Comp. Stat. District 5/10-22.6 ( Full Title: 105 Ill. Comp. Stat. District 5/10-22.6 Suspension or expulsion of pupils; school searches)</t>
  </si>
  <si>
    <t>annual disaggregated report - 105 Ill. Comp. Stat. District 5/2-3.162 ( Full Title: 105 Ill. Comp. Stat. District 5/2-3.162. Student discipline report; school discipline improvement plan)</t>
  </si>
  <si>
    <t>The State Board of Education, through the State Superintendent of Education, shall prepare a report on student discipline in all school districts in this state, including State-authorized charter schools. This report shall include data from all public schools within school districts, including district-authorized charter schools. 105 Ill. Comp. Stat. District 5/2-3.612</t>
  </si>
  <si>
    <t>annual disaggregated report - 105 Ill. Comp. Stat. District 5/2-3.162 ( Full Title: 105 Ill. Comp. Stat. District 5/2-3.162. Student discipline report; school discipline improvement plan), report requirements - 105 Ill. Comp. Stat. District 5/2-3.162 ( Full Title: 105 Ill. Comp. Stat. District 5/2-3.162. Student discipline report; school discipline improvement plan)</t>
  </si>
  <si>
    <t>report requirements - 105 Ill. Comp. Stat. District 5/2-3.162 ( Full Title: 105 Ill. Comp. Stat. District 5/2-3.162. Student discipline report; school discipline improvement plan), annual disaggregated report - 105 Ill. Comp. Stat. District 5/2-3.162 ( Full Title: 105 Ill. Comp. Stat. District 5/2-3.162. Student discipline report; school discipline improvement plan)</t>
  </si>
  <si>
    <t>exepl - 105 Ill. Comp. Stat. District 5/10-22.6 ( Full Title: 105 Ill. Comp. Stat. District 5/10-22.6 Suspension or expulsion of pupils; school searches)</t>
  </si>
  <si>
    <t>exepl - 105 Ill. Comp. Stat. District 5/10-22.6 ( Full Title: 105 Ill. Comp. Stat. District 5/10-22.6 Suspension or expulsion of pupils; school searches), internet threats - 105 Ill. Comp. Stat. District 5/10-22.6 ( Full Title: 105 Ill. Comp. Stat. District 5/10-22.6 Suspension or expulsion of pupils; school searches), secret society - 105 Ill. Comp. Stat. District 5/31-3 ( Full Title: 105 Ill. Comp. Stat. District 5/31-3. Suspension or expulsion of members, pledges and solicitors)</t>
  </si>
  <si>
    <t>suspend - 105 Ill. Comp. Stat. District 5/10-22.6 ( Full Title: 105 Ill. Comp. Stat. District 5/10-22.6 Suspension or expulsion of pupils; school searches), out of school suspension - 105 Ill. Comp. Stat. District 5/10-22.6 ( Full Title: 105 Ill. Comp. Stat. District 5/10-22.6 Suspension or expulsion of pupils; school searches), internet threats - 105 Ill. Comp. Stat. District 5/10-22.6 ( Full Title: 105 Ill. Comp. Stat. District 5/10-22.6 Suspension or expulsion of pupils; school searches), suspension over 3 days - 105 Ill. Comp. Stat. District 5/10-22.6 ( Full Title: 105 Ill. Comp. Stat. District 5/10-22.6 Suspension or expulsion of pupils; school searches)</t>
  </si>
  <si>
    <t>10 days - 105 Ill. Comp. Stat. District 5/10-22.6 ( Full Title: 105 Ill. Comp. Stat. District 5/10-22.6 Suspension or expulsion of pupils; school searches), out of school suspension - 105 Ill. Comp. Stat. District 5/10-22.6 ( Full Title: 105 Ill. Comp. Stat. District 5/10-22.6 Suspension or expulsion of pupils; school searches), suspension over 3 days - 105 Ill. Comp. Stat. District 5/10-22.6 ( Full Title: 105 Ill. Comp. Stat. District 5/10-22.6 Suspension or expulsion of pupils; school searches)</t>
  </si>
  <si>
    <t>Out-of-school suspensions of 3 days or less may be used only if the student's continuing presence in school would pose a threat to school safety or a disruption to other students' learning opportunities. 105 Ill. Comp. Stat. District 5/10-22.6 (b-15)Unless otherwise required by this Code, out-of-school suspensions of longer than 3 days, expulsions, and disciplinary removals to alternative schools may be used only if other appropriate and available behavioral and disciplinary interventions have been exhausted and the student's continuing presence in school would either (i) pose a threat to the safety of other students, staff, or members of the school community or (ii) substantially disrupt, impede, or interfere with the operation of the school. For purposes of this subsection (b-20), “threat to the safety of other students, staff, or members of the school community” and “substantially disrupt, impede, or interfere with the operation of the school” shall be determined on a case-by-case basis by school officials. 105 Ill. Comp. Stat. District 5/10-22.6 (b-15)If a pupil is suspended due to gross disobedience or misconduct on a school bus, the board may suspend the pupil in excess of 10 school days for safety reasons. 105 Ill. Comp. Stat. District 5/10-22.6(b)</t>
  </si>
  <si>
    <t>out of school suspension - 105 Ill. Comp. Stat. District 5/10-22.6 ( Full Title: 105 Ill. Comp. Stat. District 5/10-22.6 Suspension or expulsion of pupils; school searches), suspension over 3 days - 105 Ill. Comp. Stat. District 5/10-22.6 ( Full Title: 105 Ill. Comp. Stat. District 5/10-22.6 Suspension or expulsion of pupils; school searches)</t>
  </si>
  <si>
    <t>Unless otherwise required by this Code, out-of-school suspensions of longer than 3 days, expulsions, and disciplinary removals to alternative schools may be used only if other appropriate and available behavioral and disciplinary interventions have been exhausted and the student's continuing presence in school would either (i) pose a threat to the safety of other students, staff, or members of the school community or (ii) substantially disrupt, impede, or interfere with the operation of the school. For purposes of this subsection (b-20), “threat to the safety of other students, staff, or members of the school community” and “substantially disrupt, impede, or interfere with the operation of the school” shall be determined on a case-by-case basis by school officials. 105 Ill. Comp. Stat. District 5/10-22.6 (b-15)</t>
  </si>
  <si>
    <t>services and make up work - 105 Ill. Comp. Stat. District 5/10-22.6 ( Full Title: 105 Ill. Comp. Stat. District 5/10-22.6 Suspension or expulsion of pupils; school searches)</t>
  </si>
  <si>
    <t>Students who are suspended out-of-school for longer than 4 school days shall be provided appropriate and available support services (determined by school authorities) during the period of their suspension. 105 Ill. Comp. Stat. District 5/10-22.6. The school must provide suspended students with the opportunity to make up schoolwork.</t>
  </si>
  <si>
    <t>alternatives to exclusion - 105 Ill. Comp. Stat. District 5/10-22.6 ( Full Title: 105 Ill. Comp. Stat. District 5/10-22.6 Suspension or expulsion of pupils; school searches)</t>
  </si>
  <si>
    <t>alternatives to exclusion - 105 Ill. Comp. Stat. District 5/10-22.6 ( Full Title: 105 Ill. Comp. Stat. District 5/10-22.6 Suspension or expulsion of pupils; school searches), in-school suspension - 105 Ill. Comp. Stat. District 5/10-22.6 ( Full Title: 105 Ill. Comp. Stat. District 5/10-22.6 Suspension or expulsion of pupils; school searches)</t>
  </si>
  <si>
    <t>Indiana</t>
  </si>
  <si>
    <t>expulsion - Ind. Code § 20-33-8-3(a) ( Full Title: Ind. Code § 20-33-8-3. “Expulsion”), Suspension - Ind. Code § 20-33-8-7(a) ( Full Title: Ind. Code § 20-33-8-7. “Suspension”)</t>
  </si>
  <si>
    <t>expulsion - Ind. Code § 20-33-8-3(a) ( Full Title: Ind. Code § 20-33-8-3. “Expulsion”)</t>
  </si>
  <si>
    <t>firearm or destructive device - Ind. Code § 20-33-8-16(d) ( Full Title: Ind. Code § 20-33-8-16. Possession of firearms, deadly weapons, or destructive devices)</t>
  </si>
  <si>
    <t>Under Indiana law, deadly weapons do not include firearms or explosives but students who bring a firearm or destructive device to school or on school property must be expelled. Ind. Code § 20-33-8-16</t>
  </si>
  <si>
    <t>firearm case-by-case modification - Ind. Code § 20-33-8-16(e) ( Full Title: Ind. Code § 20-33-8-16. Possession of firearms, deadly weapons, or destructive devices)</t>
  </si>
  <si>
    <t>suspension or expulsion - Ind. Code § 20-33-8-14(a) ( Full Title: Ind. Code § 20-33-8-14. Grounds for suspension or expulsion), suspension or expulsion - Ind. Code § 20-33-8-15 ( Full Title: Ind. Code § 20-33-8-15. Unlawful activity by student), deadly weapon - Ind. Code § 20-33-8-16(f) ( Full Title: Ind. Code § 20-33-8-16. Possession of firearms, deadly weapons, or destructive devices), expulsion - Ind. Code § 20-33-8-17 ( Full Title: Ind. Code § 20-33-8-17. Student's legal settlement not in attendance area)</t>
  </si>
  <si>
    <t>A student who brings a deadly weapon to school or on school property or who is in possession of a deadly weapon may be expelled for not more than one calendar year. As used in this section "deadly weapon" does not include a firearm or destructive device. Ind. Code § 20-33-8-16</t>
  </si>
  <si>
    <t>expulsion maximum - Ind. Code § 20-33-8-3(2) ( Full Title: Ind. Code § 20-33-8-3. “Expulsion”), expulsion maximum/ alternatives - Ind. Code § 20-33-8-20(a) ( Full Title: Ind. Code § 20-33-8-20. Maximum term of expulsion; reenrollment in alternative program after expulsion or exclusion; reinstatement review)</t>
  </si>
  <si>
    <t>If expelled in first semester, student may not be expelled for longer than remainder of school year. If in second semester, expulsion remains in effect for summer school and possibly first semester of following year. Ind. Code § 20-33-8-20(a)</t>
  </si>
  <si>
    <t>Suspension - Ind. Code § 20-33-8-7(a) ( Full Title: Ind. Code § 20-33-8-7. “Suspension”)</t>
  </si>
  <si>
    <t>suspension or expulsion - Ind. Code § 20-33-8-14(a) ( Full Title: Ind. Code § 20-33-8-14. Grounds for suspension or expulsion), suspension or expulsion - Ind. Code § 20-33-8-15 ( Full Title: Ind. Code § 20-33-8-15. Unlawful activity by student)</t>
  </si>
  <si>
    <t>suspension maximum - Ind. Code § 20-33-8-18(a) ( Full Title: Ind. Code § 20-33-8-18. Maximum term of suspension; procedure), suspension duration - Ind. Code § 20-33-8-23 ( Full Title: Ind. Code § 20-33-8-23. Suspension pending expulsion decision), Suspension - Ind. Code § 20-33-8-7(a) ( Full Title: Ind. Code § 20-33-8-7. “Suspension”)</t>
  </si>
  <si>
    <t>The superintendent may continue suspension of a student for more than the 10 day period of the principal's suspension pending an expulsion decision. Ind. Code § 20-33-8-23</t>
  </si>
  <si>
    <t>reporting - Ind. Code § 20-19-3-4(a)(4) ( Full Title: Ind. Code § 20-19-3-4. Duties of department; suspension and expulsion statistics; provision of data necessary for audit or evaluation of education programs)</t>
  </si>
  <si>
    <t>The department shall compile statistics concerning the ethnicity, gender, and disability status of students in Indiana schools, including statistics for all information that the department receives from school corporations on enrollment, number of suspensions, and number of expulsions. Ind. Code § 20-19-3-4(a)(4)</t>
  </si>
  <si>
    <t>annual report - Ind. Code § 20-20-8-9 ( Full Title: Ind. Code § 20-20-8-9. Annual compilation of reports)</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</si>
  <si>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 Ind. Code § 20-20-8-8(11)(A) ( Full Title: Ind. Code § 20-20-8-8. Report information), reporting - Ind. Code § 20-20-8-8(17) ( Full Title: Ind. Code § 20-20-8-8. Report information), reporting - Ind. Code § 20-20-8-8(23) ( Full Title: Ind. Code § 20-20-8-8. Report information), reporting (charter schools) - Ind. Code § 20-24-9-2(5)(B) ( Full Title: Ind. Code § 20-24-9-2. Annual report; contents)</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</si>
  <si>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t>
  </si>
  <si>
    <t>reporting to law enforcement - Ind. Code § 20-33-8-16(g) ( Full Title: Ind. Code § 20-33-8-16. Possession of firearms, deadly weapons, or destructive devices), reporting to law enforcement - Ind. Code § 20-33-9-6 ( Full Title: Ind. Code § 20-33-9-6. Controlled substance violations; reports by members of administrative staffs), reporting to law enforcement - Ind. Code § 20-33-9-13 ( Full Title: Ind. Code § 20-33-9-13. Oral report to local law enforcement agency)</t>
  </si>
  <si>
    <t>reporting to law enforcement - Ind. Code § 20-33-9-1 ( Full Title: Ind. Code § 20-33-9-1. Application of chapter), reporting to law enforcement - Ind. Code § 20-33-9-6 ( Full Title: Ind. Code § 20-33-9-6. Controlled substance violations; reports by members of administrative staffs), reporting to law enforcement - Ind. Code § 20-33-9-13 ( Full Title: Ind. Code § 20-33-9-13. Oral report to local law enforcement agency)</t>
  </si>
  <si>
    <t>expulsion - Ind. Code § 20-33-8-3(a) ( Full Title: Ind. Code § 20-33-8-3. “Expulsion”), Suspension - Ind. Code § 20-33-8-7(a) ( Full Title: Ind. Code § 20-33-8-7. “Suspension”), discipline - Ind. Code § 20-26-5-32 ( Full Title: Ind. Code § 20-26-5-32. Involvement of parents with discipline plan; department's model discipline plan)</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</si>
  <si>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 Ind. Code § 20-20-8-8(17) ( Full Title: Ind. Code § 20-20-8-8. Report information), reporting (charter schools) - Ind. Code § 20-24-9-2(5)(B) ( Full Title: Ind. Code § 20-24-9-2. Annual report; contents), reporting - Ind. Code § 20-20-8-8(11)(A) ( Full Title: Ind. Code § 20-20-8-8. Report information), suspension - Ind. Code § 20-20-8-8(24) ( Full Title: Ind. Code § 20-20-8-8. Report information)</t>
  </si>
  <si>
    <t xml:space="preserve">Number of expulsions, Number of out-of-school suspensions, Number of in-school suspensions, Incident type, Firearm incidents, Violent incidents, Controlled substance possession, Demographic information </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</si>
  <si>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(charter schools) - Ind. Code § 20-24-9-2(5)(B) ( Full Title: Ind. Code § 20-24-9-2. Annual report; contents), reporting - Ind. Code § 20-20-8-8(11)(A) ( Full Title: Ind. Code § 20-20-8-8. Report information), reporting - Ind. Code § 20-20-8-8(a)(22) ( Full Title: Ind. Code § 20-20-8-8. Report information), reporting - Ind. Code § 20-20-8-8(a)(17) ( Full Title: Ind. Code § 20-20-8-8. Report information), reporting - Ind. Code § 20-20-8-8(a)(22) ( Full Title: Ind. Code § 20-20-8-8. Report information), suspensions - Ind. Code § 20-20-8-8 ( Full Title: Ind. Code § 20-20-8-8. Report information)</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</si>
  <si>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 Ind. Code § 20-20-8-8(a)(17) ( Full Title: Ind. Code § 20-20-8-8. Report information), reporting - Ind. Code § 20-20-8-8(a)(22) ( Full Title: Ind. Code § 20-20-8-8. Report information)</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</si>
  <si>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(charter schools) - Ind. Code § 20-24-9-2(5)(B) ( Full Title: Ind. Code § 20-24-9-2. Annual report; contents), reporting - Ind. Code § 20-20-8-8(11)(A) ( Full Title: Ind. Code § 20-20-8-8. Report information), report - Ind. Code § 20-20-8-8(a)(20) ( Full Title: Ind. Code § 20-20-8-8. Report information), reporting - Ind. Code § 20-20-8-8(a)(16) ( Full Title: Ind. Code § 20-20-8-8. Report information), in school - Ind. Code § 20-20-8-8 ( Full Title: Ind. Code § 20-20-8-8. Report information)</t>
  </si>
  <si>
    <t>reporting - Ind. Code § 20-19-3-4(a)(4) ( Full Title: Ind. Code § 20-19-3-4. Duties of department; suspension and expulsion statistics; provision of data necessary for audit or evaluation of education programs), report - Ind. Code § 20-19-3-4(b) ( Full Title: Ind. Code § 20-19-3-4. Duties of department; suspension and expulsion statistics; provision of data necessary for audit or evaluation of education programs), reporting - Ind. Code § 20-20-8-8(a)(16) ( Full Title: Ind. Code § 20-20-8-8. Report information), report - Ind. Code § 20-20-8-8(a)(20) ( Full Title: Ind. Code § 20-20-8-8. Report information)</t>
  </si>
  <si>
    <t>reporting - Ind. Code § 20-19-3-4(a)(4) ( Full Title: Ind. Code § 20-19-3-4. Duties of department; suspension and expulsion statistics; provision of data necessary for audit or evaluation of education programs), reporting (charter schools) - Ind. Code § 20-24-9-2(5)(B) ( Full Title: Ind. Code § 20-24-9-2. Annual report; contents), reporting - Ind. Code § 20-20-8-8(11)(A) ( Full Title: Ind. Code § 20-20-8-8. Report information), report - Ind. Code § 20-20-8-8(a)(20) ( Full Title: Ind. Code § 20-20-8-8. Report information), reporting - Ind. Code § 20-20-8-8(a)(16) ( Full Title: Ind. Code § 20-20-8-8. Report information), report - Ind. Code § 20-19-3-4(b) ( Full Title: Ind. Code § 20-19-3-4. Duties of department; suspension and expulsion statistics; provision of data necessary for audit or evaluation of education programs), in school - Ind. Code § 20-20-8-8 ( Full Title: Ind. Code § 20-20-8-8. Report information)</t>
  </si>
  <si>
    <t>reporting - Ind. Code § 20-19-3-4(a)(4) ( Full Title: Ind. Code § 20-19-3-4. Duties of department; suspension and expulsion statistics; provision of data necessary for audit or evaluation of education programs), reporting - Ind. Code § 20-20-8-8(a)(16) ( Full Title: Ind. Code § 20-20-8-8. Report information), report - Ind. Code § 20-20-8-8(a)(20) ( Full Title: Ind. Code § 20-20-8-8. Report information), report - Ind. Code § 20-19-3-4(b) ( Full Title: Ind. Code § 20-19-3-4. Duties of department; suspension and expulsion statistics; provision of data necessary for audit or evaluation of education programs)</t>
  </si>
  <si>
    <t>Iowa</t>
  </si>
  <si>
    <t>expel - Iowa Code § 282.4 ( Full Title: Iowa Code § 282.4. Suspension—expulsion), suspension - Iowa Code § 282.4(2) ( Full Title: Iowa Code § 282.4. Suspension—expulsion)</t>
  </si>
  <si>
    <t>expel - Iowa Code § 282.4 ( Full Title: Iowa Code § 282.4. Suspension—expulsion)</t>
  </si>
  <si>
    <t>fire arm and continued alternative services - Iowa Code § 280.21 ( Full Title: Iowa Code § 280.21B. Expulsion--weapons in school)</t>
  </si>
  <si>
    <t>suspend or expel - Iowa Code § 279.9 ( Full Title: Iowa Code § 279.9. Use of tobacco, alcoholic beverages, or controlled substances), expel - Iowa Code § 282.4 ( Full Title: Iowa Code § 282.4. Suspension—expulsion), expel - Iowa Code § 282.4 ( Full Title: Iowa Code § 282.4. Suspension—expulsion), suspend or dismiss - Iowa Code § 287.1 ( Full Title: Iowa Code § 287.1. Secret societies and fraternities), suspend or dismiss - Iowa Code § 287.3 ( Full Title: Iowa Code § 287.3. Suspension or dismissal)</t>
  </si>
  <si>
    <t>suspension - Iowa Code § 282.4(2) ( Full Title: Iowa Code § 282.4. Suspension—expulsion)</t>
  </si>
  <si>
    <t>Mandatory suspension is required for assaults against school employees. Iowa Code § 282.4(2)</t>
  </si>
  <si>
    <t>suspend or expel - Iowa Code § 279.9 ( Full Title: Iowa Code § 279.9. Use of tobacco, alcoholic beverages, or controlled substances), suspension - Iowa Code § 282.4(2) ( Full Title: Iowa Code § 282.4. Suspension—expulsion), suspend or dismiss - Iowa Code § 287.1 ( Full Title: Iowa Code § 287.1. Secret societies and fraternities)</t>
  </si>
  <si>
    <t>continued school involvement - Iowa Code § 280.17 ( Full Title: Iowa Code § 280.17B. Students suspended or expelled for possession of dangerous weapons)</t>
  </si>
  <si>
    <t>Procedures for reintegration of the student following suspension or expulsion are only required for student suspended or expelled for possession of a dangerous weapon. Iowa Code § 280.17B</t>
  </si>
  <si>
    <t>report to authorities  - Iowa Code § 279.9 ( Full Title: Iowa Code § 279.9B. Reports to juvenile authorities), reporting to law enforcement - Iowa Code § 280.24 ( Full Title: Iowa Code § 280.24. Procedures for reporting drug or alcohol possession or use)</t>
  </si>
  <si>
    <t>expel - Iowa Code § 282.4 ( Full Title: Iowa Code § 282.4. Suspension—expulsion), suspension - Iowa Code § 282.4(2)(a) ( Full Title: Iowa Code § 282.4. Suspension—expulsion)</t>
  </si>
  <si>
    <t>suspension - Iowa Code § 282.4(2)(a) ( Full Title: Iowa Code § 282.4. Suspension—expulsion)</t>
  </si>
  <si>
    <t>suspend or expel - Iowa Code § 279.9 ( Full Title: Iowa Code § 279.9. Use of tobacco, alcoholic beverages, or controlled substances), suspend or dismiss - Iowa Code § 287.1 ( Full Title: Iowa Code § 287.1. Secret societies and fraternities), suspension - Iowa Code § 282.4(2)(a) ( Full Title: Iowa Code § 282.4. Suspension—expulsion)</t>
  </si>
  <si>
    <t>Kansas</t>
  </si>
  <si>
    <t>may suspend or expel - Kan. Stat. § 72-6114 ( Full Title: Kan. Stat. § 72-6114. Grounds for suspension or expulsion; who may suspend or expel.)</t>
  </si>
  <si>
    <t>mandatory expulsion - Kan. Stat. § 72-6132(a) ( Full Title: Kan. Stat. § 72-6132. Policies requiring expulsion of pupils for possession of weapons, adoption, filing; hearings; modification of requirement authorized; referral procedure; annual report; circumstances when policy not applicable.)</t>
  </si>
  <si>
    <t>The mandatory expulsion requirement for the possession of weapons does not apply if the possession is connected with a weapons safety or education course authorized by the school or if the possession of weapons is specifically authorized in writing by the chief administrative officer of the school. Kan. Stat. § 72-6132(h).</t>
  </si>
  <si>
    <t>may modify mandatory weapon expulsion - Kan. Stat. § 72-6132(e) ( Full Title: Kan. Stat. § 72-6132. Policies requiring expulsion of pupils for possession of weapons, adoption, filing; hearings; modification of requirement authorized; referral procedure; annual report; circumstances when policy not applicable.)</t>
  </si>
  <si>
    <t>maximum expulsion length - Kan. Stat. § 72-6115(a) ( Full Title: Kan. Stat. § 72-6115. Duration of suspension or expulsion; notice; hearings, opportunity afforded, waiver, time, who may conduct.)</t>
  </si>
  <si>
    <t>minimum suspension length - Kan. Stat. § 72-6115(a) ( Full Title: Kan. Stat. § 72-6115. Duration of suspension or expulsion; notice; hearings, opportunity afforded, waiver, time, who may conduct.)</t>
  </si>
  <si>
    <t>A suspension may be for a short term not exceeding 10 school days, or for an extended term not exceeding 90 school days. Kan. Stat. § 72-6115(a).</t>
  </si>
  <si>
    <t>Annual Report to State - Kan. Stat. § 72-6132(g) ( Full Title: Kan. Stat. § 72-6132. Policies requiring expulsion of pupils for possession of weapons, adoption, filing; hearings; modification of requirement authorized; referral procedure; annual report; circumstances when policy not applicable.)</t>
  </si>
  <si>
    <t>referral to law enforcement - Kan. Stat. § 72-6132(f) ( Full Title: Kan. Stat. § 72-6132. Policies requiring expulsion of pupils for possession of weapons, adoption, filing; hearings; modification of requirement authorized; referral procedure; annual report; circumstances when policy not applicable.), report to law enforcement - Kan. Stat. § 72-6143(b) ( Full Title: Kan. Stat. § 72-6143. Information regarding identity of specified pupils, disclosure requirements; criminal acts, reports to law enforcement agencies and state board of education; school safety and security policies, memorandum of understanding, availability; civil liability, immunity.)</t>
  </si>
  <si>
    <t>referral to law enforcement - Kan. Stat. § 72-6132(f) ( Full Title: Kan. Stat. § 72-6132. Policies requiring expulsion of pupils for possession of weapons, adoption, filing; hearings; modification of requirement authorized; referral procedure; annual report; circumstances when policy not applicable.), law enforcement report - Kan. Stat. § 72-6143(b) ( Full Title: Kan. Stat. § 72-6143. Information regarding identity of specified pupils, disclosure requirements; criminal acts, reports to law enforcement agencies and state board of education; school safety and security policies, memorandum of understanding, availability; civil liability, immunity.)</t>
  </si>
  <si>
    <t>The reports to law enforcement must not violate the terms of the memorandum of understanding on referrals to law enforcement. Kan. Stat. § 72-6143(b)(1).</t>
  </si>
  <si>
    <t>Kentucky</t>
  </si>
  <si>
    <t>may expel - Ky. Rev. Stat. § 158.150(1)(a)-(b) ( Full Title: Ky. Rev. Stat. § 158.150 Suspension or expulsion of pupils.)</t>
  </si>
  <si>
    <t>must expel - possession of a weapon - Ky. Rev. Stat. § 158.150(2)(a) ( Full Title: Ky. Rev. Stat. § 158.150 Suspension or expulsion of pupils.)</t>
  </si>
  <si>
    <t>modify expulsions - Ky. Rev. Stat. § 158.150(2)(b) ( Full Title: Ky. Rev. Stat. § 158.150 Suspension or expulsion of pupils.)</t>
  </si>
  <si>
    <t>Possession of a weapon, Physical violence, Possession of a controlled substance, Possession of alcoholic beverage, Damaging property, Theft, Threats of violence, Willful defiance, Profanity or obscenity</t>
  </si>
  <si>
    <t>may expel - Ky. Rev. Stat. § 158.150(1)(a)-(b) ( Full Title: Ky. Rev. Stat. § 158.150 Suspension or expulsion of pupils.), may suspend - Ky. Rev. Stat. § 158.150(2)(b) ( Full Title: Ky. Rev. Stat. § 158.150 Suspension or expulsion of pupils.)</t>
  </si>
  <si>
    <t>exemption - Ky. Rev. Stat. § 158.150(8) ( Full Title: Ky. Rev. Stat. § 158.150 Suspension or expulsion of pupils.)</t>
  </si>
  <si>
    <t>Exemption only applies to suspensions.</t>
  </si>
  <si>
    <t>Report to State - Ky. Rev. Stat. § 158.444(2) ( Full Title: Ky. Rev. Stat. § 158.444 Administrative regulations relating to school safety; role of Department of Education to maintain statewide data collection system; reportable incidents; annual statistical reports; confidentiality.)</t>
  </si>
  <si>
    <t>Number of expulsions, Number of out-of-school suspensions, Incident type, Firearm incidents, Weapon possession, Violent incidents, Controlled substance possession, Demographic information , Referrals to law enforcement</t>
  </si>
  <si>
    <t>law enforcement report - Ky. Rev. Stat. § 158.154 ( Full Title: Ky. Rev. Stat. § 158.154 Principal’s duty to report certain acts to local law enforcement agency.), Report to Law Enforcement - Ky. Rev. Stat. § 158.155(4) ( Full Title: Ky. Rev. Stat. § 158.155 Reporting of specified incidents of student conduct; notation on school records; report to law enforcement of certain student conduct; immunity.)</t>
  </si>
  <si>
    <t>Report to State - Ky. Rev. Stat. § 158.444(2) ( Full Title: Ky. Rev. Stat. § 158.444 Administrative regulations relating to school safety; role of Department of Education to maintain statewide data collection system; reportable incidents; annual statistical reports; confidentiality.), annual report - Ky. Rev. Stat. § 158.444(3) ( Full Title: Ky. Rev. Stat. § 158.444 Administrative regulations relating to school safety; role of Department of Education to maintain statewide data collection system; reportable incidents; annual statistical reports; confidentiality.)</t>
  </si>
  <si>
    <t>Report to State - Ky. Rev. Stat. § 158.444(2) ( Full Title: Ky. Rev. Stat. § 158.444 Administrative regulations relating to school safety; role of Department of Education to maintain statewide data collection system; reportable incidents; annual statistical reports; confidentiality.), Annual Report to State - Ky. Rev. Stat. § 158.449 ( Full Title: Ky. Rev. Stat. § 158.449 Annual report of assessment of disruptive behavior school incidents resulting in a complaint.)</t>
  </si>
  <si>
    <t>Report to State - Ky. Rev. Stat. § 158.444(2) ( Full Title: Ky. Rev. Stat. § 158.444 Administrative regulations relating to school safety; role of Department of Education to maintain statewide data collection system; reportable incidents; annual statistical reports; confidentiality.), annual reporting - Ky. Rev. Stat. § 158.444(3) ( Full Title: Ky. Rev. Stat. § 158.444 Administrative regulations relating to school safety; role of Department of Education to maintain statewide data collection system; reportable incidents; annual statistical reports; confidentiality.), Annual Report to State - Ky. Rev. Stat. § 158.449 ( Full Title: Ky. Rev. Stat. § 158.449 Annual report of assessment of disruptive behavior school incidents resulting in a complaint.)</t>
  </si>
  <si>
    <t>Report to State - Ky. Rev. Stat. § 158.444(2) ( Full Title: Ky. Rev. Stat. § 158.444 Administrative regulations relating to school safety; role of Department of Education to maintain statewide data collection system; reportable incidents; annual statistical reports; confidentiality.), Annual Report to State - Ky. Rev. Stat. § 158.449 ( Full Title: Ky. Rev. Stat. § 158.449 Annual report of assessment of disruptive behavior school incidents resulting in a complaint.), Data assessed - included in Report to State - Ky. Rev. Stat. § 158.445(1)(a),(c),(e) ( Full Title: Ky. Rev. Stat. § 158.445 Local assessment of school safety and school discipline; district assessment; local plans.)</t>
  </si>
  <si>
    <t>The report mandated by Ky. Rev. Stat. § 158.444 requires the reporting of the number of violent incidents, weapon possession, firearm incidents, possession of controlled substances, possession of alcohol, serious incidents, incidents where a student is criminally charged, referrals to law enforcement, the number of suspensions and the number of expulsions. Ky. Rev. Stat. § 158.444(2). The report mandated by Ky. Rev. Stat. § 158.449 requires each local school to report referrals to law enforcement. Ky. Rev. Stat. § 158.449(2).</t>
  </si>
  <si>
    <t>The report mandated by Ky. Rev. Stat. § 158.444 requires disaggregation.</t>
  </si>
  <si>
    <t>Report to State - Ky. Rev. Stat. § 158.444(2) ( Full Title: Ky. Rev. Stat. § 158.444 Administrative regulations relating to school safety; role of Department of Education to maintain statewide data collection system; reportable incidents; annual statistical reports; confidentiality.), annual report - Ky. Rev. Stat. § 158.444(3) ( Full Title: Ky. Rev. Stat. § 158.444 Administrative regulations relating to school safety; role of Department of Education to maintain statewide data collection system; reportable incidents; annual statistical reports; confidentiality.), Annual Report to State - Ky. Rev. Stat. § 158.449 ( Full Title: Ky. Rev. Stat. § 158.449 Annual report of assessment of disruptive behavior school incidents resulting in a complaint.)</t>
  </si>
  <si>
    <t>Louisiana</t>
  </si>
  <si>
    <t>discipline - La. Rev. Stat. § 17:416(A)(b)(i) ( Full Title: La. Rev. Stat. § 17:416. Discipline of students; suspension; expulsion)</t>
  </si>
  <si>
    <t>expulsion defined - La. Rev. Stat. § 17:416(2)(c) ( Full Title: La. Rev. Stat. § 17:416. Discipline of students; suspension; expulsion)</t>
  </si>
  <si>
    <t>expulsions - firearm possession by age and grade - La. Rev. Stat. § 17:416(C)(2) ( Full Title: La. Rev. Stat. § 17:416. Discipline of students; suspension; expulsion)</t>
  </si>
  <si>
    <t>Students enrolled in kindergarten through fifth grade found guilty of possession of a controlled substance, shall be referred to the local school board instead of being issued a mandatory expulsion. La. Rev. Stat. § 17:416 (C)(2)(c)(ii). "[A]ny student, after being suspended on three occasions for committing any of the offenses listed in §1303 during the same school session, shall, on committing the fourth offense, be expelled...." La. Admin. Code tit. 28, § 1307(A)(2).</t>
  </si>
  <si>
    <t>Students enrolled in kindergarten through fifth grade found guilty of being in possession of a firearm shall be expelled for a minimum of two complete school semesters. La. Rev. Stat. § 17:416(C)(2)(c)(i). Any student sixteen years of age or older, or under sixteen years of age and in grades six through twelve, found guilty of being in possession of a firearm shall be expelled for a minimum of four complete school semesters. La. Rev. Stat. § 17:416(C)(2)(a)(i),(b)(i). Students under the age of sixteen and in grades six through twelve found guilty of being in possession of a controlled substance shall be expelled for a minimum of two compete school semesters. La. Rev. Stat. § 17:416(C)(2)(b)(ii). Any student sixteen years of age or older found guilty of being in possession of a controlled substance shall be expelled for a minimum of four complete school semesters. La. Rev. Stat. § 17:416(C)(2)(a)(ii).</t>
  </si>
  <si>
    <t>School officials may modify mandatory expulsions for possession of a firearm on a case-by-case basis. La. Rev. Stat. § 17:416(C)(2)(a)-(c).</t>
  </si>
  <si>
    <t>Possession of a weapon, Possession of a controlled substance, Possession of alcoholic beverage, Possession of tobacco, Damaging property, Endangering the health, safety, or property of others, Threats of violence, Interference with educational process, Making false report, Secret societies, Profanity or obscenity, Criminal record</t>
  </si>
  <si>
    <t>may suspend or expel - La. Rev. Stat. § 17:416(A)(1)(c)(vii)(aa) ( Full Title: La. Rev. Stat. § 17:416. Discipline of students; suspension; expulsion), 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expulsion grounds - La. Admin. Code tit. 28, § 1307 ( Full Title: La. Admin. Code tit. 28, § 1307. Reasons for Expulsions), Suspension grounds - La. Admin. Code tit. 28, § 1305 ( Full Title: La. Admin. Code tit. 28, § 1305. Reasons for Suspensions)</t>
  </si>
  <si>
    <t>Threats made to a teacher are grounds for possible suspension or expulsion. La. Rev. Stat. § 17:416(A)(1)(c)(i)-(iii). Students who damage public property may be suspended or expelled. La. Rev. Stat. § 17:416(A)(3)(a)(viii); La. Rev. Stat. § 17:416(B)(1)(a); La. Admin. Code tit. 28, § 1307(1); La. Admin. Code tit. 28, § 1303(B)(9).</t>
  </si>
  <si>
    <t>discretionary suspension - La. Rev. Stat. § 17:416(A)(3)(a) ( Full Title: La. Rev. Stat. § 17:416. Discipline of students; suspension; expulsion)</t>
  </si>
  <si>
    <t>Mandatory supension - La. Rev. Stat. § 17:416(A)(1)(c)(vii) ( Full Title: La. Rev. Stat. § 17:416. Discipline of students; suspension; expulsion), mandatory suspension - firearm or dangerous instrumentality - La. Rev. Stat. § 17:416(B.)(1)(b)(i) ( Full Title: La. Rev. Stat. § 17:416. Discipline of students; suspension; expulsion)</t>
  </si>
  <si>
    <t>The principal shall suspend a student immediately when the student is formally accused of committing battery or assault upon a school employee. La. Rev. Stat. § 17:416(A.)(1)(c)(vii)(aa).</t>
  </si>
  <si>
    <t>Possession of a weapon, Possession of a controlled substance, Possession of alcoholic beverage, Possession of tobacco, Damaging property, Endangering the health, safety, or property of others, Threats of violence, Interference with educational process, Making false report, Willful defiance, Profanity or obscenity, Truancy or absence, Tardiness, Cell phone use</t>
  </si>
  <si>
    <t>may suspend or expel - La. Rev. Stat. § 17:416(A)(1)(c)(vii)(aa) ( Full Title: La. Rev. Stat. § 17:416. Discipline of students; suspension; expulsion), discretionary suspension - La. Rev. Stat. § 17:416(A)(3)(a)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Suspension grounds - La. Admin. Code tit. 28, § 1305 ( Full Title: La. Admin. Code tit. 28, § 1305. Reasons for Suspensions)</t>
  </si>
  <si>
    <t>A school principal my suspend a student who is "habitually tardy or absent." La. Rev. Stat. § 17:416(A)(3)(a)(xvi). Threats made to a teacher are grounds for possible suspension or expulsion. La. Rev. Stat. § 17:416(A)(1)(c)(i)-(iii). Threats made to a teacher are grounds for possible suspension or expulsion. La. Rev. Stat. § 17:416(A)(1)(c)(i)-(iii). Students who damage public property may be suspended or expelled. La. Rev. Stat. § 17:416(A)(3)(a)(viii).</t>
  </si>
  <si>
    <t>self-defense exception to discipline - La. Rev. Stat. § 17:416(H) ( Full Title: La. Rev. Stat. § 17:416. Discipline of students; suspension; expulsion)</t>
  </si>
  <si>
    <t>Data Collection plus Discipline Report - La. Rev. Stat. § 17:3911(A)-(B) ( Full Title: La. Rev. Stat. § 17:3911. Data collection system; establishment)</t>
  </si>
  <si>
    <t>Students enrolled in kindergarten through fifth grade found guilty of possession of a controlled substance, shall be referred to the local school board instead of being issued a mandatory expulsion. La. Rev. Stat. § 17:416 (C)(2)(c)(ii).</t>
  </si>
  <si>
    <t>may suspend or expel - La. Rev. Stat. § 17:416(A)(1)(c)(vii)(aa) ( Full Title: La. Rev. Stat. § 17:416. Discipline of students; suspension; expulsion), 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expulsion grounds - La. Admin. Code tit. 28, § 1307(A)(1)-(6) ( Full Title: La. Admin. Code tit. 28, § 1307. Reasons for Expulsions), Suspension grounds - La. Admin. Code tit. 28, § 1305 ( Full Title: La. Admin. Code tit. 28, § 1305. Reasons for Suspensions)</t>
  </si>
  <si>
    <t>expulsions - firearm possession by age and grade - La. Rev. Stat. § 17:416(C)(2) ( Full Title: La. Rev. Stat. § 17:416. Discipline of students; suspension; expulsion), mandatory expulsion - more than three suspensions for certain offenses - La. Rev. Stat. § 17:416(B)(2) ( Full Title: La. Rev. Stat. § 17:416. Discipline of students; suspension; expulsion), mandatory suspension - firearm or dangerous instrumentality - La. Rev. Stat. § 17:416(B.)(1)(b)(i) ( Full Title: La. Rev. Stat. § 17:416. Discipline of students; suspension; expulsion), expulsion grounds - La. Admin. Code tit. 28, § 1307(A)(1)-(6) ( Full Title: La. Admin. Code tit. 28, § 1307. Reasons for Expulsions)</t>
  </si>
  <si>
    <t>A school principal my suspend a student who is "habitually tardy or absent." La. Rev. Stat. § 17:416(A)(3)(a)(xvi). Threats made to a teacher are grounds for possible suspension or expulsion. La. Rev. Stat. § 17:416(A)(1)(c)(i)-(iii). Threats made to a teacher are grounds for possible suspension or expulsion. La. Rev. Stat. § 17:416(A)(1)(c)(i)-(iii). Students who damage public property may be suspended or expelled. La. Rev. Stat. § 17:416(A)(3)(a)(viii)..</t>
  </si>
  <si>
    <t>expulsions - firearm possession by age and grade - La. Rev. Stat. § 17:416(C)(2) ( Full Title: La. Rev. Stat. § 17:416. Discipline of students; suspension; expulsion), mandatory expulsion - more than three suspensions for certain offenses - La. Rev. Stat. § 17:416(B)(2) ( Full Title: La. Rev. Stat. § 17:416. Discipline of students; suspension; expulsion), mandatory suspension - firearm or dangerous instrumentality - La. Rev. Stat. § 17:416(B.)(1)(b)(i) ( Full Title: La. Rev. Stat. § 17:416. Discipline of students; suspension; expulsion), expulsion grounds - La. Admin. Code tit. 28, § 1307(A) ( Full Title: La. Admin. Code tit. 28, § 1307. Reasons for Expulsions)</t>
  </si>
  <si>
    <t>may suspend or expel - La. Rev. Stat. § 17:416(A)(1)(c)(vii)(aa) ( Full Title: La. Rev. Stat. § 17:416. Discipline of students; suspension; expulsion), 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expulsion grounds - La. Admin. Code tit. 28, § 1307(A) ( Full Title: La. Admin. Code tit. 28, § 1307. Reasons for Expulsions), Suspension grounds - La. Admin. Code tit. 28, § 1305 ( Full Title: La. Admin. Code tit. 28, § 1305. Reasons for Suspensions)</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</si>
  <si>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expulsion grounds - La. Admin. Code tit. 28, § 1307(A) ( Full Title: La. Admin. Code tit. 28, § 1307. Reasons for Expulsions), may suspend or expel after removal - La. Rev. Stat. § 17:416(A)(1)(c)(i)-(iii) ( Full Title: La. Rev. Stat. § 17:416. Discipline of students; suspension; expulsion), Suspension grounds - La. Admin. Code tit. 28, § 1305 ( Full Title: La. Admin. Code tit. 28, § 1305. Reasons for Suspensions)</t>
  </si>
  <si>
    <t>discretionary suspension - La. Rev. Stat. § 17:416(A)(3)(a)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Suspension grounds - La. Admin. Code tit. 28, § 1305 ( Full Title: La. Admin. Code tit. 28, § 1305. Reasons for Suspensions), may suspend or expel after removal - La. Rev. Stat. § 17:416(A)(1)(c)(i)-(iii) ( Full Title: La. Rev. Stat. § 17:416. Discipline of students; suspension; expulsion)</t>
  </si>
  <si>
    <t>support - suspended or expelled - La. Rev. Stat. § 17:416(A)(3)(e) ( Full Title: La. Rev. Stat. § 17:416. Discipline of students; suspension; expulsion)</t>
  </si>
  <si>
    <t>A pupil who is suspended for ten days or fewer shall be assigned school work missed while he is suspended and shall receive either partial or full credit for such work if it is completed satisfactorily and timely as determined by the principal or his designee, upon the recommendation of the pupil's teacher. La. Rev. Stat. § 17:416(A)(3)(e).</t>
  </si>
  <si>
    <t>expulsions - firearm possession by age and grade - La. Rev. Stat. § 17:416(C)(2) ( Full Title: La. Rev. Stat. § 17:416. Discipline of students; suspension; expulsion), mandatory expulsion - more than three suspensions for certain offenses - La. Rev. Stat. § 17:416(B)(2) ( Full Title: La. Rev. Stat. § 17:416. Discipline of students; suspension; expulsion), mandatory suspension - firearm or dangerous instrumentality - La. Rev. Stat. § 17:416(B.)(1)(b)(i) ( Full Title: La. Rev. Stat. § 17:416. Discipline of students; suspension; expulsion), expulsion grounds - La. Admin. Code tit. 28, § 1307 ( Full Title: La. Admin. Code tit. 28, § 1307. Reasons for Expulsions)</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</si>
  <si>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expulsion grounds - La. Admin. Code tit. 28, § 1307 ( Full Title: La. Admin. Code tit. 28, § 1307. Reasons for Expulsions), Suspension grounds - La. Admin. Code tit. 28, § 1305 ( Full Title: La. Admin. Code tit. 28, § 1305. Reasons for Suspensions)</t>
  </si>
  <si>
    <t>expulsion defined - La. Rev. Stat. § 17:416(A)(2)(c) ( Full Title: La. Rev. Stat. § 17:416. Discipline of students; suspension; expulsion)</t>
  </si>
  <si>
    <t>expulsions - firearm possession by age and grade - La. Rev. Stat. § 17:416(C)(2) ( Full Title: La. Rev. Stat. § 17:416. Discipline of students; suspension; expulsion), mandatory expulsion - more than three suspensions for certain offenses - La. Rev. Stat. § 17:416(B)(2) ( Full Title: La. Rev. Stat. § 17:416. Discipline of students; suspension; expulsion), mandatory suspension - firearm or dangerous instrumentality - La. Rev. Stat. § 17:416(B.)(1)(b)(i) ( Full Title: La. Rev. Stat. § 17:416. Discipline of students; suspension; expulsion)</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</si>
  <si>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may expel - La. Admin. Code tit. 28, § 1307(A) ( Full Title: La. Admin. Code tit. 28, § 1307. Reasons for Expulsions), Suspension grounds - La. Admin. Code tit. 28, § 1305 ( Full Title: La. Admin. Code tit. 28, § 1305. Reasons for Suspensions)</t>
  </si>
  <si>
    <t>discipline - La. Rev. Stat. § 17:416(A)(1)(b)(i) ( Full Title: La. Rev. Stat. § 17:416. Discipline of students; suspension; expulsion)</t>
  </si>
  <si>
    <t>Possession of a weapon, Possession of a controlled substance, Possession of alcoholic beverage, Possession of tobacco, Damaging property, Bullying, Endangering the health, safety, or property of others, Threats of violence, Interference with educational process, Making false report, Secret societies, Profanity or obscenity, Criminal record</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</si>
  <si>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expulsion grounds - La. Admin. Code tit. 28, § 1307(A)(1)-(6) ( Full Title: La. Admin. Code tit. 28, § 1307. Reasons for Expulsions), Suspension grounds - La. Admin. Code tit. 28, § 1305 ( Full Title: La. Admin. Code tit. 28, § 1305. Reasons for Suspensions)</t>
  </si>
  <si>
    <t>Possession of a weapon, Possession of a controlled substance, Possession of alcoholic beverage, Possession of tobacco, Damaging property, Bullying, Endangering the health, safety, or property of others, Threats of violence, Interference with educational process, Making false report, Willful defiance, Profanity or obscenity, Truancy or absence, Tardiness, Cell phone use</t>
  </si>
  <si>
    <t>discretionary suspension - La. Rev. Stat. § 17:416(A)(3)(a)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Suspension grounds - La. Admin. Code tit. 28, § 1305 ( Full Title: La. Admin. Code tit. 28, § 1305. Reasons for Suspensions), may suspend or expel after removal - La. Rev. Stat. § 17:416(A)(1)(c)(i)-(iii) ( Full Title: La. Rev. Stat. § 17:416. Discipline of students; suspension; expulsion), may suspend - La. Rev. Stat. § 17:416(3)(a) ( Full Title: La. Rev. Stat. § 17:416. Discipline of students; suspension; expulsion)</t>
  </si>
  <si>
    <t>suspension-opportunity to explain facts - La. Rev. Stat. § 17:416(A)(3)(b)(i) ( Full Title: La. Rev. Stat. § 17:416. Discipline of students; suspension; expulsion), exception to opportunity explain facts - La. Rev. Stat. § 17:416(A)(3)(b)(i) ( Full Title: La. Rev. Stat. § 17:416. Discipline of students; suspension; expulsion), self-defense exception to discipline - La. Rev. Stat. § 17:416(H) ( Full Title: La. Rev. Stat. § 17:416. Discipline of students; suspension; expulsion)</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</si>
  <si>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expulsion grounds - La. Admin. Code tit. 28, § 1307(A) ( Full Title: La. Admin. Code tit. 28, § 1307. Reasons for Expulsions), may suspend - La. Admin. Code tit. 28, § 1305(B)(1)-(17) ( Full Title: La. Admin. Code tit. 28, § 1305. Reasons for Suspensions)</t>
  </si>
  <si>
    <t>discretionary suspension - La. Rev. Stat. § 17:416(A)(3)(a)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may suspend or expel after removal - La. Rev. Stat. § 17:416(A)(1)(c)(i)-(iii) ( Full Title: La. Rev. Stat. § 17:416. Discipline of students; suspension; expulsion), may suspend - La. Rev. Stat. § 17:416(3)(a) ( Full Title: La. Rev. Stat. § 17:416. Discipline of students; suspension; expulsion), may suspend - La. Admin. Code tit. 28, § 1305(B)(1)-(17) ( Full Title: La. Admin. Code tit. 28, § 1305. Reasons for Suspensions)</t>
  </si>
  <si>
    <t>discretionary suspension - La. Rev. Stat. § 17:416(A)(3)(a)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Suspension grounds - La. Admin. Code tit. 28, § 1305 ( Full Title: La. Admin. Code tit. 28, § 1305. Reasons for Suspensions), may suspend or expel after removal - La. Rev. Stat. § 17:416(A)(1)(c)(i)-(iii) ( Full Title: La. Rev. Stat. § 17:416. Discipline of students; suspension; expulsion), may suspend - La. Rev. Stat. § 17:416(3)(a) ( Full Title: La. Rev. Stat. § 17:416. Discipline of students; suspension; expulsion), Suspension grounds - La. Admin. Code tit. 28, § 1305 ( Full Title: La. Admin. Code tit. 28, § 1305. Reasons for Suspensions)</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</si>
  <si>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expulsion grounds - La. Admin. Code tit. 28, § 1307(A) ( Full Title: La. Admin. Code tit. 28, § 1307. Reasons for Expulsions), Suspension grounds - La. Admin. Code tit. 28, § 1305 ( Full Title: La. Admin. Code tit. 28, § 1305. Reasons for Suspensions)</t>
  </si>
  <si>
    <t>exemption K-5 - La. Rev. Stat. § 17:416(J)(1) ( Full Title: La. Rev. Stat. § 17:416. Discipline of students; suspension; expulsion)</t>
  </si>
  <si>
    <t>Exemption only applies to certain offenses. La. Rev. Stat. § 17:416(J)(1)</t>
  </si>
  <si>
    <t>Notwithstanding the provisions of this Section or any other provision of law, a student enrolled in grades prekindergarten through five shall not be suspended or expelled from school or suspended from riding on any school bus for a uniform violation that is not tied to willful disregard of school policies. La. Rev. Stat. § 17:416(J)(1).</t>
  </si>
  <si>
    <t>State data collection - La. Rev. Stat. § 17:3911(A)-(B)(1),(3) ( Full Title: La. Rev. Stat. § 17:3911. Data collection system; establishment)</t>
  </si>
  <si>
    <t>Possession of a weapon, Possession of a controlled substance, Possession of alcoholic beverage, Possession of tobacco, Damaging property, Bullying, Endangering the health, safety, or property of others, Threats of violence, Interference with educational process, Willful defiance, Secret societies, Profanity or obscenity, Criminal record</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</si>
  <si>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telecommunication devices - La. Rev. Stat. § 17:239(A)-(B) ( Full Title: La. Rev. Stat. § 17:239. Prohibition against unauthorized use of electronic telecommunication devices; exceptions; penalties), expulsion grounds - La. Admin. Code tit. 28, § 1307(A) ( Full Title: La. Admin. Code tit. 28, § 1307. Reasons for Expulsions), Suspension grounds - La. Admin. Code tit. 28, § 1305 ( Full Title: La. Admin. Code tit. 28, § 1305. Reasons for Suspensions)</t>
  </si>
  <si>
    <t>mandatory suspension - firearm or dangerous instrumentality - La. Rev. Stat. § 17:416(B.)(1)(b)(i) ( Full Title: La. Rev. Stat. § 17:416. Discipline of students; suspension; expulsion), may expel - felony convictions or juvenile incarceration - La. Rev. Stat. § 17:416(D)(1) ( Full Title: La. Rev. Stat. § 17:416. Discipline of students; suspension; expulsion), fraternities - La. Rev. Stat. § 17:2092 ( Full Title: La. Rev. Stat. § 17:2092. Prohibition against fraternities; enforcement), may suspend or expel after removal - La. Rev. Stat. § 17:416(A)(1)(c)(i)-(iii) ( Full Title: La. Rev. Stat. § 17:416. Discipline of students; suspension; expulsion), expulsion grounds - La. Admin. Code tit. 28, § 1307(A) ( Full Title: La. Admin. Code tit. 28, § 1307. Reasons for Expulsions)</t>
  </si>
  <si>
    <t>Possession of a weapon, Possession of a controlled substance, Possession of alcoholic beverage, Possession of tobacco, Damaging property, Bullying, Endangering the health, safety, or property of others, Threats of violence, Interference with educational process, Secret societies, Profanity or obscenity, Cell phone use, Criminal record</t>
  </si>
  <si>
    <t>Possession of a weapon, Possession of a controlled substance, Possession of alcoholic beverage, Possession of tobacco, Damaging property, Bullying, Endangering the health, safety, or property of others, Threats of violence, Interference with educational process, Making false report, Secret societies, Profanity or obscenity, Cell phone use, Criminal record</t>
  </si>
  <si>
    <t>Maine</t>
  </si>
  <si>
    <t>expulsion - Me. Rev. Stat. tit. ... ( Full Title: Me. Rev. Stat. tit. 20-A, § 1001. Duties of school boards)</t>
  </si>
  <si>
    <t>firearms - Me. Rev. Stat. tit. ... ( Full Title: Me. Rev. Stat. tit. 20-A, § 1001. Duties of school boards)</t>
  </si>
  <si>
    <t>secret societies prohibited - Me. Rev. Stat. tit. ... ( Full Title: Me. Rev. Stat. tit. 20-A, § 4007. Secret Societies Prohibited), expulsion - Me. Rev. Stat. tit. ... ( Full Title: Me. Rev. Stat. tit. 20-A, § 1001. Duties of school boards)</t>
  </si>
  <si>
    <t>positive interventions - Me. Rev. Stat. tit. ... ( Full Title: Me. Rev. Stat. tit. 20-A, § 1001. Duties of school boards)</t>
  </si>
  <si>
    <t>report - Me. Rev. Stat. tit. ... ( Full Title: Me. Rev. Stat. tit. 20-A, § 1001. Duties of school boards)</t>
  </si>
  <si>
    <t>... - Me. Rev. Stat. tit. ... ( Full Title: Me. Rev. Stat. tit. 20-A, § 4007. Secret Societies Prohibited), expulsion - Me. Rev. Stat. tit. ... ( Full Title: Me. Rev. Stat. tit. 20-A, § 1001. Duties of school boards)</t>
  </si>
  <si>
    <t>Maryland</t>
  </si>
  <si>
    <t>Suspension for 10 days - Md. Code, Education § 7-305(a)(1) ( Full Title: Md. Code, Education § 7-305. Suspension and expulsion procedures), Required expulsion for firearm - Md. Code, Education § 7-305(e) ( Full Title: Md. Code, Education § 7-305. Suspension and expulsion procedures)</t>
  </si>
  <si>
    <t>Expulsion allowed - Md. Code, Education § 7-305(b) ( Full Title: Md. Code, Education § 7-305. Suspension and expulsion procedures), Required expulsion for firearm - Md. Code, Education § 7-305(e) ( Full Title: Md. Code, Education § 7-305. Suspension and expulsion procedures)</t>
  </si>
  <si>
    <t>Required expulsion for firearm - Md. Code, Education § 7-305(e) ( Full Title: Md. Code, Education § 7-305. Suspension and expulsion procedures), Expulsion for firearm - Md. Code Regs. 13A.08.01.12-1(B) ( Full Title: Md. Code Regs. 13A.08.01.12-1 Bringing or Possessing a Firearm on School Property.)</t>
  </si>
  <si>
    <t>Discipline for disruptive behavior - Md. Code Regs. 13A.08.01.11(C)(1) ( Full Title: Md. Code Regs. 13A.08.01.11 Disciplinary Action.)</t>
  </si>
  <si>
    <t>Suspension for 10 days - Md. Code, Education § 7-305(a)(1) ( Full Title: Md. Code, Education § 7-305. Suspension and expulsion procedures)</t>
  </si>
  <si>
    <t>Suspension for 10 days - Md. Code, Education § 7-305(a)(1) ( Full Title: Md. Code, Education § 7-305. Suspension and expulsion procedures), short-term suspension - 10-days - Md. Code Regs. 13A.08.01.11(B)(6) ( Full Title: Md. Code Regs. 13A.08.01.11 Disciplinary Action.)</t>
  </si>
  <si>
    <t>At the request of a principal, a county superintendent may suspend a student for more than 10 school days after investigating the matter and having a conference with the student and their parent or guardian. Md. Code, Education § 7-305 (b), (c).</t>
  </si>
  <si>
    <t>Alternatives and supports - Md. Code, Education § 7-306(c) ( Full Title: Md. Code, Education § 7-306. Student disciplinary methods)</t>
  </si>
  <si>
    <t>In addition to the general requirement to use alternatives to exclusionary discipline, if an elementary school's suspension rate exceeds 18 percent, the principal of the school must implement a positive behavioral interventions and support program, or an alternative behavioral modification program developed in collaboration with the Department of Education.  Md. Code, Education § 7-304.1 (b); Md. Code Regs. 13A.08.06.02 (A); Md. Code Regs. 13A.08.06.01 (B) (4).</t>
  </si>
  <si>
    <t>Annual reporting for firearms - Md. Code Regs. 13A.08.01.12-1(D)(1) ( Full Title: Md. Code Regs. 13A.08.01.12-1 Bringing or Possessing a Firearm on School Property.)</t>
  </si>
  <si>
    <t>Report to law enforcement - Md. Code Regs. 13A.08.01.12-1(D)(2) ( Full Title: Md. Code Regs. 13A.08.01.12-1 Bringing or Possessing a Firearm on School Property.), Reporting delinquent acts - Md. Code Regs. 13A.08.01.15 ( Full Title: Md. Code Regs. 13A.08.01.15 Reporting Delinquent Acts.)</t>
  </si>
  <si>
    <t>Suspension for 10 days - Md. Code, Education § 7-305(a)(1) ( Full Title: Md. Code, Education § 7-305. Suspension and expulsion procedures), short-term suspension 10 days - Md. Code Regs. 13A.08.01.11(B)(6) ( Full Title: Md. Code Regs. 13A.08.01.11 Disciplinary Action.)</t>
  </si>
  <si>
    <t>In addition to the general requirement to use alternatives to exclusionary discipline, if an elementary school's out-of-school suspension rate exceeds a certain percent of its enrollment, the principal of the school must implement a positive behavioral interventions and support program, or an alternative behavioral modification program developed in collaboration with the Department of Education. Md. Code, Education § 7-304.1 (b); Md. Code Regs. 13A.08.06.02 (A), (B); Md. Code Regs. 13A.08.06.01 (B) (4).</t>
  </si>
  <si>
    <t>A student may also be suspended for cause. Md. Code, Education § 7-305 (a) (1).</t>
  </si>
  <si>
    <t>Suspension for 10 days - Md. Code, Education § 7-305 (a) (1) ( Full Title: Md. Code, Education § 7-305. Suspension and expulsion procedures), Required expulsion for firearm - Md. Code, Education § 7-305 (f) (1) ( Full Title: Md. Code, Education § 7-305. Suspension and expulsion procedures)</t>
  </si>
  <si>
    <t>Expulsion allowed - Md. Code, Education § 7-305 (c) ( Full Title: Md. Code, Education § 7-305. Suspension and expulsion procedures), Required expulsion for firearm - Md. Code, Education § 7-305 (f) (1) ( Full Title: Md. Code, Education § 7-305. Suspension and expulsion procedures)</t>
  </si>
  <si>
    <t>Expulsion for firearm - Md. Code Regs. 13A.08.01.12-1(B) ( Full Title: Md. Code Regs. 13A.08.01.12-1 Bringing or Possessing a Firearm on School Property.), Required expulsion for firearm - Md. Code, Education § 7-305 (f) (1) ( Full Title: Md. Code, Education § 7-305. Suspension and expulsion procedures)</t>
  </si>
  <si>
    <t>Expulsion for firearm - Md. Code Regs. 13A.08.01.12-1(B) ( Full Title: Md. Code Regs. 13A.08.01.12-1 Bringing or Possessing a Firearm on School Property.), Modification of expulsion - Md. Code, Education § 7-305 (f) (3) ( Full Title: Md. Code, Education § 7-305. Suspension and expulsion procedures)</t>
  </si>
  <si>
    <t>Discipline prohibitions - Md. Code, Education § 7-305 (b) ( Full Title: Md. Code, Education § 7-305. Suspension and expulsion procedures)</t>
  </si>
  <si>
    <t>Suspension for 10 days - Md. Code, Education § 7-305 (a) (1) ( Full Title: Md. Code, Education § 7-305. Suspension and expulsion procedures)</t>
  </si>
  <si>
    <t>Suspension for 10 days - Md. Code, Education § 7-305 (a) (1) ( Full Title: Md. Code, Education § 7-305. Suspension and expulsion procedures), short-term suspension 10 days - Md. Code Regs. 13A.08.01.11(B)(6) ( Full Title: Md. Code Regs. 13A.08.01.11 Disciplinary Action.)</t>
  </si>
  <si>
    <t>At the request of a principal, a county superintendent may suspend a student for more than 10 school days after investigating the matter and having a conference with the student and their parent or guardian. Md. Code, Education § 7-305 (c), (d).</t>
  </si>
  <si>
    <t>The county superintendent may suspend a student for more than 10 school days. Md. Code, Education § 7-305(c). A student may be excluded from school for more than 10 school days pursuant to an extended suspension. Md. Code Regs. 13A.08.01.11(B)(3). The maximum length of a short-term suspension is 3 school days. Md. Code Regs. 13A.08.01.11(6).</t>
  </si>
  <si>
    <t>In addition to the general requirement to use alternatives to exclusionary discipline, if an elementary school's out-of-school suspension rate exceeds a certain percent of its enrollment, the principal of the school must implement a positive behavioral interventions and support program, or an alternative behavioral modification program developed in collaboration with the Department of Education. Md. Code, Education § 7-304.1 (b); Md. Code Regs. 13A.08.06.02 (A), (B); Md. Code Regs. 13A.08.06.01 (B) (5).</t>
  </si>
  <si>
    <t>Expulsion definition - Md. Code Regs. 13A.08.01.11 (B) (2) ( Full Title: Md. Code Regs. 13A.08.01.11 Disciplinary Action.), Extended supervision - Md. Code Regs. 13A.08.01.11 (B) (2) ( Full Title: Md. Code Regs. 13A.08.01.11 Disciplinary Action.)</t>
  </si>
  <si>
    <t>Suspension for 10 days - Md. Code, Education § 7-305 (a) (1) ( Full Title: Md. Code, Education § 7-305. Suspension and expulsion procedures), long-term suspension 10 days - Md. Code Regs. 13A.08.01.11(B)(5) ( Full Title: Md. Code Regs. 13A.08.01.11 Disciplinary Action.)</t>
  </si>
  <si>
    <t>The county superintendent may suspend a student for more than 10 school days. Md. Code, Education § 7-305(c). The maximum length of an extended suspension is 45 days upon a showing that "the student’s return to school prior to the completion of the suspension period would pose an imminent threat of serious harm to other students and staff; or the student has engaged in chronic and extreme disruption of the educational process that has created a substantial barrier to learning for other students across the school day, and other available and appropriate behavioral and disciplinary interventions have been exhausted." Md. Code Regs. 13A.08.01.11(B)(3)(a)(i),(ii). The maximum length of a short-term suspension is 3 school days. Md. Code Regs. 13A.08.01.11(7).</t>
  </si>
  <si>
    <t>Expulsion definition - Md. Code Regs. 13A.08.01.11 (B) (2) ( Full Title: Md. Code Regs. 13A.08.01.11 Disciplinary Action.), Extended supervision - Md. Code Regs. 13A.08.01.11 (B) (2) ( Full Title: Md. Code Regs. 13A.08.01.11 Disciplinary Action.), Minimum education services - Md. Code Regs. 13A.08.01.11 (F) ( Full Title: Md. Code Regs. 13A.08.01.11 Disciplinary Action.), Education services for short-term suspensions - Md. Code Regs. 13A.08.01.11 (G) (1) ( Full Title: Md. Code Regs. 13A.08.01.11 Disciplinary Action.), Minimum education services - Md. Code Regs. 13A.08.01.11 (F) ( Full Title: Md. Code Regs. 13A.08.01.11 Disciplinary Action.), Expulsion definition - Md. Code Regs. 13A.08.01.11 (B) (2) ( Full Title: Md. Code Regs. 13A.08.01.11 Disciplinary Action.), Extended supervision - Md. Code Regs. 13A.08.01.11 (B) (2) ( Full Title: Md. Code Regs. 13A.08.01.11 Disciplinary Action.)</t>
  </si>
  <si>
    <t>Schools must provide expelled students and students who receive extended suspensions  with behavioral support services and an opportunity to receive educational instruction. Md. Code Regs. 13A.08.01.11 (B) (2)(c), (3)(c).</t>
  </si>
  <si>
    <t>Alternatives and supports - Md. Code, Education § 7-306(c) ( Full Title: Md. Code, Education § 7-306. Student disciplinary methods), Alternatives to exclusionary discipline - Md. Code Regs. 13A.08.01.11 (A) ( Full Title: Md. Code Regs. 13A.08.01.11 Disciplinary Action.)</t>
  </si>
  <si>
    <t>Annual reporting for firearms - Md. Code Regs. 13A.08.01.12-1(D)(1) ( Full Title: Md. Code Regs. 13A.08.01.12-1 Bringing or Possessing a Firearm on School Property.), Reporting on school arrests - Md. Code Regs. 13A.08.01.15 (C) ( Full Title: Md. Code Regs. 13A.08.01.15 Reporting Delinquent Acts.)</t>
  </si>
  <si>
    <t>The report mandated by Md. Code Regs. 13A.08.01.15 requiring data on school arrests and referrals to law enforcement does not specify when the report must be submitted.</t>
  </si>
  <si>
    <t>The report mandated by Md. Code Regs. 13A.08.01.15 requires data on school arrests and referrals to law enforcement to be reported. Md. Code Regs. 13A.08.01.15(C). The report mandated by Md. Code Regs. 13A.08.01.12-1 requires each local school system to report firearm incidents. Md. Code Regs. 13A.08.01.12-1(D).</t>
  </si>
  <si>
    <t>Report to law enforcement - Md. Code Regs. 13A.08.01.12-1(D)(2) ( Full Title: Md. Code Regs. 13A.08.01.12-1 Bringing or Possessing a Firearm on School Property.), Reporting delinquent acts - Md. Code Regs. 13A.08.01.15 (A) ( Full Title: Md. Code Regs. 13A.08.01.15 Reporting Delinquent Acts.)</t>
  </si>
  <si>
    <t>Discipline prohibitions - Md. Code, Education § 7-305 (b) ( Full Title: Md. Code, Education § 7-305. Suspension and expulsion procedures), Student journalist protection - Md. Code, Education § 7-121 (h) (1) ( Full Title: Md. Code, Education § 7-121. Freedom of speech and of the press in school-sponsored media), Student journalist freedom of speech - Md. Code, Education § 7-121 (b), (c) ( Full Title: Md. Code, Education § 7-121. Freedom of speech and of the press in school-sponsored media)</t>
  </si>
  <si>
    <t>Suspension for 10 days - Md. Code, Education § 7-305 (a) (1) ( Full Title: Md. Code, Education § 7-305. Suspension and expulsion procedures), long-term suspension - Md. Code Regs. 13A.08.01.11(B)(5) ( Full Title: Md. Code Regs. 13A.08.01.11 Disciplinary Action.)</t>
  </si>
  <si>
    <t>Expulsion definition - Md. Code Regs. 13A.08.01.11 (B) (2) ( Full Title: Md. Code Regs. 13A.08.01.11 Disciplinary Action.), Extended supervision - Md. Code Regs. 13A.08.01.11 (B) (2) ( Full Title: Md. Code Regs. 13A.08.01.11 Disciplinary Action.), Minimum education services - Md. Code Regs. 13A.08.01.11 (F) ( Full Title: Md. Code Regs. 13A.08.01.11 Disciplinary Action.), Education services for short-term suspensions - Md. Code Regs. 13A.08.01.11 (G) (1) ( Full Title: Md. Code Regs. 13A.08.01.11 Disciplinary Action.)</t>
  </si>
  <si>
    <t>Suspension for 10 days - Md. Code, Education § 7-305 (a) (1) ( Full Title: Md. Code, Education § 7-305. Suspension and expulsion procedures), Expulsion definition - Md. Code Regs. 13A.08.01.11 (B) (2) ( Full Title: Md. Code Regs. 13A.08.01.11 Disciplinary Action.), Extended supervision - Md. Code Regs. 13A.08.01.11 (B) (2) ( Full Title: Md. Code Regs. 13A.08.01.11 Disciplinary Action.)</t>
  </si>
  <si>
    <t>A student may be suspended for cause. Md. Code, Education § 7-305 (a) (1). A student may be subject to an extended suspension if they pose an imminent threat of serious harm to other students or staff, or if they have engaged in chronic and extreme disruption of the educational process that has created a substantial barrier to learning for other students across the school day. Md. Code Regs. 13A.08.01.11 (B) (3).</t>
  </si>
  <si>
    <t>Required expulsion for firearm - Md. Code, Education § 7-305 (f) ( Full Title: Md. Code, Education § 7-305. Suspension and expulsion procedures), Suspension for 10 days - Md. Code, Education § 7-305 (a) ( Full Title: Md. Code, Education § 7-305. Suspension and expulsion procedures)</t>
  </si>
  <si>
    <t>Expulsion allowed - Md. Code, Education § 7-305 (c) ( Full Title: Md. Code, Education § 7-305. Suspension and expulsion procedures), Required expulsion for firearm - Md. Code, Education § 7-305 (f) ( Full Title: Md. Code, Education § 7-305. Suspension and expulsion procedures)</t>
  </si>
  <si>
    <t>Expulsion for firearm - Md. Code Regs. 13A.08.01.12-1(B) ( Full Title: Md. Code Regs. 13A.08.01.12-1 Bringing or Possessing a Firearm on School Property.), Required expulsion for firearm - Md. Code, Education § 7-305 (f) ( Full Title: Md. Code, Education § 7-305. Suspension and expulsion procedures)</t>
  </si>
  <si>
    <t>Student journalist protection - Md. Code, Education § 7-121 (h) (1) ( Full Title: Md. Code, Education § 7-121. Freedom of speech and of the press in school-sponsored media), Student journalist freedom of speech - Md. Code, Education § 7-121 (b), (c) ( Full Title: Md. Code, Education § 7-121. Freedom of speech and of the press in school-sponsored media), Discipline prohibitions - Md. Code, Education § 7-305 (b) ( Full Title: Md. Code, Education § 7-305. Suspension and expulsion procedures)</t>
  </si>
  <si>
    <t>Suspension for 10 days - Md. Code, Education § 7-305 (a) ( Full Title: Md. Code, Education § 7-305. Suspension and expulsion procedures)</t>
  </si>
  <si>
    <t>Extended supervision - Md. Code Regs. 13A.08.01.11 (B) (2) ( Full Title: Md. Code Regs. 13A.08.01.11 Disciplinary Action.), Expulsion definition - Md. Code Regs. 13A.08.01.11 (B) (2) ( Full Title: Md. Code Regs. 13A.08.01.11 Disciplinary Action.)</t>
  </si>
  <si>
    <t>Suspension for 10 days - Md. Code, Education § 7-305 (a) ( Full Title: Md. Code, Education § 7-305. Suspension and expulsion procedures), long-term suspension - Md. Code Regs. 13A.08.01.11(B)(6) ( Full Title: Md. Code Regs. 13A.08.01.11 Disciplinary Action.)</t>
  </si>
  <si>
    <t>Grade exemptions - Md. Code, Education § 7-305.1 (b) ( Full Title: Md. Code, Education § 7-305.1. Prohibiting suspension and expulsion of prekindergarten, kindergarten, first grade, or second grade students)</t>
  </si>
  <si>
    <t>In general, students in kindergarten through 2nd grade may not be suspended or expelled from school. Md. Code, Education § 7-305.1 (b) (1). However, such students may be expelled if required by federal law, or may be suspended for not more than five days if the school administration determines there is an imminent threat of serious harm to other students or staff that cannot be reduced or eliminated through interventions and supports. Md. Code, Education § 7-305.1 (b) (2).</t>
  </si>
  <si>
    <t>Expulsion definition - Md. Code Regs. 13A.08.01.11 (B) (2) ( Full Title: Md. Code Regs. 13A.08.01.11 Disciplinary Action.), Extended supervision - Md. Code Regs. 13A.08.01.11 (B) (2) ( Full Title: Md. Code Regs. 13A.08.01.11 Disciplinary Action.), Minimum education services - Md. Code Regs. 13A.08.01.11 (F) ( Full Title: Md. Code Regs. 13A.08.01.11 Disciplinary Action.), Education services for short-term suspensions - Md. Code Regs. 13A.08.01.11 (G) (1) ( Full Title: Md. Code Regs. 13A.08.01.11 Disciplinary Action.), Supports for K-2 - Md. Code, Education § 7-305.1 (c) ( Full Title: Md. Code, Education § 7-305.1. Prohibiting suspension and expulsion of prekindergarten, kindergarten, first grade, or second grade students)</t>
  </si>
  <si>
    <t>Schools must provide expelled students and students who receive extended suspensions  with behavioral support services and an opportunity to receive educational instruction. Md. Code Regs. 13A.08.01.11 (B) (2)(c), (3)(c). Schools must provide students in kindergarten through 2nd grade who are suspended pursuant to Md. Code, Education § 7-305.1(b) must be provided with the following supports: (i) positive behavior interventions and supports; (ii) a behavior intervention plan; (iii) a referral to a student support team; (iv) a referral to an individualized education program team; and (v) a referral for appropriate community–based services. Md. Code, Education § 7-305.1 (c).</t>
  </si>
  <si>
    <t>Suspension for 10 days - Md. Code, Education § 7-305 (a) ( Full Title: Md. Code, Education § 7-305. Suspension and expulsion procedures), long-term suspension 10 days - Md. Code Regs. 13A.08.01.11(B)(5) ( Full Title: Md. Code Regs. 13A.08.01.11 Disciplinary Action.)</t>
  </si>
  <si>
    <t>[A]t the request of a principal, a county superintendent may suspend a student for more than 10 school days after investigating the matter and having a conference with the student and their parent or guardian. Md. Code, Education § 7-305 (c), (d).  The maximum length of an extended suspension is 45 days upon a showing that "the student’s return to school prior to the completion of the suspension period would pose an imminent threat of serious harm to other students and staff; or the student has engaged in chronic and extreme disruption of the educational process that has created a substantial barrier to learning for other students across the school day, and other available and appropriate behavioral and disciplinary interventions have been exhausted." Md. Code Regs. 13A.08.01.11(B)(3)(a)(i),(ii). The maximum length of a short-term suspension is 3 school days. Md. Code Regs. 13A.08.01.11(7).</t>
  </si>
  <si>
    <t>disaggregation - Md. Code, Education § 7-306(c)(1) ( Full Title: Md. Code, Education § 7-306. Student disciplinary methods)</t>
  </si>
  <si>
    <t>Extended suspension support - Md. Code Regs. 13A.08.01.11(B)(3)(c) ( Full Title: Md. Code Regs. 13A.08.01.11 Disciplinary Action.)</t>
  </si>
  <si>
    <t>Suspension for 10 days - Md. Code, Education § 7-305 (a) ( Full Title: Md. Code, Education § 7-305. Suspension and expulsion procedures), long-term suspension - Md. Code Regs. 13A.08.01.11(5) ( Full Title: Md. Code Regs. 13A.08.01.11 Disciplinary Action.)</t>
  </si>
  <si>
    <t>Grade exemptions - Md. Code, Education § 7-305.1 (b) ( Full Title: Md. Code, Education § 7-305.1. Prohibiting suspension and expulsion of prekindergarten, kindergarten, first grade, or second grade students), exemption - regulation - Md. Code Regs. 13A.08.01.11(C)(1) ( Full Title: Md. Code Regs. 13A.08.01.11 Disciplinary Action.)</t>
  </si>
  <si>
    <t>In general, students in kindergarten through 2nd grade may not be suspended or expelled from school. Md. Code, Education § 7-305.1 (b) (1); Md. Code Regs. 13A.08.01.11(C)(1)(a). However, such students may be expelled if required by federal law, or may be suspended for not more than five days if the school administration determines there is an imminent threat of serious harm to other students or staff that cannot be reduced or eliminated through interventions and supports. Md. Code, Education § 7-305.1 (b) (2); Md. Code Regs. 13A.08.01.11(C)(1)(b).</t>
  </si>
  <si>
    <t>Intervention and Support - Md. Code Regs. 13A.08.01.11(H) ( Full Title: Md. Code Regs. 13A.08.01.11 Disciplinary Action.), Grade exemptions - Md. Code, Education § 7-305.1 (b) ( Full Title: Md. Code, Education § 7-305.1. Prohibiting suspension and expulsion of prekindergarten, kindergarten, first grade, or second grade students), expulsion support - Md. Code Regs. 13A.08.01.11(B)(2)(c) ( Full Title: Md. Code Regs. 13A.08.01.11 Disciplinary Action.), Extended suspension support - Md. Code Regs. 13A.08.01.11(B)(3)(c) ( Full Title: Md. Code Regs. 13A.08.01.11 Disciplinary Action.), support - Md. Code Regs. 13A.08.01.11(F),(G) ( Full Title: Md. Code Regs. 13A.08.01.11 Disciplinary Action.)</t>
  </si>
  <si>
    <t>Schools must provide expelled students and students who receive extended suspensions  with behavioral support services and an opportunity to receive educational instruction. Md. Code Regs. 13A.08.01.11 (B) (2)(c), (3)(c). Schools must provide students in kindergarten through 2nd grade who are suspended pursuant to Md. Code, Education § 7-305.1(b) or pursuant to Md. Code Regs. 13A.08.01.11(C)(1)(b) must be provided with the following supports: (i) positive behavior interventions and supports; (ii) a behavior intervention plan; (iii) a referral to a student support team; (iv) a referral to an individualized education program team; and (v) a referral for appropriate community–based services. Md. Code, Education § 7-305.1 (c). Md. Code Regs. 13A.08.01.11(H).</t>
  </si>
  <si>
    <t>Alternatives and supports - Md. Code, Education § 7-306(c) ( Full Title: Md. Code, Education § 7-306. Student disciplinary methods), alternatives - Md. Code Regs. 13A.08.01.11(A) ( Full Title: Md. Code Regs. 13A.08.01.11 Disciplinary Action.)</t>
  </si>
  <si>
    <t>Massachusetts</t>
  </si>
  <si>
    <t>may expel - M.G.L.A. 71 § 37 ( Full Title: M.G.L.A. 71 § 37H. Policies related to conduct of teachers or students; student handbooks)</t>
  </si>
  <si>
    <t>may expel - M.G.L.A. 71 § 37 ( Full Title: M.G.L.A. 71 § 37H. Policies related to conduct of teachers or students; student handbooks), convicted felony - M.G.L.A. 71 § 37H 1/2(2) ( Full Title: M.G.L.A. 71 § 37H 1/2. Felony complaint or conviction of student; expulsion; right to appeal)</t>
  </si>
  <si>
    <t>Upon a student being convicted of a felony or upon an adjudication or admission in court of guilt with respect to such a felony or felony delinquency, the principal or headmaster of a school in which the student is enrolled may expel said student if such principal or headmaster determines that the student's continued presence in school would have a substantial detrimental effect on the general welfare of the school. M.G.L.A. 71 § 37H 1/2(2).  A student who assaults educational staff may be expelled. M.G.L.A. 71 § 37H(b).</t>
  </si>
  <si>
    <t>may expel - M.G.L.A. 71 § 37 ( Full Title: M.G.L.A. 71 § 37H. Policies related to conduct of teachers or students; student handbooks), may suspend - M.G.L.A. 71 § 37 ( Full Title: M.G.L.A. 71 § 37H. Policies related to conduct of teachers or students; student handbooks), felony charged - M.G.L.A. 71 § 37H 1/2(1) ( Full Title: M.G.L.A. 71 § 37H 1/2. Felony complaint or conviction of student; expulsion; right to appeal)</t>
  </si>
  <si>
    <t>Upon the issuance of a criminal complaint charging a student with a felony or upon the issuance of a felony delinquency complaint against a student, the principal or headmaster of a school in which the student is enrolled may suspend such student for a period of time determined appropriate by said principal or headmaster if said principal or headmaster determines that the student's continued presence in school would have a substantial detrimental effect on the general welfare of the school. M.G.L.A. 71 § 37H 1/2(1).  A student who assaults educational staff may be suspended. M.G.L.A. 71 § 37H(b),(c).</t>
  </si>
  <si>
    <t>discipline reporting - M.G.L.A. 69 § 1 ( Full Title: M.G.L.A. 69 § 1I. Performances of public school districts and individual public schools; evaluation system; assessment instruments; reports)</t>
  </si>
  <si>
    <t>may suspend - M.G.L.A. 71 § 37 ( Full Title: M.G.L.A. 71 § 37H. Policies related to conduct of teachers or students; student handbooks)</t>
  </si>
  <si>
    <t>may expel - M.G.L.A. 71 § 37 ( Full Title: M.G.L.A. 71 § 37H. Policies related to conduct of teachers or students; student handbooks), convicted felony - M.G.L.A. 71 § 37H 1/2(2) ( Full Title: M.G.L.A. 71 § 37H 1/2. Felony complaint or conviction of student; expulsion; right to appeal), convicted felony - M.G.L.A. 71 § 37H 1/2(2) ( Full Title: M.G.L.A. 71 § 37H 1/2. Felony complaint or conviction of student; expulsion; right to appeal)</t>
  </si>
  <si>
    <t>may expel - M.G.L.A. 71 § 37 ( Full Title: M.G.L.A. 71 § 37H. Policies related to conduct of teachers or students; student handbooks), may suspend - M.G.L.A. 71 § 37 ( Full Title: M.G.L.A. 71 § 37H. Policies related to conduct of teachers or students; student handbooks), felony charged - M.G.L.A. 71 § 37H 1/2(1) ( Full Title: M.G.L.A. 71 § 37H 1/2. Felony complaint or conviction of student; expulsion; right to appeal), may expel - M.G.L.A. 71 § 37 ( Full Title: M.G.L.A. 71 § 37H. Policies related to conduct of teachers or students; student handbooks), may suspend - M.G.L.A. 71 § 37 ( Full Title: M.G.L.A. 71 § 37H. Policies related to conduct of teachers or students; student handbooks)</t>
  </si>
  <si>
    <t>may expel - M.G.L.A. 71 § 37 ( Full Title: M.G.L.A. 71 § 37H. Policies related to conduct of teachers or students; student handbooks), may suspend - M.G.L.A. 71 § 37 ( Full Title: M.G.L.A. 71 § 37H. Policies related to conduct of teachers or students; student handbooks), felony charged - M.G.L.A. 71 § 37H 1/2(1) ( Full Title: M.G.L.A. 71 § 37H 1/2. Felony complaint or conviction of student; expulsion; right to appeal), may expel - M.G.L.A. 71 § 37 ( Full Title: M.G.L.A. 71 § 37H. Policies related to conduct of teachers or students; student handbooks), may suspend - M.G.L.A. 71 § 37 ( Full Title: M.G.L.A. 71 § 37H. Policies related to conduct of teachers or students; student handbooks), may expel - M.G.L.A. 71 § 37 ( Full Title: M.G.L.A. 71 § 37H. Policies related to conduct of teachers or students; student handbooks)</t>
  </si>
  <si>
    <t>may expel - M.G.L.A. 71 § 37 ( Full Title: M.G.L.A. 71 § 37H. Policies related to conduct of teachers or students; student handbooks), convicted felony - M.G.L.A. 71 § 37H 1/2(2) ( Full Title: M.G.L.A. 71 § 37H 1/2. Felony complaint or conviction of student; expulsion; right to appeal), convicted felony - M.G.L.A. 71 § 37H 1/2(2) ( Full Title: M.G.L.A. 71 § 37H 1/2. Felony complaint or conviction of student; expulsion; right to appeal), may expel - M.G.L.A. 71 § 37 ( Full Title: M.G.L.A. 71 § 37H. Policies related to conduct of teachers or students; student handbooks)</t>
  </si>
  <si>
    <t>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t>
  </si>
  <si>
    <t>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t>
  </si>
  <si>
    <t>may expel - M.G.L.A. 71 § 37 ( Full Title: M.G.L.A. 71 § 37H. Policies related to conduct of teachers or students; student handbooks), convicted felony - M.G.L.A. 71 § 37H 1/2(2) ( Full Title: M.G.L.A. 71 § 37H 1/2. Felony complaint or conviction of student; expulsion; right to appeal), convicted felony - M.G.L.A. 71 § 37H 1/2(2) ( Full Title: M.G.L.A. 71 § 37H 1/2. Felony complaint or conviction of student; expulsion; right to appeal), may expel - M.G.L.A. 71 § 37 ( Full Title: M.G.L.A. 71 § 37H. Policies related to conduct of teachers or students; student handbooks), may expel - M.G.L.A. 71 § 37 ( Full Title: M.G.L.A. 71 § 37H. Policies related to conduct of teachers or students; student handbooks)</t>
  </si>
  <si>
    <t>90 day limit - M.G.L.A. 71 § 37H ¾(f) ( Full Title: M.G.L.A. 71 § 37H ¾. Suspension or expulsion on grounds other that those set forth in Secs. 37H or 37H 1/2), expulsion length defined - 603 CMR 53.02 ( Full Title: 603 CMR 53.02. Definitions)</t>
  </si>
  <si>
    <t>90 day limit - M.G.L.A. 71 § 37H ¾(f) ( Full Title: M.G.L.A. 71 § 37H ¾. Suspension or expulsion on grounds other that those set forth in Secs. 37H or 37H 1/2), long-term suspension - 603 CMR 53.02 ( Full Title: 603 CMR 53.02. Definitions), short-term suspension - 603 CMR 53.02 ( Full Title: 603 CMR 53.02. Definitions), extend 90 days - 603 CMR 53.12(2) ( Full Title: 603 CMR 53.12 Disciplinary Offenses under MGL c. 71 § 37H or 37H1/2)</t>
  </si>
  <si>
    <t>No student shall be suspended or expelled from a school or school district for a time period that exceeds 90 school days, beginning the first day the student is removed from an assigned school building. M.G.L.A. 71 § 37H ¾(f). The maximum length for a long-term suspension is 90 school days and shall not extend beyond the end of the school year in which suspension is imposed. 603 CMR 53.02. The maximum length of a short-term suspension is 10 consecutive school days. 603 CMR 53.02. The principal may remove a student who has committed a disciplinary offense under M.G.L. c. 71, § 37H (pertaining to weapons and controlled substances) or 37H½, (pertaining to felony complaints or convictions or felony delinquency complaints or adjudications), from school for more than 90 days in a school year. 603 CMR 53.12(2).</t>
  </si>
  <si>
    <t>educational services - M.G.L.A. 71 § 37H(e) ( Full Title: M.G.L.A. 71 § 37H. Policies related to conduct of teachers or students; student handbooks), services - M.G.L.A. 71 § 37H 1/2(2) ( Full Title: M.G.L.A. 71 § 37H 1/2. Felony complaint or conviction of student; expulsion; right to appeal), support - M.G.L.A. 76 § 21 ( Full Title: M.G.L.A. 76 § 21. Opportunity for academic progress for suspended students; education service plans; alternative educational services), school support - 603 CMR 53.13(1) ( Full Title: 603 CMR 53.13. Education Services and Academic Process under MGL c. 71 §§ 37H, 37H1/2, and 37H3/4), school support 2 - 603 CMR 53.13(2) ( Full Title: 603 CMR 53.13. Education Services and Academic Process under MGL c. 71 §§ 37H, 37H1/2, and 37H3/4)</t>
  </si>
  <si>
    <t>Schools must provide an opportunity to receive educational instruction and to make-up school work to students undergoing a short-term suspension. M.G.L.A. 76 § 21.</t>
  </si>
  <si>
    <t>alternative discipline - 603 CMR 53.05 ( Full Title: 603 CMR 53.05. Alternatives to Suspension under MGL c. 71 § 37H3/4)</t>
  </si>
  <si>
    <t>alternative discipline - 603 CMR 53.05 ( Full Title: 603 CMR 53.05. Alternatives to Suspension under MGL c. 71 § 37H3/4), in-school suspension - 603 CMR 53.10(1) ( Full Title: 603 CMR 53.10. In-school Suspension Under MGL c. 71 § 37H3/4)</t>
  </si>
  <si>
    <t>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reporting requirements 1 - 603 CMR 53.14(1) ( Full Title: 603 CMR 53.14. Student Suspension and Expulsion Data Collection and Reporting)</t>
  </si>
  <si>
    <t>discipline reporting - M.G.L.A. 69 § 1 ( Full Title: M.G.L.A. 69 § 1I. Performances of public school districts and individual public schools; evaluation system; assessment instruments; reports), reporting requirements 1 - 603 CMR 53.14(1) ( Full Title: 603 CMR 53.14. Student Suspension and Expulsion Data Collection and Reporting)</t>
  </si>
  <si>
    <t>discipline reporting - M.G.L.A. 69 § 1 ( Full Title: M.G.L.A. 69 § 1I. Performances of public school districts and individual public schools; evaluation system; assessment instruments; reports), reporting requirements 1 - 603 CMR 53.14(1) ( Full Title: 603 CMR 53.14. Student Suspension and Expulsion Data Collection and Reporting), disaggregation - 603 CMR 53.14(2) ( Full Title: 603 CMR 53.14. Student Suspension and Expulsion Data Collection and Reporting), disaggregation - M.G.L.A. 71 § 37H(f) ( Full Title: M.G.L.A. 71 § 37H. Policies related to conduct of teachers or students; student handbooks)</t>
  </si>
  <si>
    <t>disaggregation - 603 CMR 53.14(2) ( Full Title: 603 CMR 53.14. Student Suspension and Expulsion Data Collection and Reporting), disaggregation - M.G.L.A. 71 § 37H(f) ( Full Title: M.G.L.A. 71 § 37H. Policies related to conduct of teachers or students; student handbooks)</t>
  </si>
  <si>
    <t>may expel - M.G.L.A. 71 § 37 ( Full Title: M.G.L.A. 71 § 37H. Policies related to conduct of teachers or students; student handbooks), convicted felony - M.G.L.A. 71 § 37H 1/2(2) ( Full Title: M.G.L.A. 71 § 37H 1/2. Felony complaint or conviction of student; expulsion; right to appeal), convicted felony - M.G.L.A. 71 § 37H 1/2(2) ( Full Title: M.G.L.A. 71 § 37H 1/2. Felony complaint or conviction of student; expulsion; right to appeal), may expel - M.G.L.A. 71 § 37 ( Full Title: M.G.L.A. 71 § 37H. Policies related to conduct of teachers or students; student handbooks), may expel - M.G.L.A. 71 § 37 ( Full Title: M.G.L.A. 71 § 37H. Policies related to conduct of teachers or students; student handbooks), 90 day limit - M.G.L.A. 71 § 37H ¾(f) ( Full Title: M.G.L.A. 71 § 37H ¾. Suspension or expulsion on grounds other that those set forth in Secs. 37H or 37H 1/2)</t>
  </si>
  <si>
    <t>may expel - M.G.L.A. 71 § 37 ( Full Title: M.G.L.A. 71 § 37H. Policies related to conduct of teachers or students; student handbooks), convicted felony - M.G.L.A. 71 § 37H 1/2(2) ( Full Title: M.G.L.A. 71 § 37H 1/2. Felony complaint or conviction of student; expulsion; right to appeal), convicted felony - M.G.L.A. 71 § 37H 1/2(2) ( Full Title: M.G.L.A. 71 § 37H 1/2. Felony complaint or conviction of student; expulsion; right to appeal), may expel - M.G.L.A. 71 § 37 ( Full Title: M.G.L.A. 71 § 37H. Policies related to conduct of teachers or students; student handbooks), convicted felony - M.G.L.A. 71 § 37H 1/2(2) ( Full Title: M.G.L.A. 71 § 37H 1/2. Felony complaint or conviction of student; expulsion; right to appeal)</t>
  </si>
  <si>
    <t>90 day limit - M.G.L.A. 71 § 37H ¾(f) ( Full Title: M.G.L.A. 71 § 37H ¾. Suspension or expulsion on grounds other that those set forth in Secs. 37H or 37H 1/2), expulsion defined - 603 CMR 53.02 ( Full Title: 603 CMR 53.02. Definitions)</t>
  </si>
  <si>
    <t>90 day limit - M.G.L.A. 71 § 37H ¾(f) ( Full Title: M.G.L.A. 71 § 37H ¾. Suspension or expulsion on grounds other that those set forth in Secs. 37H or 37H 1/2), long-term suspension - 603 CMR 53.02 ( Full Title: 603 CMR 53.02. Definitions), short-term suspension - 603 CMR 53.02 ( Full Title: 603 CMR 53.02. Definitions), more than 90 days - 603 CMR 53.12(2) ( Full Title: 603 CMR 53.12 Disciplinary Offenses under MGL c. 71 § 37H or 37H1/2)</t>
  </si>
  <si>
    <t>educational services - M.G.L.A. 71 § 37H(e) ( Full Title: M.G.L.A. 71 § 37H. Policies related to conduct of teachers or students; student handbooks), services - M.G.L.A. 71 § 37H 1/2(2) ( Full Title: M.G.L.A. 71 § 37H 1/2. Felony complaint or conviction of student; expulsion; right to appeal), support - M.G.L.A. 76 § 21 ( Full Title: M.G.L.A. 76 § 21. Opportunity for academic progress for suspended students; education service plans; alternative educational services), support - M.G.L.A. 76 § 21 ( Full Title: M.G.L.A. 76 § 21. Opportunity for academic progress for suspended students; education service plans; alternative educational services), make up work - 603 CMR 53.13(1) ( Full Title: 603 CMR 53.13. Education Services and Academic Process under MGL c. 71 §§ 37H, 37H1/2, and 37H3/4), educational services - 603 CMR 53.13(2) ( Full Title: 603 CMR 53.13. Education Services and Academic Process under MGL c. 71 §§ 37H, 37H1/2, and 37H3/4), academic progress - 603 CMR 53.12(3) ( Full Title: 603 CMR 53.12 Disciplinary Offenses under MGL c. 71 § 37H or 37H1/2)</t>
  </si>
  <si>
    <t>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t>
  </si>
  <si>
    <t>discipline reporting - M.G.L.A. 69 § 1 ( Full Title: M.G.L.A. 69 § 1I. Performances of public school districts and individual public schools; evaluation system; assessment instruments; reports), reporting - 603 CMR 53.14(1) ( Full Title: 603 CMR 53.14. Student Suspension and Expulsion Data Collection and Reporting)</t>
  </si>
  <si>
    <t>discipline reporting - M.G.L.A. 69 § 1 ( Full Title: M.G.L.A. 69 § 1I. Performances of public school districts and individual public schools; evaluation system; assessment instruments; reports), reporting - 603 CMR 53.14(1) ( Full Title: 603 CMR 53.14. Student Suspension and Expulsion Data Collection and Reporting), disaggregation - 603 CMR 53.14(2) ( Full Title: 603 CMR 53.14. Student Suspension and Expulsion Data Collection and Reporting), disaggregation - student status - M.G.L.A. 71 § 37H(f) ( Full Title: M.G.L.A. 71 § 37H. Policies related to conduct of teachers or students; student handbooks)</t>
  </si>
  <si>
    <t>disaggregation - 603 CMR 53.14(2) ( Full Title: 603 CMR 53.14. Student Suspension and Expulsion Data Collection and Reporting), disaggregation - student status - M.G.L.A. 71 § 37H(f) ( Full Title: M.G.L.A. 71 § 37H. Policies related to conduct of teachers or students; student handbooks)</t>
  </si>
  <si>
    <t>90 day limit - M.G.L.A. 71 § 37H ¾(f) ( Full Title: M.G.L.A. 71 § 37H ¾. Suspension or expulsion on grounds other that those set forth in Secs. 37H or 37H 1/2), expulsion - 603 CMR 53.02 ( Full Title: 603 CMR 53.02. Definitions)</t>
  </si>
  <si>
    <t>90 day limit - M.G.L.A. 71 § 37H ¾(f) ( Full Title: M.G.L.A. 71 § 37H ¾. Suspension or expulsion on grounds other that those set forth in Secs. 37H or 37H 1/2), 90 day limit - M.G.L.A. 71 § 37H ¾(f) ( Full Title: M.G.L.A. 71 § 37H ¾. Suspension or expulsion on grounds other that those set forth in Secs. 37H or 37H 1/2), long-term suspension - 603 CMR 53.02 ( Full Title: 603 CMR 53.02. Definitions), short-term suspension - 603 CMR 53.02 ( Full Title: 603 CMR 53.02. Definitions), more than 90 days - 603 CMR 53.12(2) ( Full Title: 603 CMR 53.12 Disciplinary Offenses under MGL c. 71 § 37H or 37H1/2)</t>
  </si>
  <si>
    <t>educational services - M.G.L.A. 71 § 37H(e) ( Full Title: M.G.L.A. 71 § 37H. Policies related to conduct of teachers or students; student handbooks), services - M.G.L.A. 71 § 37H 1/2(2) ( Full Title: M.G.L.A. 71 § 37H 1/2. Felony complaint or conviction of student; expulsion; right to appeal), support - M.G.L.A. 76 § 21 ( Full Title: M.G.L.A. 76 § 21. Opportunity for academic progress for suspended students; education service plans; alternative educational services), support - M.G.L.A. 76 § 21 ( Full Title: M.G.L.A. 76 § 21. Opportunity for academic progress for suspended students; education service plans; alternative educational services), educational services - M.G.L.A. 71 § 37H(e) ( Full Title: M.G.L.A. 71 § 37H. Policies related to conduct of teachers or students; student handbooks), services - M.G.L.A. 71 § 37H 1/2(2) ( Full Title: M.G.L.A. 71 § 37H 1/2. Felony complaint or conviction of student; expulsion; right to appeal), support - M.G.L.A. 76 § 21 ( Full Title: M.G.L.A. 76 § 21. Opportunity for academic progress for suspended students; education service plans; alternative educational services), educational services - 603 CMR 53.12(2) ( Full Title: 603 CMR 53.12 Disciplinary Offenses under MGL c. 71 § 37H or 37H1/2), academic progress - 603 CMR 53.13(1) ( Full Title: 603 CMR 53.13. Education Services and Academic Process under MGL c. 71 §§ 37H, 37H1/2, and 37H3/4), exclusion academic progress - 603 CMR 53.13(2) ( Full Title: 603 CMR 53.13. Education Services and Academic Process under MGL c. 71 §§ 37H, 37H1/2, and 37H3/4)</t>
  </si>
  <si>
    <t>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discipline reporting - M.G.L.A. 69 § 1 ( Full Title: M.G.L.A. 69 § 1I. Performances of public school districts and individual public schools; evaluation system; assessment instruments; reports), report required - 603 CMR 53.14(1) ( Full Title: 603 CMR 53.14. Student Suspension and Expulsion Data Collection and Reporting)</t>
  </si>
  <si>
    <t>discipline reporting - M.G.L.A. 69 § 1 ( Full Title: M.G.L.A. 69 § 1I. Performances of public school districts and individual public schools; evaluation system; assessment instruments; reports), report required - 603 CMR 53.14(1) ( Full Title: 603 CMR 53.14. Student Suspension and Expulsion Data Collection and Reporting)</t>
  </si>
  <si>
    <t>discipline reporting - M.G.L.A. 69 § 1 ( Full Title: M.G.L.A. 69 § 1I. Performances of public school districts and individual public schools; evaluation system; assessment instruments; reports), report required - 603 CMR 53.14(1) ( Full Title: 603 CMR 53.14. Student Suspension and Expulsion Data Collection and Reporting), disaggregation - M.G.L.A. 71 § 37H(f) ( Full Title: M.G.L.A. 71 § 37H. Policies related to conduct of teachers or students; student handbooks), disaggregation - 603 CMR 53.14(2) ( Full Title: 603 CMR 53.14. Student Suspension and Expulsion Data Collection and Reporting)</t>
  </si>
  <si>
    <t>Michigan</t>
  </si>
  <si>
    <t>discipline authority - Mich. Comp. Laws § 380.1311 ( Full Title: Mich. Comp. Laws § 380.1311. Suspension or expulsion of pupil.)</t>
  </si>
  <si>
    <t>expulsion - Mich. Comp. Laws § 380.1311 ( Full Title: Mich. Comp. Laws § 380.1311. Suspension or expulsion of pupil.)</t>
  </si>
  <si>
    <t>expulsion - Mich. Comp. Laws § 380.1311 ( Full Title: Mich. Comp. Laws § 380.1311. Suspension or expulsion of pupil.), assault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</si>
  <si>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Physical violence is limited to acts against school employees. Mich. Comp. Laws § 380.1311a(1)</t>
  </si>
  <si>
    <t>physical assault - Mich. Comp. Laws § 380.1310 ( Full Title: Mich. Comp. Laws § 380.1310. Physical assault at school against another pupil; suspension or expulsion; alternative education program; definitions.), discipline authority - Mich. Comp. Laws § 380.1311 ( Full Title: Mich. Comp. Laws § 380.1311. Suspension or expulsion of pupil.), threats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</si>
  <si>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The school may suspend or expel a student for persistent disobedience. Mich. Comp. Laws § 380.1311(1). A student in grades 6 or above who commits physical assault or verbal assault against a school employee shall be suspended or expelled. Mich. Comp. Laws § 380.1310(1); Mich. Comp. Laws § 380.1311a(2).</t>
  </si>
  <si>
    <t>physical assault - Mich. Comp. Laws § 380.1310 ( Full Title: Mich. Comp. Laws § 380.1310. Physical assault at school against another pupil; suspension or expulsion; alternative education program; definitions.), threats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</si>
  <si>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A student in grades 6 or above who commits physical assault or verbal assault against a school employee shall be suspended or expelled. Mich. Comp. Laws § 380.1310(1); Mich. Comp. Laws § 380.1311a(2).</t>
  </si>
  <si>
    <t>The school may suspend or expel a student for persistent disobedience. Mich. Comp. Laws § 380.1311(1).</t>
  </si>
  <si>
    <t>report - Mich. Comp. Laws § 380.1310a ( Full Title: Mich. Comp. Laws § 380.1310a. Report.), web report - Mich. Comp. Laws § 380.1310a ( Full Title: Mich. Comp. Laws § 380.1310a. Report.)</t>
  </si>
  <si>
    <t>The discipline-relate report requires reporting of expulsions and incident type, and the school crime report requires reporting of crimes involving violence and possession of controlled substance. Mich. Comp. Laws § 380.1310a.</t>
  </si>
  <si>
    <t>weapon law enforcement - Mich. Comp. Laws § 380.1313 ( Full Title: Mich. Comp. Laws § 380.1313. Dangerous weapon found in possession of pupil; report; confiscation by school official; determination of legal owner; “dangerous weapon” defined.), assault report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</si>
  <si>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Law enforcement must be notified when a student in grades 6 or above commits physical assault or verbal assault against a school employee. Mich. Comp. Laws § 380.1310(1); Mich. Comp. Laws § 380.1311a(2).</t>
  </si>
  <si>
    <t>pregnancy - Mich. Comp. Laws § 380.1301 ( Full Title: Mich. Comp. Laws § 380.1301 Pregnant persons; expulsion or exclusion from public school prohibited; withdrawal; alternative educational program or program of special services; rules.)</t>
  </si>
  <si>
    <t>factors listed - Mich. Comp. Laws § 380.1310d ( Full Title: Mich. Comp. Laws § 380.1310d. Suspension or expulsion of pupil; factors; exercise of discretion; rebuttable presumption; section inapplicable for possession of firearm in weapon free school zone; consideration of factors mandatory; definitions.)</t>
  </si>
  <si>
    <t>Modified expulsions do not apply to expulsions for firearms. Mich. Comp. Laws § 380.1310d(3).</t>
  </si>
  <si>
    <t>assault - Mich. Comp. Laws § 380.1310 ( Full Title: Mich. Comp. Laws § 380.1310. Physical assault at school against another pupil; suspension or expulsion; alternative education program; definitions.), discipline authority - Mich. Comp. Laws § 380.1311 ( Full Title: Mich. Comp. Laws § 380.1311. Suspension or expulsion of pupil.), threats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</si>
  <si>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assault - Mich. Comp. Laws § 380.1310 ( Full Title: Mich. Comp. Laws § 380.1310. Physical assault at school against another pupil; suspension or expulsion; alternative education program; definitions.), threats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</si>
  <si>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discretion - Mich. Comp. Laws § 380.1310d ( Full Title: Mich. Comp. Laws § 380.1310d. Suspension or expulsion of pupil; factors; exercise of discretion; rebuttable presumption; section inapplicable for possession of firearm in weapon free school zone; consideration of factors mandatory; definitions.)</t>
  </si>
  <si>
    <t>restorative practices - Mich. Comp. Laws § 380.1310c ( Full Title: Mich. Comp. Laws § 380.1310c. Restorative practices as alternative or in addition to suspension or expulsion; definitions.)</t>
  </si>
  <si>
    <t>restorative practice definition - Mich. Comp. Laws § 380.1310c ( Full Title: Mich. Comp. Laws § 380.1310c. Restorative practices as alternative or in addition to suspension or expulsion; definitions.)</t>
  </si>
  <si>
    <t>discipline authority - Mich. Comp. Laws § 380.1311 ( Full Title: Mich. Comp. Laws § 380.1311. Suspension or expulsion of pupil.), assault - Mich. Comp. Laws § 380.1310 ( Full Title: Mich. Comp. Laws § 380.1310. Physical assault at school against another pupil; suspension or expulsion; alternative education program; definitions.), threats - Mich. Comp. Laws § 380.1311a ( Full Title: Mich. Comp. Laws § 380.1311a. Physical assault by pupil against employee, volunteer, or contractor; expulsion; verbal assault or bomb threat; suspension or expulsion; alternative services; referral; reinstatement; immunity from liability; petition for reinstatement form; rights of pupils eligible for special education programs and services; eligibility of school for prorated share of foundation allowance; report of assaults; responsibility for enrollment in educational program; definitions.)</t>
  </si>
  <si>
    <t>weapon law enforcement - Mich. Comp. Laws § 380.1313 ( Full Title: Mich. Comp. Laws § 380.1313. Dangerous weapon found in possession of pupil; report; confiscation by school official; determination of legal owner; “dangerous weapon” defined.)</t>
  </si>
  <si>
    <t>Minnesota</t>
  </si>
  <si>
    <t>suspension procedures - Minn. Stat. § 121A.4... ( Full Title: Minn. Stat. § 121A.46. Suspension procedures)</t>
  </si>
  <si>
    <t>must expel - Minn. Stat. § 121A.4... ( Full Title: Minn. Stat. § 121A.44. Expulsion for possession of firearm)</t>
  </si>
  <si>
    <t>may dismiss - Minn. Stat. § 121A.4... ( Full Title: Minn. Stat. § 121A.45. Grounds for dismissal), dismissal - Minn. Stat. § 121A.4... ( Full Title: Minn. Stat. § 121A.41. Definitions), secret societies - Minn. Stat. § 121A.7... ( Full Title: Minn. Stat. § 121A.70. Secret fraternities and societies)</t>
  </si>
  <si>
    <t>expulsion definition - Minn. Stat. § 121A.4... ( Full Title: Minn. Stat. § 121A.41. Definitions)</t>
  </si>
  <si>
    <t>suspension definition - Minn. Stat. § 121A.4... ( Full Title: Minn. Stat. § 121A.41. Definitions)</t>
  </si>
  <si>
    <t>may dismiss - Minn. Stat. § 121A.4... ( Full Title: Minn. Stat. § 121A.45. Grounds for dismissal), secret societies - Minn. Stat. § 121A.7... ( Full Title: Minn. Stat. § 121A.70. Secret fraternities and societies)</t>
  </si>
  <si>
    <t>The school may not impose consecutive suspensions against the same pupil for the same course of conduct or incident of misconduct except where the pupil will create an immediate and substantial danger to self or to surrounding persons or property or where district is in process of initiating an expulsion, in which case the suspension may be extended to a total of 15 days.</t>
  </si>
  <si>
    <t>educational instruction defined - Minn. Stat. § 121A.4... ( Full Title: Minn. Stat. § 121A.41. Definitions), opportunity for educational instruction  - Minn. Stat. § 121A.4... ( Full Title: Minn. Stat. § 121A.45. Grounds for dismissal), readmission plan - Minn. Stat. § 121A.4... ( Full Title: Minn. Stat. § 121A.47. Exclusion and expulsion procedures), readmission after suspension - Minn. Stat. § 121A.4... ( Full Title: Minn. Stat. § 121A.47. Exclusion and expulsion procedures)</t>
  </si>
  <si>
    <t>The school is required to prepare and enforce a readmission plan for expelled students only.</t>
  </si>
  <si>
    <t>report to state - Minn. Stat. § 121A.5... ( Full Title: Minn. Stat. § 121A.53. Report to commissioner of education), reporting dismissals - Minn. Stat. § 121A.5... ( Full Title: Minn. Stat. § 121A.53. Report to commissioner of education)</t>
  </si>
  <si>
    <t>Minn. Stat. § 121A.06 requires school districts to report incidents involving the use or possession of a dangerous weapon in school zones and include a description of each incident.Minn. Stat. § 121A.53(2) requires the department to report annually data on the number of dismissals by age, grade, gender, race, and special education status.</t>
  </si>
  <si>
    <t>reporting dismissals - Minn. Stat. § 121A.5... ( Full Title: Minn. Stat. § 121A.53. Report to commissioner of education)</t>
  </si>
  <si>
    <t>The report on dismissals under Minn. Stat. § 121A.53(2) requires the department to disaggregate the data by age, grade, gender, race, and special education status.</t>
  </si>
  <si>
    <t>report to the state - Minn. Stat. § 121A.0... ( Full Title: Minn. Stat. § 121A.06. Reports of dangerous weapon incidents in school zones), report to commissioner - Minn. Stat. § 121A.5... ( Full Title: Minn. Stat. § 121A.53. Report to commissioner of education), report data - Minn. Stat. § 121A.5... ( Full Title: Minn. Stat. § 121A.53. Report to commissioner of education)</t>
  </si>
  <si>
    <t>report to the state - Minn. Stat. § 121A.0... ( Full Title: Minn. Stat. § 121A.06. Reports of dangerous weapon incidents in school zones)</t>
  </si>
  <si>
    <t>report to the state - Minn. Stat. § 121A.0... ( Full Title: Minn. Stat. § 121A.06. Reports of dangerous weapon incidents in school zones), report data - Minn. Stat. § 121A.5... ( Full Title: Minn. Stat. § 121A.53. Report to commissioner of education)</t>
  </si>
  <si>
    <t>Minn. Stat. § 121A.06 requires school districts to report incidents involving the use or possession of a dangerous weapon in school zones and include a description of each incident.Minn. Stat. § 121A.53(2) requires the department to report annually data on the number of dismissals and physical assaults of district employees by a student by age, grade, gender, race, and special education status.</t>
  </si>
  <si>
    <t>The report on dismissals under Minn. Stat. § 121A.53(2) requires the department to disaggregate the data by age, grade, gender, race, special education status, and aggregated data on physical assaults of a district employee by a student.</t>
  </si>
  <si>
    <t>Mississippi</t>
  </si>
  <si>
    <t>power to suspend or expel - Miss. Code § 37-7-301 ( Full Title: Miss. Code § 37-7-301. Powers and duties of school boards)</t>
  </si>
  <si>
    <t>must expel - Miss. Code § 37-11-18 ( Full Title: Miss. Code § 37-11-18. Automatic expulsion for weapon or controlled substance possession)</t>
  </si>
  <si>
    <t>damage to property - Miss. Code § 37-11-19 ( Full Title: Miss. Code § 37-11-19. Injuring school property), secret societies - Miss. Code § 37-11-43 ( Full Title: Miss. Code § 37-11-43. Fraternity, sorority, secret society), power to suspend or expel - Miss. Code § 37-7-301 ( Full Title: Miss. Code § 37-7-301. Powers and duties of school boards), disruptive behavior - Miss. Code § 37-11-18.1 ( Full Title: Miss. Code § 37-11-18.1. Definitions), habitually disruptive - Miss. Code § 37-11-18.1 ( Full Title: Miss. Code § 37-11-18.1. Definitions)</t>
  </si>
  <si>
    <t>If any pupil shall wilfully destroy, cut, deface, damage, or injure any school building, equipment or other school property he shall be liable to suspension or expulsion. Miss. Code § 37-11-19Disruptive behavior includes foul, profane, obscene, threatening, defiant or abusive language or action towards a teacher or other school employees. Miss. Code § 37-11-18.1Disruptive behavior will be considered habitual if it occurs more than two occasions during a school year. Miss. Code § 37-11-18.1</t>
  </si>
  <si>
    <t>policies - Miss. Code § 37-11-55 ( Full Title: Miss. Code § 37-11-55. Code of conduct)</t>
  </si>
  <si>
    <t>power to suspend - Miss. Code § 37-9-71 ( Full Title: Miss. Code § 37-9-71. Suspension or expulsion of student)</t>
  </si>
  <si>
    <t>damage to property - Miss. Code § 37-11-19 ( Full Title: Miss. Code § 37-11-19. Injuring school property), secret societies - Miss. Code § 37-11-43 ( Full Title: Miss. Code § 37-11-43. Fraternity, sorority, secret society)</t>
  </si>
  <si>
    <t>If any pupil shall wilfully destroy, cut, deface, damage, or injure any school building, equipment or other school property he shall be liable to suspension or expulsion. Miss. Code § 37-11-19</t>
  </si>
  <si>
    <t>damage to property - Miss. Code § 37-11-19 ( Full Title: Miss. Code § 37-11-19. Injuring school property), secret societies - Miss. Code § 37-11-43 ( Full Title: Miss. Code § 37-11-43. Fraternity, sorority, secret society), disruptive behavior - Miss. Code § 37-11-18.1 ( Full Title: Miss. Code § 37-11-18.1. Definitions), habitually disruptive - Miss. Code § 37-11-18.1 ( Full Title: Miss. Code § 37-11-18.1. Definitions), power to suspend - Miss. Code § 37-9-71 ( Full Title: Miss. Code § 37-9-71. Suspension or expulsion of student)</t>
  </si>
  <si>
    <t>habitually disruptive - Miss. Code § 37-11-18.1 ( Full Title: Miss. Code § 37-11-18.1. Definitions)</t>
  </si>
  <si>
    <t>behavioral plan - Miss. Code § 37-11-18.1 ( Full Title: Miss. Code § 37-11-18.1. Definitions)</t>
  </si>
  <si>
    <t>No student shall be considered to be habitually disruptive before the development of a behavior modification plan for the student. Any student 13 years or older for whom a behavior modification plan is developed and which student does not comply with the plan shall be deemed habitually disruptive and subject to expulsion on the occurrence of the third act of disruptive behavior during a school year. After the second act of disruptive behavior during a school year by a student, a psychological evaluation shall be performed upon the child. These alternatives to exclusionary discipline are only required for expulsions for habitual disruption.</t>
  </si>
  <si>
    <t>report to law enforcement - Miss. Code § 37-11-29 ( Full Title: Miss. Code § 37-11-29. Report of unlawful activity), law enforcement - Miss. Code § 37-11-29 ( Full Title: Miss. Code § 37-11-29. Report of unlawful activity), unlawful activity - Miss. Code § 37-11-29 ( Full Title: Miss. Code § 37-11-29. Report of unlawful activity)</t>
  </si>
  <si>
    <t>unlawful activity - Miss. Code § 37-11-29 ( Full Title: Miss. Code § 37-11-29. Report of unlawful activity)</t>
  </si>
  <si>
    <t>secret societies - Miss. Code § 37-11-43 ( Full Title: Miss. Code § 37-11-43. Fraternity, sorority, secret society), damage to property - Miss. Code § 37-11-19 ( Full Title: Miss. Code § 37-11-19. Injuring school property)</t>
  </si>
  <si>
    <t>reporting disciplinary actions - Miss. Admin. Code 7-3:18.1 ( Full Title: Miss. Admin. Code 7-3:18.1. Annual Report)</t>
  </si>
  <si>
    <t>annual report - Miss. Admin. Code 7-3:18.1 ( Full Title: Miss. Admin. Code 7-3:18.1. Annual Report)</t>
  </si>
  <si>
    <t>other information in report - Miss. Admin. Code 7-3:18.1 ( Full Title: Miss. Admin. Code 7-3:18.1. Annual Report), reporting disciplinary actions - Miss. Admin. Code 7-3:18.1 ( Full Title: Miss. Admin. Code 7-3:18.1. Annual Report)</t>
  </si>
  <si>
    <t>The district must report the percentage of students receiving out-of-school suspensions and expulsions.</t>
  </si>
  <si>
    <t>habitually disruptive - Miss. Code § 37-11-18.1 ( Full Title: Miss. Code § 37-11-18.1. Definitions), behavioral plan - Miss. Code § 37-11-18.1 ( Full Title: Miss. Code § 37-11-18.1. Definitions)</t>
  </si>
  <si>
    <t>power to suspend or expel - Miss. Code § 37-9-71 ( Full Title: Miss. Code § 37-9-71. Suspension or expulsion of student)</t>
  </si>
  <si>
    <t>For any suspension of more than ten (10) days or expulsions, a student is entitled to have a hearing appealing the suspension of more than ten days to the school board.</t>
  </si>
  <si>
    <t>Missouri</t>
  </si>
  <si>
    <t>discipline policy - Mo. Rev. Stat. § 160.261 ( Full Title: Mo. Rev. Stat. § 160.261. Discipline, written policy)</t>
  </si>
  <si>
    <t>may suspend or expel - Mo. Rev. Stat. § 167.161 ( Full Title: Mo. Rev. Stat. § 167.161. Suspension or expulsion of pupil)</t>
  </si>
  <si>
    <t>may expel or suspend - Mo. Rev. Stat. § 160.261 ( Full Title: Mo. Rev. Stat. § 160.261. Discipline, written policy), may suspend or expel - Mo. Rev. Stat. § 167.161 ( Full Title: Mo. Rev. Stat. § 167.161. Suspension or expulsion of pupil), may suspend for felonies - Mo. Rev. Stat. § 167.161 ( Full Title: Mo. Rev. Stat. § 167.161. Suspension or expulsion of pupil), secret societies - Mo. Rev. Stat. § 171.141 ( Full Title: Mo. Rev. Stat. § 171.141. Fraternities and sororities may be barred)</t>
  </si>
  <si>
    <t>shall suspend or expel - Mo. Rev. Stat. § 160.261 ( Full Title: Mo. Rev. Stat. § 160.261. Discipline, written policy)</t>
  </si>
  <si>
    <t>may suspend or expel - Mo. Rev. Stat. § 167.161 ( Full Title: Mo. Rev. Stat. § 167.161. Suspension or expulsion of pupil), may suspend for felonies - Mo. Rev. Stat. § 167.161 ( Full Title: Mo. Rev. Stat. § 167.161. Suspension or expulsion of pupil), secret societies - Mo. Rev. Stat. § 171.141 ( Full Title: Mo. Rev. Stat. § 171.141. Fraternities and sororities may be barred)</t>
  </si>
  <si>
    <t>The school board may suspend a pupil upon a finding that the pupil has been charged, convicted, or pled guilty in a court of general jurisdiction for the commission of a felony criminal violation of state or federal law. Mo. Rev. Stat. § 167.161(2)</t>
  </si>
  <si>
    <t>suspension term - Mo. Rev. Stat. § 167.171 ( Full Title: Mo. Rev. Stat. § 167.171. Summary suspension of pupil)</t>
  </si>
  <si>
    <t>The school board may authorize the summary suspension by principals for a period not to exceed ten days and by the superintendent for a period not to exceed 180 days. Mo. Rev. Stat. § 167.171</t>
  </si>
  <si>
    <t>responsibility to educate - Mo. Rev. Stat. § 167.164 ( Full Title: Mo. Rev. Stat. § 167.164. Suspension or expulsion not to relieve duty to educate)</t>
  </si>
  <si>
    <t>alternatives to exclusion - Mo. Rev. Stat. § 167.164 ( Full Title: Mo. Rev. Stat. § 167.164. Suspension or expulsion not to relieve duty to educate)</t>
  </si>
  <si>
    <t>reporting to the state - Mo. Rev. Stat. § 160.522 ( Full Title: Mo. Rev. Stat. § 160.522. School accountability report card), school report card - Mo. Rev. Stat. § 160.522 ( Full Title: Mo. Rev. Stat. § 160.522. School accountability report card)</t>
  </si>
  <si>
    <t>school report card - Mo. Rev. Stat. § 160.522 ( Full Title: Mo. Rev. Stat. § 160.522. School accountability report card)</t>
  </si>
  <si>
    <t>reporting to the state - Mo. Rev. Stat. § 160.522 ( Full Title: Mo. Rev. Stat. § 160.522. School accountability report card)</t>
  </si>
  <si>
    <t>reporting to law enforcement - Mo. Rev. Stat. § 160.261 ( Full Title: Mo. Rev. Stat. § 160.261. Discipline, written policy)</t>
  </si>
  <si>
    <t>may expel or suspend - Mo. Rev. Stat. § 160.261 ( Full Title: Mo. Rev. Stat. § 160.261. Discipline, written policy), may suspend or expel - Mo. Rev. Stat. § 167.161 ( Full Title: Mo. Rev. Stat. § 167.161. Suspension or expulsion of pupil), may suspend for felonies - Mo. Rev. Stat. § 167.161 ( Full Title: Mo. Rev. Stat. § 167.161. Suspension or expulsion of pupil), secret societies - Mo. Rev. Stat. § 171.141 ( Full Title: Mo. Rev. Stat. § 171.141. Fraternities and sororities may be barred), shall suspend or expel - Mo. Rev. Stat. § 160.261 ( Full Title: Mo. Rev. Stat. § 160.261. Discipline, written policy)</t>
  </si>
  <si>
    <t>reporting to law enforcement - Mo. Rev. Stat. § 160.261 ( Full Title: Mo. Rev. Stat. § 160.261. Discipline, written policy), reporting to law enforcement - Mo. Rev. Stat. § 160.261 ( Full Title: Mo. Rev. Stat. § 160.261. Discipline, written policy)</t>
  </si>
  <si>
    <t>may suspend or expel - Mo. Rev. Stat. § 167.161 ( Full Title: Mo. Rev. Stat. § 167.161. Suspension or expulsion of pupil), may suspend for felonies - Mo. Rev. Stat. § 167.161 ( Full Title: Mo. Rev. Stat. § 167.161. Suspension or expulsion of pupil), secret societies - Mo. Rev. Stat. § 171.141 ( Full Title: Mo. Rev. Stat. § 171.141. Fraternities and sororities may be barred), may suspend for felonies - Mo. Rev. Stat. § 167.161 ( Full Title: Mo. Rev. Stat. § 167.161. Suspension or expulsion of pupil)</t>
  </si>
  <si>
    <t>Montana</t>
  </si>
  <si>
    <t>discipline of students - Mont. Code § 20-4-302 ( Full Title: Mont. Code § 20-4-302. Discipline and punishment of pupils)</t>
  </si>
  <si>
    <t>must expel - Mont. Code § 20-5-202 ( Full Title: Mont. Code § 20-5-202. Suspension and expulsion)</t>
  </si>
  <si>
    <t>expulsion by trustees - Mont. Code § 20-5-202 ( Full Title: Mont. Code § 20-5-202. Suspension and expulsion), punishable behaviors - Mont. Code § 20-5-201 ( Full Title: Mont. Code § 20-5-201. Duties and sanctions)</t>
  </si>
  <si>
    <t>suspension policy - Mont. Code § 20-5-202 ( Full Title: Mont. Code § 20-5-202. Suspension and expulsion)</t>
  </si>
  <si>
    <t>mandatory suspension - Mont. Code § 20-5-202 ( Full Title: Mont. Code § 20-5-202. Suspension and expulsion)</t>
  </si>
  <si>
    <t>suspension for good cause - Mont. Code § 20-4-302 ( Full Title: Mont. Code § 20-4-302. Discipline and punishment of pupils), punishable behaviors - Mont. Code § 20-5-201 ( Full Title: Mont. Code § 20-5-201. Duties and sanctions)</t>
  </si>
  <si>
    <t>must expel - Mont. Code § 20-5-202 ( Full Title: Mont. Code § 20-5-202. Suspension and expulsion), expulsion period - Mont. Code § 20-5-202 ( Full Title: Mont. Code § 20-5-202. Suspension and expulsion)</t>
  </si>
  <si>
    <t>punishable behaviors - Mont. Code § 20-5-201 ( Full Title: Mont. Code § 20-5-201. Duties and sanctions)</t>
  </si>
  <si>
    <t>suspension period - Mont. Code § 20-5-202 ( Full Title: Mont. Code § 20-5-202. Suspension and expulsion)</t>
  </si>
  <si>
    <t>Students may be suspended for an additional period not to exceed 10 days if the immediate return of the pupil would be detrimental to the health, welfare, or safety of others or would be disruptive of the educational process.</t>
  </si>
  <si>
    <t>Nebraska</t>
  </si>
  <si>
    <t>disciplinary action - Neb. Rev. Stat. § 79-257 ( Full Title: Neb. Rev. Stat. § 79-257. School board or board of education)</t>
  </si>
  <si>
    <t>mandatory expulsion - Neb. Rev. Stat. § 79-263 ( Full Title: Neb. Rev. Stat. § 79-263. School district; policy regarding firearms)</t>
  </si>
  <si>
    <t>Possession of a weapon, Physical violence, Possession of a controlled substance, Possession of alcoholic beverage, Damaging property, Theft, Endangering the health, safety, or property of others, Delinquent acts, Sexual assault, Threats of violence, Interference with educational process, Secret societies, Profanity or obscenity</t>
  </si>
  <si>
    <t>violence or weapon expulsion - Neb. Rev. Stat. § 79-283 ( Full Title: Neb. Rev. Stat. § 79-283. Hearing; period of expulsion), punishable offenses - Neb. Rev. Stat. § 79-267 ( Full Title: Neb. Rev. Stat. § 79-267. Student conduct constituting grounds for long-term suspension), secret societies i - Neb. Rev. Stat. § 79-2, 102 ( Full Title: Neb. Rev. Stat. § 79-2, 102. Public schools, secret organizations), secret societies ii - Neb. Rev. Stat. § 79-2,101 ( Full Title: Neb. Rev. Stat. § 79-2,101. Public schools, membership in secret organizations)</t>
  </si>
  <si>
    <t>expulsion terms - Neb. Rev. Stat. § 79-283 ( Full Title: Neb. Rev. Stat. § 79-283. Hearing; period of expulsion), firearm expulsions - Neb. Rev. Stat. § 79-283 ( Full Title: Neb. Rev. Stat. § 79-283. Hearing; period of expulsion)</t>
  </si>
  <si>
    <t>Expulsion for physical violence or possession of weapon shall not exceed the remainder of the school year.</t>
  </si>
  <si>
    <t>Possession of a weapon, Physical violence, Possession of a controlled substance, Possession of alcoholic beverage, Damaging property, Theft, Endangering the health, safety, or property of others, Sexual assault, Threats of violence, Delinquent acts, Interference with educational process, Profanity or obscenity, Secret societies</t>
  </si>
  <si>
    <t>secret societies i - Neb. Rev. Stat. § 79-2, 102 ( Full Title: Neb. Rev. Stat. § 79-2, 102. Public schools, secret organizations), secret societies ii - Neb. Rev. Stat. § 79-2,101 ( Full Title: Neb. Rev. Stat. § 79-2,101. Public schools, membership in secret organizations), punishable offenses - Neb. Rev. Stat. § 79-267 ( Full Title: Neb. Rev. Stat. § 79-267. Student conduct constituting grounds for long-term suspension)</t>
  </si>
  <si>
    <t>long term suspension length - Neb. Rev. Stat. § 79-256 ( Full Title: Neb. Rev. Stat. § 79-256. Terms, defined), short term suspension length - Neb. Rev. Stat. § 79-256 ( Full Title: Neb. Rev. Stat. § 79-256. Terms, defined)</t>
  </si>
  <si>
    <t>Long term suspension is suspension exceeding five days but less than 20. Short term suspension is suspension not to exceed five days.</t>
  </si>
  <si>
    <t>punishable offenses - Neb. Rev. Stat. § 79-267 ( Full Title: Neb. Rev. Stat. § 79-267. Student conduct constituting grounds for long-term suspension)</t>
  </si>
  <si>
    <t>Exemption only applies to limited conduct. Neb. Rev. Stat. § 79-267(7).</t>
  </si>
  <si>
    <t>Public indecency is only a punishable offense for students at least twelve years of age but less than nineteen years of age.</t>
  </si>
  <si>
    <t>report to the state - Neb. Rev. Stat. § 79-263 ( Full Title: Neb. Rev. Stat. § 79-263. School district; policy regarding firearms)</t>
  </si>
  <si>
    <t>reporting to law enforcement - Neb. Rev. Stat. § 79-293 ( Full Title: Neb. Rev. Stat. § 79-293. Nebraska criminal code violation)</t>
  </si>
  <si>
    <t>Possession of a weapon, Physical violence, Possession of a controlled substance, Possession of alcoholic beverage, Damaging property, Bullying, Theft, Endangering the health, safety, or property of others, Delinquent acts, Sexual assault, Threats of violence, Interference with educational process, Secret societies, Profanity or obscenity</t>
  </si>
  <si>
    <t>Expulsion for physical violence or possession of weapon shall not exceed the  remainder of the school year.</t>
  </si>
  <si>
    <t>mandatory expulsion - Neb. Rev. Stat. § 79-263 ( Full Title: Neb. Rev. Stat. § 79-263. School district; policy regarding firearms), punishable offenses - Neb. Rev. Stat. § 79-267 ( Full Title: Neb. Rev. Stat. § 79-267. Student conduct constituting grounds for long-term suspension)</t>
  </si>
  <si>
    <t>Possession of a weapon, Physical violence, Possession of a controlled substance, Possession of alcoholic beverage, Damaging property, Bullying, Theft, Endangering the health, safety, or property of others, Sexual assault, Threats of violence, Delinquent acts, Interference with educational process, Profanity or obscenity, Secret societies</t>
  </si>
  <si>
    <t>Possession of a weapon, Physical violence, Possession of a controlled substance, Possession of alcoholic beverage, Damaging property, Bullying, Theft, Threats of violence, Delinquent acts, Interference with educational process, Secret societies</t>
  </si>
  <si>
    <t>Repeated violations of student conduct standards (references other law not built) if such violations constitute a substantial interference with school purposes.</t>
  </si>
  <si>
    <t>Nevada</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</si>
  <si>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</si>
  <si>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firearms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</si>
  <si>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For a second occurrence of selling or distributing a controlled substance or battery which results in the bodily injury of an employee of the school, the pupil must be permanently expelled. Nev. Rev. Stat. § 392.466(1).</t>
  </si>
  <si>
    <t>firearms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</si>
  <si>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habitual discipline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</si>
  <si>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Any pupil who commits a battery which results in the bodily injury of an employee of the school must be suspended or expelled. Nev. Rev. Stat. § 392.466(1). If a pupil is deemed a habitual disciplinary problem, the pupil must be suspended or expelled. Nev. Rev. Stat. § 392.466(3).</t>
  </si>
  <si>
    <t>Students can be permanently expelled upon a second occurrence of possessing a firearm or dangerous weapon, committing a battery which results in the bodily injury of a school employee or selling or distributing any controlled substance. See Nev. Rev. Stat. § 392.466(1), (2).</t>
  </si>
  <si>
    <t>habitual discipline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</si>
  <si>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state report - Nev. Rev. Stat. § 385.347 ( Full Title: Nev. Rev. Stat. § 385.347. Discipline of pupils)</t>
  </si>
  <si>
    <t>annual - Nev. Rev. Stat. § 385.347 ( Full Title: Nev. Rev. Stat. § 385.347. Discipline of pupils)</t>
  </si>
  <si>
    <t>state report - Nev. Rev. Stat. § 385.347 ( Full Title: Nev. Rev. Stat. § 385.347. Discipline of pupils), habitual truants - Nev. Rev. Stat. § 385.347 ( Full Title: Nev. Rev. Stat. § 385.347. Discipline of pupils)</t>
  </si>
  <si>
    <t>local law enforcement agency - Nev. Rev. Stat. § 392.144 ( Full Title: Nev. Rev. Stat. § 392.144. Duties of school if pupil is truant; habitual truant must be reported to attendance officer or law enforcement, referred to advisory board or referred for imposition of administrative sanctions)</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</si>
  <si>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continuing danger - Nev. Rev. Stat. § 392.467 ( Full Title: Nev. Rev. Stat. § 392.467. Suspension or expulsion of pupil: Procedure; limitation)</t>
  </si>
  <si>
    <t>conduct prohibited - Nev. Rev. Stat. § 392.467 ( Full Title: Nev. Rev. Stat. § 392.467. Suspension or expulsion of pupil: Procedure; limitation)</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</si>
  <si>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</si>
  <si>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</si>
  <si>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continuing danger - Nev. Rev. Stat. § 392.467 ( Full Title: Nev. Rev. Stat. § 392.467. Suspension or expulsion of pupil: Procedure; limitation)</t>
  </si>
  <si>
    <t>state report - Nev. Rev. Stat. § 385.347 ( Full Title: Nev. Rev. Stat. § 385.347. Discipline of pupils), annual - Nev. Rev. Stat. § 385.347 ( Full Title: Nev. Rev. Stat. § 385.347. Discipline of pupils)</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</si>
  <si>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continual danger - Nev. Rev. Stat. § 392.467 ( Full Title: Nev. Rev. Stat. § 392.467. Suspension or expulsion of pupil: Procedure; limitation)</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</si>
  <si>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</si>
  <si>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continual danger - Nev. Rev. Stat. § 392.467 ( Full Title: Nev. Rev. Stat. § 392.467. Suspension or expulsion of pupil: Procedure; limitation)</t>
  </si>
  <si>
    <t>law enforcement - Nev. Rev. Stat. § 392.144 ( Full Title: Nev. Rev. Stat. § 392.144. Duties of school if pupil is truant; habitual truant must be reported to attendance officer or law enforcement, referred to advisory board or referred for imposition of administrative sanctions)</t>
  </si>
  <si>
    <t>firearms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continuing danger - Nev. Rev. Stat. § 392.467 ( Full Title: Nev. Rev. Stat. § 392.467. Suspension or expulsion of pupil: Procedure; limitation)</t>
  </si>
  <si>
    <t>state report - Nev. Rev. Stat. § 385.347 ( Full Title: Nev. Rev. Stat. § 385.347. Discipline of pupils), habitual truant - Nev. Rev. Stat. § 385.347 ( Full Title: Nev. Rev. Stat. § 385.347. Discipline of pupils)</t>
  </si>
  <si>
    <t>annual - Nev. Rev. Stat. § 385.347 ( Full Title: Nev. Rev. Stat. § 385.347. Discipline of pupils), state report - Nev. Rev. Stat. § 385.347 ( Full Title: Nev. Rev. Stat. § 385.347. Discipline of pupils)</t>
  </si>
  <si>
    <t>habitual truant law enforcement - Nev. Rev. Stat. § 392.144 ( Full Title: Nev. Rev. Stat. § 392.144. Duties of school if pupil is truant; habitual truant must be reported to attendance officer or law enforcement, referred to advisory board or referred for imposition of administrative sanctions)</t>
  </si>
  <si>
    <t>habitual truant pursuant - Nev. Rev. Stat. § 392.144 ( Full Title: Nev. Rev. Stat. § 392.144. Duties of school if pupil is truant; habitual truant must be reported to attendance officer or law enforcement, referred to advisory board or referred for imposition of administrative sanctions)</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</si>
  <si>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firearms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t>
  </si>
  <si>
    <t>Behavioral plan limited to fighting offenses or for students who are suspended four times in a school year. Nev. Rev. Stat. § 392.4655</t>
  </si>
  <si>
    <t>habitual truant - Nev. Rev. Stat. § 385.347 ( Full Title: Nev. Rev. Stat. § 385.347. Discipline of pupils), state report - Nev. Rev. Stat. § 385.347 ( Full Title: Nev. Rev. Stat. § 385.347. Discipline of pupils), annual - Nev. Rev. Stat. § 385.347 ( Full Title: Nev. Rev. Stat. § 385.347. Discipline of pupils)</t>
  </si>
  <si>
    <t>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continuing danger - Nev. Rev. Stat. § 392.467 ( Full Title: Nev. Rev. Stat. § 392.467. Suspension or expulsion of pupil: Procedure; limitation), habitual definition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</si>
  <si>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Any pupil who commits a battery which results in the bodily injury of an employee of the school must be suspended or expelled. Nev. Rev. Stat. § 392.466(1). "...a principal of a school shall deem a pupil enrolled in the school a habitual disciplinary problem if the school has written evidence which documents that in 1 school year: (a) The pupil has threatened or extorted, or attempted to threaten or extort, another pupil or a teacher or other personnel employed by the school; (b) The pupil has been suspended for initiating at least two fights on school property, at an activity sponsored by a public school, on a school bus or, if the fight occurs within 1 hour of the beginning or end of a school day, on the pupil’s way to or from school; or (c) The pupil has a record of five suspensions from the school for any reason." Nev. Rev. Stat. § 392.4655(1).</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</si>
  <si>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definition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</si>
  <si>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support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</si>
  <si>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state report - Nev. Rev. Stat. § 385.347 ( Full Title: Nev. Rev. Stat. § 385.347. Discipline of pupils), state report - Nev. Rev. Stat. § 385.347 ( Full Title: Nev. Rev. Stat. § 385.347. Discipline of pupils), habitual truants - Nev. Rev. Stat. § 385.347 ( Full Title: Nev. Rev. Stat. § 385.347. Discipline of pupils)</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</si>
  <si>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continuing danger - Nev. Rev. Stat. § 392.467 ( Full Title: Nev. Rev. Stat. § 392.467. Suspension or expulsion of pupil: Procedure; limitation), habitual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</si>
  <si>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Any pupil who commits a battery which results in the bodily injury of an employee of the school must be suspended or expelled. Nev. Rev. Stat. § 392.466(1). "...a principal of a school shall deem a pupil enrolled in the school a habitual disciplinary problem if the school has written evidence which documents that in 1 school year: (a) The pupil has threatened or extorted, or attempted to threaten or extort, another pupil or a teacher or other personnel employed by the school two or more times or the pupil has a record of five suspensions from the school for any reason; and (b) The pupil has not entered into and participated in a plan of behavior..." Nev. Rev. Stat. § 392.4655(1).</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</si>
  <si>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</si>
  <si>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continuing danger - Nev. Rev. Stat. § 392.467 ( Full Title: Nev. Rev. Stat. § 392.467. Suspension or expulsion of pupil: Procedure; limitation), habitual disciplinary problem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</si>
  <si>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disciplinary problem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</si>
  <si>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behavior plan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t>
  </si>
  <si>
    <t>annual\ - Nev. Rev. Stat. § 385.347 ( Full Title: Nev. Rev. Stat. § 385.347. Discipline of pupils)</t>
  </si>
  <si>
    <t>habitual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battery - Nev. Rev. Stat. § 392.466 ( Full Title: Nev. Rev. Stat. § 392.466. Suspension or expulsion of pupil for battery on employee of school, possession of firearm or dangerous weapon, sale or distribution of controlled substance or status as habitual disciplinary problem; modification to suspension or expulsion requirement; limitations for pupils with disabilities), habitual disciplinary problem - Nev. Rev. Stat. § 392.4655 ( Full Title: Nev. Rev. Stat. § 392.4655. Conditions under which pupil deemed habitual disciplinary problem; plan of behavior to prevent pupil from being deemed habitual disciplinary problem; appeal by parent or guardian concerning content of plan or action taken pursuant to plan), continuing danger - Nev. Rev. Stat. § 392.467 ( Full Title: Nev. Rev. Stat. § 392.467. Suspension or expulsion of pupil: Procedure; limitation)</t>
  </si>
  <si>
    <t>report - Nev. Rev. Stat. § 385.347 ( Full Title: Nev. Rev. Stat. § 385.347. Discipline of pupils)</t>
  </si>
  <si>
    <t>annual report - Nev. Rev. Stat. § 385.347 ( Full Title: Nev. Rev. Stat. § 385.347. Discipline of pupils)</t>
  </si>
  <si>
    <t>report - Nev. Rev. Stat. § 385.347 ( Full Title: Nev. Rev. Stat. § 385.347. Discipline of pupils), habitual truants - Nev. Rev. Stat. § 385.347 ( Full Title: Nev. Rev. Stat. § 385.347. Discipline of pupils)</t>
  </si>
  <si>
    <t>New Hampshire</t>
  </si>
  <si>
    <t>Suspension for gross misconduct - N.H. Rev. Stat. § 193:13 (I) (a)-(b) ( Full Title: N.H. Rev. Stat. § 193:13 Suspension and Expulsion of Pupils.), Expulsion allowed - N.H. Rev. Stat. § 193:13 (II) ( Full Title: N.H. Rev. Stat. § 193:13 Suspension and Expulsion of Pupils.)</t>
  </si>
  <si>
    <t>Expulsion allowed - N.H. Rev. Stat. § 193:13 (II) ( Full Title: N.H. Rev. Stat. § 193:13 Suspension and Expulsion of Pupils.), Required expulsion - N.H. Rev. Stat. § 193:13 (III) ( Full Title: N.H. Rev. Stat. § 193:13 Suspension and Expulsion of Pupils.)</t>
  </si>
  <si>
    <t>Required expulsion - N.H. Rev. Stat. § 193:13 (III) ( Full Title: N.H. Rev. Stat. § 193:13 Suspension and Expulsion of Pupils.)</t>
  </si>
  <si>
    <t>Modification of expulsion - N.H. Rev. Stat. § 193:13 (IV) ( Full Title: N.H. Rev. Stat. § 193:13 Suspension and Expulsion of Pupils.)</t>
  </si>
  <si>
    <t>Possession of a weapon, Physical violence, Possession of a controlled substance, Damaging property, Gross misconduct, Failure to conform with rules, Theft, Endangering the health, safety, or property of others, Delinquent acts, Sexual assault, Threats of violence, Willful defiance</t>
  </si>
  <si>
    <t>Expulsion allowed - N.H. Rev. Stat. § 193:13 (II) ( Full Title: N.H. Rev. Stat. § 193:13 Suspension and Expulsion of Pupils.), Act of theft - N.H. Rev. Stat. § 193-D:1 (I) ( Full Title: N.H. Rev. Stat. § 193-D:1 Definitions.)</t>
  </si>
  <si>
    <t>expulsion defined - N.H. Code Admin. R. Ann. Ed 317.02 ( Full Title: N.H. Code Admin. R. Ann. Ed 317.02 Definitions.)</t>
  </si>
  <si>
    <t>Suspension for gross misconduct - N.H. Rev. Stat. § 193:13 (I) (a)-(b) ( Full Title: N.H. Rev. Stat. § 193:13 Suspension and Expulsion of Pupils.)</t>
  </si>
  <si>
    <t>Firearm possession - N.H. Code Admin. R. Ann. Ed 317.03 (e) ( Full Title: N.H. Code Admin. R. Ann. Ed 317.03 Standard for Expulsion by Local School Board.)</t>
  </si>
  <si>
    <t>Possession of a weapon, Physical violence, Possession of a controlled substance, Damaging property, Gross misconduct, Failure to conform with rules, Theft, Endangering the health, safety, or property of others, Sexual assault, Threats of violence, Delinquent acts, Willful defiance</t>
  </si>
  <si>
    <t>Suspension for gross misconduct - N.H. Rev. Stat. § 193:13 (I) (a)-(b) ( Full Title: N.H. Rev. Stat. § 193:13 Suspension and Expulsion of Pupils.), Long-term suspension - N.H. Code Admin. R. Ann. Ed 317.04 (a) (2) ( Full Title: N.H. Code Admin. R. Ann. Ed 317.04 Disciplinary Procedures.), Act of theft - N.H. Rev. Stat. § 193-D:1 (I) ( Full Title: N.H. Rev. Stat. § 193-D:1 Definitions.)</t>
  </si>
  <si>
    <t>Suspension for gross misconduct - N.H. Rev. Stat. § 193:13 (I) (a)-(b) ( Full Title: N.H. Rev. Stat. § 193:13 Suspension and Expulsion of Pupils.), Short-term suspension - N.H. Code Admin. R. Ann. Ed 317.04 (a) (1) ( Full Title: N.H. Code Admin. R. Ann. Ed 317.04 Disciplinary Procedures.)</t>
  </si>
  <si>
    <t>A suspension for gross misconduct or for neglect or refusal to conform to the reasonable rules of the school under RSA 193:13,I shall be considered a short-term suspension and shall be administered by a superintendent or designee for a period not to exceed 10 school days. N.H. Code Admin. R. Ann. Ed 317.04(a)(1). The school board or a representative designated in writing of the school board is authorized, following a hearing, to continue the suspension of a pupil for gross misconduct or failure to conform to school rules for a period in excess of 10 school days. N.H. Rev. Stat. § 193:13 (b). A suspension for an act of theft, destruction, or violence as defined in RSA 193-D, or for possession of a pellet paint ball gun or BB gun or rifle under RSA 193:13,II shall be considered a long-term suspension and shall be administered by the school board or designee in order to continue the short term suspension for a period in excess of 10 school days. N.H. Admin. R. Ann. Ed 317.04 (a) (2).</t>
  </si>
  <si>
    <t>Firearm reporting - N.H. Code Admin. R. Ann. Ed 317.05 (f)-(g) ( Full Title: N.H. Code Admin. R. Ann. Ed 317.05 Reporting Procedures.), annual report - N.H. Rev. Stat. § 193-E:3 ( Full Title: N.H. Rev. Stat. § 193-E:3 Delivery of an Adequate Education.)</t>
  </si>
  <si>
    <t>Firearm reporting - N.H. Code Admin. R. Ann. Ed 317.05 (f)-(g) ( Full Title: N.H. Code Admin. R. Ann. Ed 317.05 Reporting Procedures.), annual report - N.H. Rev. Stat. § 193-E:3 ( Full Title: N.H. Rev. Stat. § 193-E:3 Delivery of an Adequate Education.), disaggregated - N.H. Rev. Stat. § 193-E:3(IV) ( Full Title: N.H. Rev. Stat. § 193-E:3 Delivery of an Adequate Education.)</t>
  </si>
  <si>
    <t>The report mandated by N.H. Code Admin. R. Ann. Ed 317.05 requires the reporting of firearm incidents. The report mandated by N.H. Rev. Stat. § 193-E:3 requires school districts to report in-school suspensions, out-of-school suspensions, expulsions and demographic information. N.H. Rev. Stat. § 193-E:3(I),(IV).</t>
  </si>
  <si>
    <t>disaggregated - N.H. Rev. Stat. § 193-E:3(IV) ( Full Title: N.H. Rev. Stat. § 193-E:3 Delivery of an Adequate Education.)</t>
  </si>
  <si>
    <t>The report mandated by N.H. Rev. Stat. § 193-E:3 requires disaggregation.</t>
  </si>
  <si>
    <t>Reports to law enforcement - N.H. Rev. Stat. § 193-D:4 (I) ( Full Title: N.H. Rev. Stat. § 193-D:4 Written Report Required.), firearm incident reporting - N.H. Code Admin. R. Ann. Ed 317.03(d) ( Full Title: N.H. Code Admin. R. Ann. Ed 317.03 Standard for Expulsion by Local School Board.)</t>
  </si>
  <si>
    <t>Act of theft - N.H. Rev. Stat. § 193-D:1 (I) ( Full Title: N.H. Rev. Stat. § 193-D:1 Definitions.), Reports to law enforcement - N.H. Rev. Stat. § 193-D:4 (I) ( Full Title: N.H. Rev. Stat. § 193-D:4 Written Report Required.), firearm incident reporting - N.H. Code Admin. R. Ann. Ed 317.03(d) ( Full Title: N.H. Code Admin. R. Ann. Ed 317.03 Standard for Expulsion by Local School Board.)</t>
  </si>
  <si>
    <t>expulsion means - N.H. Code Admin. R. Ann. Ed 317.02 ( Full Title: N.H. Code Admin. R. Ann. Ed 317.02 Definitions.)</t>
  </si>
  <si>
    <t>Firearm reporting - N.H. Code Admin. R. Ann. Ed 317.05 (f)-(g) ( Full Title: N.H. Code Admin. R. Ann. Ed 317.05 Reporting Procedures.), Annual reporting - N.H. Rev. Stat. § 193-E:3(I) ( Full Title: N.H. Rev. Stat. § 193-E:3 Delivery of an Adequate Education.)</t>
  </si>
  <si>
    <t>Firearm reporting - N.H. Code Admin. R. Ann. Ed 317.05 (f)-(g) ( Full Title: N.H. Code Admin. R. Ann. Ed 317.05 Reporting Procedures.), Annual reporting - N.H. Rev. Stat. § 193-E:3(I) ( Full Title: N.H. Rev. Stat. § 193-E:3 Delivery of an Adequate Education.), Disaggregation - N.H. Rev. Stat. § 193-E:3 (IV) ( Full Title: N.H. Rev. Stat. § 193-E:3 Delivery of an Adequate Education.)</t>
  </si>
  <si>
    <t>Disaggregation - N.H. Rev. Stat. § 193-E:3 (IV) ( Full Title: N.H. Rev. Stat. § 193-E:3 Delivery of an Adequate Education.)</t>
  </si>
  <si>
    <t>Reports to law enforcement - N.H. Rev. Stat. § 193-D:4 (I) ( Full Title: N.H. Rev. Stat. § 193-D:4 Written Report Required.)</t>
  </si>
  <si>
    <t>Act of theft - N.H. Rev. Stat. § 193-D:1 (I) ( Full Title: N.H. Rev. Stat. § 193-D:1 Definitions.), Reports to law enforcement - N.H. Rev. Stat. § 193-D:4 (I) ( Full Title: N.H. Rev. Stat. § 193-D:4 Written Report Required.)</t>
  </si>
  <si>
    <t>Possession of a weapon, Physical violence, Possession of a controlled substance, Damaging property, Gross misconduct, Failure to conform with rules, Theft, Endangering the health, safety, or property of others, Delinquent acts, Sexual assault, Threats of violence</t>
  </si>
  <si>
    <t>expulsion - N.H. Code Admin. R. Ann. Ed 317.02(a) ( Full Title: N.H. Code Admin. R. Ann. Ed 317.02 Definitions.)</t>
  </si>
  <si>
    <t>Suspension for firearm - N.H. Code Admin. R. Ann. Ed 317.03 (d) ( Full Title: N.H. Code Admin. R. Ann. Ed 317.03 Standard for Expulsion by Local School Board.)</t>
  </si>
  <si>
    <t>The superintendent or chief administering officer, or a representative designated in writing by the superintendent, is authorized to suspend pupils from school for a period not to exceed 10 school days for gross misconduct or for neglect or refusal to conform to the reasonable rules of the school. N.H. Rev. Stat. § 193:13(I)(a).  The school board or a representative designated in writing of the school board is authorized, following a hearing, to continue the suspension of a pupil for gross misconduct or failure to conform to school rules for a period in excess of 10 school days. N.H. Rev. Stat. § 193:13 (b).</t>
  </si>
  <si>
    <t>Annual reporting - N.H. Rev. Stat. § 193-E:3(I) ( Full Title: N.H. Rev. Stat. § 193-E:3 Delivery of an Adequate Education.), Firearm reporting - N.H. Code Admin. R. Ann. Ed 317.05 (f), (g) ( Full Title: N.H. Code Admin. R. Ann. Ed 317.05 Reporting Procedures.)</t>
  </si>
  <si>
    <t>Annual reporting - N.H. Rev. Stat. § 193-E:3(I) ( Full Title: N.H. Rev. Stat. § 193-E:3 Delivery of an Adequate Education.), Disaggregation - N.H. Rev. Stat. § 193-E:3 (IV) ( Full Title: N.H. Rev. Stat. § 193-E:3 Delivery of an Adequate Education.), Firearm reporting - N.H. Code Admin. R. Ann. Ed 317.05 (f), (g) ( Full Title: N.H. Code Admin. R. Ann. Ed 317.05 Reporting Procedures.)</t>
  </si>
  <si>
    <t>Reports to law enforcement - N.H. Rev. Stat. § 193-D:4 (I) ( Full Title: N.H. Rev. Stat. § 193-D:4 Written Report Required.), Form 317 to law enforcement - N.H. Code Admin. R. Ann. Ed 317.05 (c) ( Full Title: N.H. Code Admin. R. Ann. Ed 317.05 Reporting Procedures.)</t>
  </si>
  <si>
    <t>Act of theft - N.H. Rev. Stat. § 193-D:1 (I) ( Full Title: N.H. Rev. Stat. § 193-D:1 Definitions.), Reports to law enforcement - N.H. Rev. Stat. § 193-D:4 (I) ( Full Title: N.H. Rev. Stat. § 193-D:4 Written Report Required.), Form 317 to law enforcement - N.H. Code Admin. R. Ann. Ed 317.05 (c) ( Full Title: N.H. Code Admin. R. Ann. Ed 317.05 Reporting Procedures.)</t>
  </si>
  <si>
    <t>10-day suspension - N.H. Rev. Stat. § 193:13 (1) (a) ( Full Title: N.H. Rev. Stat. § 193:13 Suspension and Expulsion of Pupils.), Expulsion allowed - N.H. Rev. Stat. § 193:13 (II) ( Full Title: N.H. Rev. Stat. § 193:13 Suspension and Expulsion of Pupils.)</t>
  </si>
  <si>
    <t>Expulsion allowed - N.H. Rev. Stat. § 193:13 (II) ( Full Title: N.H. Rev. Stat. § 193:13 Suspension and Expulsion of Pupils.), Mandatory expulsion - N.H. Rev. Stat. § 193:13 (III) ( Full Title: N.H. Rev. Stat. § 193:13 Suspension and Expulsion of Pupils.)</t>
  </si>
  <si>
    <t>Mandatory expulsion - N.H. Rev. Stat. § 193:13 (III) ( Full Title: N.H. Rev. Stat. § 193:13 Suspension and Expulsion of Pupils.)</t>
  </si>
  <si>
    <t>Act of theft - N.H. Rev. Stat. § 193-D:1 (I) ( Full Title: N.H. Rev. Stat. § 193-D:1 Definitions.), Expulsion allowed - N.H. Rev. Stat. § 193:13 (II) ( Full Title: N.H. Rev. Stat. § 193:13 Suspension and Expulsion of Pupils.)</t>
  </si>
  <si>
    <t>10-day suspension - N.H. Rev. Stat. § 193:13 (1) (a) ( Full Title: N.H. Rev. Stat. § 193:13 Suspension and Expulsion of Pupils.)</t>
  </si>
  <si>
    <t>The superintendent or chief administering officer, or a representative designated in writing by the superintendent, is authorized to suspend pupils from school for a period not to exceed 10 school days for gross misconduct or for neglect or refusal to conform to the reasonable rules of the school and shall make educational assignments available to the suspended pupil during the period of suspension.  N.H. Rev. Stat. § 193:13(I)(a).</t>
  </si>
  <si>
    <t>suspension - N.H. Rev. Stat. § 193:13I(a) ( Full Title: N.H. Rev. Stat. § 193:13 Suspension and Expulsion of Pupils.), may expel - N.H. Rev. Stat. § 193:13(II) ( Full Title: N.H. Rev. Stat. § 193:13 Suspension and Expulsion of Pupils.)</t>
  </si>
  <si>
    <t>may expel - N.H. Rev. Stat. § 193:13(II) ( Full Title: N.H. Rev. Stat. § 193:13 Suspension and Expulsion of Pupils.), must expel - firearms - N.H. Rev. Stat. § 193:13(III) ( Full Title: N.H. Rev. Stat. § 193:13 Suspension and Expulsion of Pupils.)</t>
  </si>
  <si>
    <t>must expel - firearms - N.H. Rev. Stat. § 193:13(III) ( Full Title: N.H. Rev. Stat. § 193:13 Suspension and Expulsion of Pupils.)</t>
  </si>
  <si>
    <t>case by case - N.H. Rev. Stat. § 193:13(IV) ( Full Title: N.H. Rev. Stat. § 193:13 Suspension and Expulsion of Pupils.)</t>
  </si>
  <si>
    <t>Act of theft - N.H. Rev. Stat. § 193-D:1 (I) ( Full Title: N.H. Rev. Stat. § 193-D:1 Definitions.), may expel - N.H. Rev. Stat. § 193:13(II) ( Full Title: N.H. Rev. Stat. § 193:13 Suspension and Expulsion of Pupils.)</t>
  </si>
  <si>
    <t>expulsion defined - N.H. Code Admin. R. Ann. Ed 317.02(a) ( Full Title: N.H. Code Admin. R. Ann. Ed 317.02 Definitions.)</t>
  </si>
  <si>
    <t>suspension - N.H. Rev. Stat. § 193:13I(a) ( Full Title: N.H. Rev. Stat. § 193:13 Suspension and Expulsion of Pupils.)</t>
  </si>
  <si>
    <t>firearm possesssoin - N.H. Code Admin. R. Ann. Ed 317.03 ( Full Title: N.H. Code Admin. R. Ann. Ed 317.03 Standard for Expulsion by Local School Board.)</t>
  </si>
  <si>
    <t>Act of theft - N.H. Rev. Stat. § 193-D:1 (I) ( Full Title: N.H. Rev. Stat. § 193-D:1 Definitions.), suspension - N.H. Rev. Stat. § 193:13I(a) ( Full Title: N.H. Rev. Stat. § 193:13 Suspension and Expulsion of Pupils.), long-term suspension pursuant - N.H. Code Admin. R. Ann. Ed 317.04 ( Full Title: N.H. Code Admin. R. Ann. Ed 317.04 Disciplinary Procedures.)</t>
  </si>
  <si>
    <t>suspension - N.H. Rev. Stat. § 193:13I(a) ( Full Title: N.H. Rev. Stat. § 193:13 Suspension and Expulsion of Pupils.), short-term suspension pursuant - N.H. Code Admin. R. Ann. Ed 317.04 ( Full Title: N.H. Code Admin. R. Ann. Ed 317.04 Disciplinary Procedures.)</t>
  </si>
  <si>
    <t>Annual reporting - N.H. Rev. Stat. § 193-E:3 (I) ( Full Title: N.H. Rev. Stat. § 193-E:3 Delivery of an Adequate Education.), firearm reporting - N.H. Code Admin. R. Ann. Ed 317.05 ( Full Title: N.H. Code Admin. R. Ann. Ed 317.05 Reporting Procedures.)</t>
  </si>
  <si>
    <t>Disaggregation - N.H. Rev. Stat. § 193-E:3 (IV) ( Full Title: N.H. Rev. Stat. § 193-E:3 Delivery of an Adequate Education.), Annual reporting - N.H. Rev. Stat. § 193-E:3 (I) ( Full Title: N.H. Rev. Stat. § 193-E:3 Delivery of an Adequate Education.), firearm reporting - N.H. Code Admin. R. Ann. Ed 317.05 ( Full Title: N.H. Code Admin. R. Ann. Ed 317.05 Reporting Procedures.)</t>
  </si>
  <si>
    <t>Reports to law enforcement - N.H. Rev. Stat. § 193-D:4 (I) ( Full Title: N.H. Rev. Stat. § 193-D:4 Written Report Required.), firearm incident report - N.H. Code Admin. R. Ann. Ed 317.03 ( Full Title: N.H. Code Admin. R. Ann. Ed 317.03 Standard for Expulsion by Local School Board.)</t>
  </si>
  <si>
    <t>Act of theft - N.H. Rev. Stat. § 193-D:1 (I) ( Full Title: N.H. Rev. Stat. § 193-D:1 Definitions.), Reports to law enforcement - N.H. Rev. Stat. § 193-D:4 (I) ( Full Title: N.H. Rev. Stat. § 193-D:4 Written Report Required.), firearm incident report - N.H. Code Admin. R. Ann. Ed 317.03 ( Full Title: N.H. Code Admin. R. Ann. Ed 317.03 Standard for Expulsion by Local School Board.)</t>
  </si>
  <si>
    <t>Annual reporting - N.H. Rev. Stat. § 193-E:3 (I) ( Full Title: N.H. Rev. Stat. § 193-E:3 Delivery of an Adequate Education.), reporting expulsion and suspension rates - N.H. Rev. Stat. § 193-E:3(m) ( Full Title: N.H. Rev. Stat. § 193-E:3 Delivery of an Adequate Education.), firearm reporting - N.H. Code Admin. R. Ann. Ed 317.05 ( Full Title: N.H. Code Admin. R. Ann. Ed 317.05 Reporting Procedures.)</t>
  </si>
  <si>
    <t>reporting expulsion and suspension rates - N.H. Rev. Stat. § 193-E:3(m) ( Full Title: N.H. Rev. Stat. § 193-E:3 Delivery of an Adequate Education.)</t>
  </si>
  <si>
    <t>New Jersey</t>
  </si>
  <si>
    <t>suspend or expel - N.J. Stat. § 18A:37-2 ( Full Title: N.J. Stat. § 18A:37-2. Causes for suspension or expulsion of pupils)</t>
  </si>
  <si>
    <t>firearm - N.J. Stat. § 18A:37-8 ( Full Title: N.J. Stat. § 18A:37-8. Possession of firearm, removal from regular education program)</t>
  </si>
  <si>
    <t>A pupil is liable to to suspension or expulsion for incitement which is intended to and does result in truancy by other pupils. N.J. Stat. § 18A:37-2(i).</t>
  </si>
  <si>
    <t>assault - N.J. Stat. § 18A:37-2.1 ( Full Title: N.J. Stat. § 18A:37-2.1. Assaults by pupil upon teacher, administrator, board member or employee of board of education;suspension; expulsion proceedings), weapons - N.J. Admin. Code § 6A:16–5.6 ( Full Title: N.J. Admin. Code § 6A:16–5.6 Removal of students for assaults with weapons offenses)</t>
  </si>
  <si>
    <t>Any student who commits assault upon a school employee shall be immediately suspended. N.J. Stat. § 18A:37-2.1(a). Any student who commits assault with a weapon upon a school employee shall be removed for a period not exceeding one calendar year. N.J. Admin. Code § 6A:16–5.6(a)-(b).  Physical violence limited to school employees. N.J. Stat. § 18A:37-2.1.</t>
  </si>
  <si>
    <t>student conduct - N.J. Admin. Code § 6A:16–7.1 ( Full Title: N.J. Admin. Code § 6A:16–7.1 Code of student conduct)</t>
  </si>
  <si>
    <t>support - N.J. Admin. Code § 6A:16–7.2 ( Full Title: N.J. Admin. Code § 6A:16–7.2 Short-term suspensions)</t>
  </si>
  <si>
    <t>firearm report - N.J. Admin. Code § 6A:16–5.5 ( Full Title: N.J. Admin. Code § 6A:16–5.5 Removal of students for firearms offenses), report - N.J. Admin. Code § 6A:16–5.6 ( Full Title: N.J. Admin. Code § 6A:16–5.6 Removal of students for assaults with weapons offenses), assault report - N.J. Admin. Code § 6A:16–5.7 ( Full Title: N.J. Admin. Code § 6A:16–5.7 Assaults on district board of education members or employees)</t>
  </si>
  <si>
    <t>assault report - N.J. Admin. Code § 6A:16–5.7 ( Full Title: N.J. Admin. Code § 6A:16–5.7 Assaults on district board of education members or employees), report - N.J. Admin. Code § 6A:16–5.6 ( Full Title: N.J. Admin. Code § 6A:16–5.6 Removal of students for assaults with weapons offenses), firearm report - N.J. Admin. Code § 6A:16–5.5 ( Full Title: N.J. Admin. Code § 6A:16–5.5 Removal of students for firearms offenses)</t>
  </si>
  <si>
    <t>weapons - N.J. Admin. Code § 6A:16–5.6 ( Full Title: N.J. Admin. Code § 6A:16–5.6 Removal of students for assaults with weapons offenses), firearm report - N.J. Admin. Code § 6A:16–6.3 ( Full Title: N.J. Admin. Code § 6A:16–6.3 Reporting students or staff members to law enforcement authorities), crime involving sexual penetration - N.J. Admin. Code § 6A:16–6.3 ( Full Title: N.J. Admin. Code § 6A:16–6.3 Reporting students or staff members to law enforcement authorities)</t>
  </si>
  <si>
    <t>weapons - N.J. Admin. Code § 6A:16–5.6 ( Full Title: N.J. Admin. Code § 6A:16–5.6 Removal of students for assaults with weapons offenses), firearm report - N.J. Admin. Code § 6A:16–6.3 ( Full Title: N.J. Admin. Code § 6A:16–6.3 Reporting students or staff members to law enforcement authorities), assault weapon report - N.J. Admin. Code § 6A:16–5.6 ( Full Title: N.J. Admin. Code § 6A:16–5.6 Removal of students for assaults with weapons offenses), crime involving sexual penetration - N.J. Admin. Code § 6A:16–6.3 ( Full Title: N.J. Admin. Code § 6A:16–6.3 Reporting students or staff members to law enforcement authorities), controlled sub - N.J. Admin. Code § 6A:16–6.3 ( Full Title: N.J. Admin. Code § 6A:16–6.3 Reporting students or staff members to law enforcement authorities)</t>
  </si>
  <si>
    <t>firearm report - N.J. Admin. Code § 6A:16–5.5 ( Full Title: N.J. Admin. Code § 6A:16–5.5 Removal of students for firearms offenses), assault weapon report - N.J. Admin. Code § 6A:16–5.6 ( Full Title: N.J. Admin. Code § 6A:16–5.6 Removal of students for assaults with weapons offenses), assault report - N.J. Admin. Code § 6A:16–5.7 ( Full Title: N.J. Admin. Code § 6A:16–5.7 Assaults on district board of education members or employees), exp sus report - N.J. Admin. Code § 6A:16–7.1 ( Full Title: N.J. Admin. Code § 6A:16–7.1 Code of student conduct)</t>
  </si>
  <si>
    <t>weapons - N.J. Admin. Code § 6A:16–5.6 ( Full Title: N.J. Admin. Code § 6A:16–5.6 Removal of students for assaults with weapons offenses), crime involving sexual penetration - N.J. Admin. Code § 6A:16–6.3 ( Full Title: N.J. Admin. Code § 6A:16–6.3 Reporting students or staff members to law enforcement authorities), controlled sub - N.J. Admin. Code § 6A:16–6.3 ( Full Title: N.J. Admin. Code § 6A:16–6.3 Reporting students or staff members to law enforcement authorities)</t>
  </si>
  <si>
    <t>assault - N.J. Stat. § 18A:37-2.1 ( Full Title: N.J. Stat. § 18A:37-2.1. Assaults by pupil upon teacher, administrator, board member or employee of board of education;suspension; expulsion proceedings), weapon - N.J. Admin. Code § 6A:16–5.6 ( Full Title: N.J. Admin. Code § 6A:16–5.6 Removal of students for assaults with weapons offenses)</t>
  </si>
  <si>
    <t>weapon assault report - N.J. Admin. Code § 6A:16–5.6 ( Full Title: N.J. Admin. Code § 6A:16–5.6 Removal of students for assaults with weapons offenses), assault report - N.J. Admin. Code § 6A:16–5.7 ( Full Title: N.J. Admin. Code § 6A:16–5.7 Assaults on district board of education members or employees), firearm report - N.J. Admin. Code § 6A:16–5.5 ( Full Title: N.J. Admin. Code § 6A:16–5.5 Removal of students for firearms offenses)</t>
  </si>
  <si>
    <t>weapon - N.J. Admin. Code § 6A:16–5.6 ( Full Title: N.J. Admin. Code § 6A:16–5.6 Removal of students for assaults with weapons offenses), firearms report - N.J. Admin. Code § 6A:16–6.3 ( Full Title: N.J. Admin. Code § 6A:16–6.3 Reporting students or staff members to law enforcement authorities), bias-related - N.J. Admin. Code § 6A:16–6.3 ( Full Title: N.J. Admin. Code § 6A:16–6.3 Reporting students or staff members to law enforcement authorities), criminal sexual conduct - N.J. Admin. Code § 6A:16–6.3 ( Full Title: N.J. Admin. Code § 6A:16–6.3 Reporting students or staff members to law enforcement authorities)</t>
  </si>
  <si>
    <t>weapon - N.J. Admin. Code § 6A:16–5.6 ( Full Title: N.J. Admin. Code § 6A:16–5.6 Removal of students for assaults with weapons offenses), firearms report - N.J. Admin. Code § 6A:16–6.3 ( Full Title: N.J. Admin. Code § 6A:16–6.3 Reporting students or staff members to law enforcement authorities), bias-related - N.J. Admin. Code § 6A:16–6.3 ( Full Title: N.J. Admin. Code § 6A:16–6.3 Reporting students or staff members to law enforcement authorities), criminal sexual conduct - N.J. Admin. Code § 6A:16–6.3 ( Full Title: N.J. Admin. Code § 6A:16–6.3 Reporting students or staff members to law enforcement authorities), law enf cs - N.J. Admin. Code § 6A:16–6.3 ( Full Title: N.J. Admin. Code § 6A:16–6.3 Reporting students or staff members to law enforcement authorities)</t>
  </si>
  <si>
    <t>exemption - N.J. Stat. § 18A:37-2a ( Full Title: N.J. Stat. § 18A:37-2a. Students enrolled in preschool through grade two; restrictions on expulsion and suspension)</t>
  </si>
  <si>
    <t>Exemption applies to specific circumstances. N.J. Stat. § 18A:37-2a.</t>
  </si>
  <si>
    <t>Students in grades kindergarten through two shall not be expelled, except for possession of firearms, and may not be suspended except in the case of violent or sexual acts that endanger others. N.J. Stat. § 18A:37-2a.</t>
  </si>
  <si>
    <t>assault weapon report - N.J. Admin. Code § 6A:16–5.6 ( Full Title: N.J. Admin. Code § 6A:16–5.6 Removal of students for assaults with weapons offenses), assault report - N.J. Admin. Code § 6A:16–5.7 ( Full Title: N.J. Admin. Code § 6A:16–5.7 Assaults on district board of education members or employees), firearm report - N.J. Admin. Code § 6A:16–5.5 ( Full Title: N.J. Admin. Code § 6A:16–5.5 Removal of students for firearms offenses)</t>
  </si>
  <si>
    <t>weapons - N.J. Admin. Code § 6A:16–5.6 ( Full Title: N.J. Admin. Code § 6A:16–5.6 Removal of students for assaults with weapons offenses), firearms report - N.J. Admin. Code § 6A:16–6.3 ( Full Title: N.J. Admin. Code § 6A:16–6.3 Reporting students or staff members to law enforcement authorities), bias-related - N.J. Admin. Code § 6A:16–6.3 ( Full Title: N.J. Admin. Code § 6A:16–6.3 Reporting students or staff members to law enforcement authorities), assault report - N.J. Admin. Code § 6A:16–5.7 ( Full Title: N.J. Admin. Code § 6A:16–5.7 Assaults on district board of education members or employees), firearm report - N.J. Admin. Code § 6A:16–5.5 ( Full Title: N.J. Admin. Code § 6A:16–5.5 Removal of students for firearms offenses), criminal sexual conduct - N.J. Admin. Code § 6A:16–6.3 ( Full Title: N.J. Admin. Code § 6A:16–6.3 Reporting students or staff members to law enforcement authorities)</t>
  </si>
  <si>
    <t>firearms report - N.J. Admin. Code § 6A:16–6.3 ( Full Title: N.J. Admin. Code § 6A:16–6.3 Reporting students or staff members to law enforcement authorities), bias-related - N.J. Admin. Code § 6A:16–6.3 ( Full Title: N.J. Admin. Code § 6A:16–6.3 Reporting students or staff members to law enforcement authorities), weapon assault report - N.J. Admin. Code § 6A:16–5.6 ( Full Title: N.J. Admin. Code § 6A:16–5.6 Removal of students for assaults with weapons offenses), assault report - N.J. Admin. Code § 6A:16–5.7 ( Full Title: N.J. Admin. Code § 6A:16–5.7 Assaults on district board of education members or employees), firearm report - N.J. Admin. Code § 6A:16–5.5 ( Full Title: N.J. Admin. Code § 6A:16–5.5 Removal of students for firearms offenses), criminal sexual conduct - N.J. Admin. Code § 6A:16–6.3 ( Full Title: N.J. Admin. Code § 6A:16–6.3 Reporting students or staff members to law enforcement authorities), law enf cs - N.J. Admin. Code § 6A:16–6.3 ( Full Title: N.J. Admin. Code § 6A:16–6.3 Reporting students or staff members to law enforcement authorities)</t>
  </si>
  <si>
    <t>School officials must notify law enforcement when bias-related acts or bias-related acts involving violence have been or will be committed.  N.J. Admin. Code § 6A:16–6.3(e).</t>
  </si>
  <si>
    <t>New Mexico</t>
  </si>
  <si>
    <t>school discipline policies - N.M. Stat. § 22-5-4.3(A)-(B) ( Full Title: N.M. Stat. § 22-5-4.3. School discipline policies; students may self-administer certain medications.)</t>
  </si>
  <si>
    <t>mandatory expulsion- weapon - N.M. Stat. § 22-5-4.7(A) ( Full Title: N.M. Stat. § 22-5-4.7. Additional student discipline policies; weapon-free schools.)</t>
  </si>
  <si>
    <t>mandatory expulsion- weapon - N.M. Stat. § 22-5-4.7(A) ( Full Title: N.M. Stat. § 22-5-4.7. Additional student discipline policies; weapon-free schools.), weapon defined - N.M. Stat. § 22-5-4.7(C) ( Full Title: N.M. Stat. § 22-5-4.7. Additional student discipline policies; weapon-free schools.)</t>
  </si>
  <si>
    <t>The minimum length of a required expulsion for one year applies to firearm expulsions. N.M. Stat. § 22-5-4.7(A).</t>
  </si>
  <si>
    <t>expulsion and out-of-school suspension prohibited for truancy - N.M. Stat. § 22-12-9(B) ( Full Title: N.M. Stat. § 22-12-9. Unexcused absences and truancy; attendance policies.)</t>
  </si>
  <si>
    <t>Each school district and charter school shall maintain an attendance policy that (1) provides for early identification of students with unexcused absences, truants and habitual truants and provides intervention strategies that focus on keeping truants in an educational setting and prohibit out-of-school suspension and expulsion as the punishment for truancy. N.M. Stat. § 22-12-9(B)(1).</t>
  </si>
  <si>
    <t>expulsion and out-of-school suspension prohibited for truancy - N.M. Stat. § 22-12-9(B) ( Full Title: N.M. Stat. § 22-12-9. Unexcused absences and truancy; attendance policies.), in-school suspension - N.M. Stat. § 22-5-4.3(B) ( Full Title: N.M. Stat. § 22-5-4.3. School discipline policies; students may self-administer certain medications.)</t>
  </si>
  <si>
    <t>report to law enforcement-firearm possession - N.M. Stat. § 32A-2-33(A) ( Full Title: N.M. Stat. § 32A-2-33. Child in possession of a firearm on school premises; detention; hearing)</t>
  </si>
  <si>
    <t>alternatives - N.M. Stat. § 22-12-9(C) ( Full Title: N.M. Stat. § 22-12-9. Unexcused absences and truancy; attendance policies.)</t>
  </si>
  <si>
    <t>Each school district, and charter school shall maintain an attendance policy that: (1) provides for early identification of students with unexcused absences, students in need of early intervention and habitual truants and provides intervention strategies that focus on keeping students in need of early intervention in an educational setting and prohibit out-of-school suspension and expulsion as the punishment for  unexcused absences and habitual truancy...and (4) provides for schools to document the following for each habitual truant: (b) attempts of the school to meet with the parent to discuss intervention strategies; and (c) intervention strategies implemented to support keeping the student in school. N.M. Stat. § 22-12-9(C)(1),(4)(b)-(c).</t>
  </si>
  <si>
    <t>alternatives - N.M. Stat. § 22-12-9(C) ( Full Title: N.M. Stat. § 22-12-9. Unexcused absences and truancy; attendance policies.), in-school suspension - N.M. Stat. § 22-5-4.3(B) ( Full Title: N.M. Stat. § 22-5-4.3. School discipline policies; students may self-administer certain medications.)</t>
  </si>
  <si>
    <t>New York</t>
  </si>
  <si>
    <t>Susp. Req'd; Disruptive/Violent pupils - N.Y. Education Law § 2801(2)(l)-(m) ( Full Title: N.Y. Education Law § 2801. Codes of Conduct on School Property)</t>
  </si>
  <si>
    <t>The law does not include requirements for "expulsion" specifically but has varying levels of suspension. N.Y. Education Law  § 3214</t>
  </si>
  <si>
    <t>Req'd 1 yr. Susp.; firearm; case-by-case mod. - N.Y. Education Law § 3214(3)(d)(1) ( Full Title: N.Y. Education Law § 3214. Student placement, suspensions and transfers.), "Violent" and "Disruptive" pupils defined - N.Y. Education Law § 3214(2-a) ( Full Title: N.Y. Education Law § 3214. Student placement, suspensions and transfers.), Susp. Req'd; Disruptive/Violent pupils - N.Y. Education Law § 2801(2)(l)-(m) ( Full Title: N.Y. Education Law § 2801. Codes of Conduct on School Property)</t>
  </si>
  <si>
    <t>Repeated substantial disruption of the educational process or substantial interference with the teacher's authority (4+ occasions during a semester or 3+ occasions during a trimester). N.Y. Comp. Codes Regs. tit. 8,§ 100.2(l)(2)(ii)(o); N.Y. Education Law § 2801(2)(l)</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</si>
  <si>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t>
  </si>
  <si>
    <t>For bringing or possessing a firearm at school, the law requires a minimum suspension of one calendar year. N.Y. Education Law § 3214(3)(d)(1)For the following, suspension is mandatory, but a minimum period is not set by state code or statute:Repeated substantial disruption of the educational process (4+ occasions during a semester or 3+ occasions during a trimester). N.Y. Comp. Codes Regs. tit. 8,§ 100.2(l)(2)(ii)(o); N.Y. Education Law § 2801(2)(l)Violence. N.Y. Comp. Codes Regs. tit. 8,§ 100.2(l)(2)(ii)(p); N.Y. Education Law § 2801(2)(m)</t>
  </si>
  <si>
    <t>Possession of a weapon, Physical violence, Damaging property, Failure to conform with rules, Endangering the health, safety, or property of others, Threats of violence, Interference with educational process, Willful defiance</t>
  </si>
  <si>
    <t>Grounds for Suspension - N.Y. Education Law § 3214(3)(a) ( Full Title: N.Y. Education Law § 3214. Student placement, suspensions and transfers.), "Violent" and "Disruptive" pupils defined - N.Y. Education Law § 3214(2-a) ( Full Title: N.Y. Education Law § 3214. Student placement, suspensions and transfers.)</t>
  </si>
  <si>
    <t>five day suspension - N.Y. Education Law §... ( Full Title: N.Y. Education Law § 3214. Student placement, suspensions and transfers.)</t>
  </si>
  <si>
    <t>Consider previous disciplinary record - N.Y. Comp. Codes Regs. tit. 8,§ 100.2(l)(1)(i)(f) ( Full Title: N.Y. Comp. Codes Regs. tit. 8,§ 100.2. General school requirements.)</t>
  </si>
  <si>
    <t>Req'd assistance to suspended students - N.Y. Education Law § 3214(3)(e) ( Full Title: N.Y. Education Law § 3214. Student placement, suspensions and transfers.)</t>
  </si>
  <si>
    <t>Violent incident report contents - N.Y. Education Law § 2802(3) ( Full Title: N.Y. Education Law § 2802. Uniform violent incident reporting system.)</t>
  </si>
  <si>
    <t>Violent incident report contents - N.Y. Education Law § 2802(3) ( Full Title: N.Y. Education Law § 2802. Uniform violent incident reporting system.), Types of incidents to be reported - N.Y. Comp. Codes Regs. tit. 8,§ 100.2(gg)(1) ( Full Title: N.Y. Comp. Codes Regs. tit. 8,§ 100.2. General school requirements.), Contents of violent incident report - N.Y. Comp. Codes Regs. tit. 8,§ 100.2(gg)(4) ( Full Title: N.Y. Comp. Codes Regs. tit. 8,§ 100.2. General school requirements.)</t>
  </si>
  <si>
    <t>Demographic information only includes age and grade. N.Y.Comp. Codes Regs. tit. 8 § 100.2.</t>
  </si>
  <si>
    <t>Req'd reporting to Law Enforcement; weapon/firearm - N.Y. Education Law § 3214(3)(d)(1) ( Full Title: N.Y. Education Law § 3214. Student placement, suspensions and transfers.)</t>
  </si>
  <si>
    <t>Req'd reporting to Law Enforcement; weapon/firearm - N.Y. Education Law § 3214(3)(d)(1) ( Full Title: N.Y. Education Law § 3214. Student placement, suspensions and transfers.), reporting delinquent acts - N.Y. Education Law §... ( Full Title: N.Y. Education Law § 2801. Codes of Conduct on School Property)</t>
  </si>
  <si>
    <t>A superintendent shall refer any pupil sixteen years of age or older or a student fourteen or fifteen years who qualifies for juvenile offender status under subdivision forty-two of section 1.20 of the criminal procedure law, who has been determined to have brought a weapon or firearm to school in violation of this subdivision to the appropriate law enforcement officials. N.Y. Education Law § 3214</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</si>
  <si>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 "Violent" and "Disruptive" pupils defined - N.Y. Education Law § 3214(2-a) ( Full Title: N.Y. Education Law § 3214. Student placement, suspensions and transfers.)</t>
  </si>
  <si>
    <t>Grounds for Suspension - N.Y. Education Law § 3214(3)(a) ( Full Title: N.Y. Education Law § 3214. Student placement, suspensions and transfers.), grounds for suspension - N.Y. Education Law §... ( Full Title: N.Y. Education Law § 3214. Student placement, suspensions and transfers.), "Violent" and "Disruptive" pupils defined - N.Y. Education Law § 3214(2-a) ( Full Title: N.Y. Education Law § 3214. Student placement, suspensions and transfers.)</t>
  </si>
  <si>
    <t>Types of incidents to be reported - N.Y. Comp. Codes Regs. tit. 8,§ 100.2(gg)(1) ( Full Title: N.Y. Comp. Codes Regs. tit. 8,§ 100.2. General school requirements.), Contents of violent incident report - N.Y. Comp. Codes Regs. tit. 8,§ 100.2(gg)(4) ( Full Title: N.Y. Comp. Codes Regs. tit. 8,§ 100.2. General school requirements.), Violent incident report contents - N.Y. Education Law § 2802(3) ( Full Title: N.Y. Education Law § 2802. Uniform violent incident reporting system.)</t>
  </si>
  <si>
    <t>Susp. Req'd; Disruptive/Violent Pupils - N.Y. Education Law § 2801(2)(l)-(m) ( Full Title: N.Y. Education Law § 2801. Codes of Conduct on School Property)</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</si>
  <si>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 "Violent" and "Disruptive" pupils defined - N.Y. Education Law § 3214(2-a) ( Full Title: N.Y. Education Law § 3214. Student placement, suspensions and transfers.)</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</si>
  <si>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t>
  </si>
  <si>
    <t>Grounds for Suspension - N.Y. Education Law § 3214(3)(a) ( Full Title: N.Y. Education Law § 3214. Student placement, suspensions and transfers.), suspensions - N.Y. Education Law §... ( Full Title: N.Y. Education Law § 3214. Student placement, suspensions and transfers.), "Violent" and "Disruptive" pupils defined - N.Y. Education Law § 3214(2-a) ( Full Title: N.Y. Education Law § 3214. Student placement, suspensions and transfers.)</t>
  </si>
  <si>
    <t>Consider prev. disciplinary record - N.Y. Comp. Codes Regs. tit. 8,§ 100.2(l)(1)(i)(f) ( Full Title: N.Y. Comp. Codes Regs. tit. 8,§ 100.2. General school requirements.)</t>
  </si>
  <si>
    <t>Violent incident report contents - N.Y. Education Law § 2802(3) ( Full Title: N.Y. Education Law § 2802. Uniform violent incident reporting system.), Types of incidents to be reported - N.Y. Comp. Codes Regs. tit. 8,§ 100.2(gg)(1) ( Full Title: N.Y. Comp. Codes Regs. tit. 8,§ 100.2. General school requirements.), Contents of violent incident report - N.Y. Comp. Codes Regs. tit. 8,§ 100.2(gg)(4) ( Full Title: N.Y. Comp. Codes Regs. tit. 8,§ 100.2. General school requirements.), Annual Dignity Act reporting - N.Y. Comp. Codes Regs. tit. 8,§ 100.2(kk)(2) ( Full Title: N.Y. Comp. Codes Regs. tit. 8,§ 100.2. General school requirements.)</t>
  </si>
  <si>
    <t>reporting delinquent acts - N.Y. Education Law §... ( Full Title: N.Y. Education Law § 2801. Codes of Conduct on School Property), Req'd reporting to Law Enforcement; weapon/firearm - N.Y. Education Law § 3214(3)(d)(1) ( Full Title: N.Y. Education Law § 3214. Student placement, suspensions and transfers.)</t>
  </si>
  <si>
    <t>Req'd 1 yr. Susp.; firearm; case-by-case mod. - N.Y. Education Law § 3214(3)(d)(1) ( Full Title: N.Y. Education Law § 3214. Student placement, suspensions and transfers.), "Violent" and "Disruptive" pupils defined - N.Y. Education Law § 3214(2-a) ( Full Title: N.Y. Education Law § 3214. Student placement, suspensions and transfers.), Susp. Req'd; Disruptive/Violent Pupils - N.Y. Education Law § 2801(2)(l)-(m) ( Full Title: N.Y. Education Law § 2801. Codes of Conduct on School Property)</t>
  </si>
  <si>
    <t>Violent incident report contents - N.Y. Education Law § 2802(3) ( Full Title: N.Y. Education Law § 2802. Uniform violent incident reporting system.), Types of incidents to be reported - N.Y. Comp. Codes Regs. tit. 8,§ 100.2(gg)(1) ( Full Title: N.Y. Comp. Codes Regs. tit. 8,§ 100.2. General school requirements.), Contents of violent incident report - N.Y. Comp. Codes Regs. tit. 8,§ 100.2(gg)(4) ( Full Title: N.Y. Comp. Codes Regs. tit. 8,§ 100.2. General school requirements.), Annual Dignity Act reporting - N.Y. Comp. Codes Regs. tit. 8,§ 100.2(kk)(3) ( Full Title: N.Y. Comp. Codes Regs. tit. 8,§ 100.2. General school requirements.)</t>
  </si>
  <si>
    <t>The board of education, board of trustees or sole trustee, the superintendent of schools, district superintendent of schools or principal of a school may suspend the following pupils from required attendance upon instruction: A pupil who is insubordinate or disorderly or violent or disruptive, or whose conduct otherwise endangers the safety, morals, health or welfare of others.</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</si>
  <si>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 "Violent" and "Disruptive" pupil defined - N.Y. Education Law § 3214(2-a) ( Full Title: N.Y. Education Law § 3214. Student placement, suspensions and transfers.)</t>
  </si>
  <si>
    <t>Req'd 1 yr. susp.; firearm; case-by-case mod. - N.Y. Education Law § 3214(3)(d)(1) ( Full Title: N.Y. Education Law § 3214. Student placement, suspensions and transfers.), Susp. Req'd; Disruptive/Violent Pupils - N.Y. Education Law § 2801(2)(l)-(m) ( Full Title: N.Y. Education Law § 2801. Codes of Conduct on School Property)</t>
  </si>
  <si>
    <t>Grounds for suspension - N.Y. Education Law § 3214(3)(a) ( Full Title: N.Y. Education Law § 3214. Student placement, suspensions and transfers.), "Violent" and "Disruptive" pupil defined - N.Y. Education Law § 3214(2-a) ( Full Title: N.Y. Education Law § 3214. Student placement, suspensions and transfers.)</t>
  </si>
  <si>
    <t>Types of incidents to be reported - N.Y. Comp. Codes Regs. tit. 8,§ 100.2(gg)(1) ( Full Title: N.Y. Comp. Codes Regs. tit. 8,§ 100.2. General school requirements.), Contents of violent incident report - N.Y. Comp. Codes Regs. tit. 8,§ 100.2(gg)(4) ( Full Title: N.Y. Comp. Codes Regs. tit. 8,§ 100.2. General school requirements.), Annual Dignity Act reporting - N.Y. Comp. Codes Regs. tit. 8,§ 100.2(kk)(3) ( Full Title: N.Y. Comp. Codes Regs. tit. 8,§ 100.2. General school requirements.), Violent incident report contents - N.Y. Education Law § 2802(3) ( Full Title: N.Y. Education Law § 2802. Uniform violent incident reporting system.)</t>
  </si>
  <si>
    <t>Req'd reporting to law enforcement; weapon/firearm - N.Y. Education Law § 3214(3)(d)(1) ( Full Title: N.Y. Education Law § 3214. Student placement, suspensions and transfers.)</t>
  </si>
  <si>
    <t>Req'd reporting to law enforcement; weapon/firearm - N.Y. Education Law § 3214(3)(d)(1) ( Full Title: N.Y. Education Law § 3214. Student placement, suspensions and transfers.), reporting delinquent acts - N.Y. Education Law §... ( Full Title: N.Y. Education Law § 2801. Codes of Conduct on School Property)</t>
  </si>
  <si>
    <t>Violent incident report contents - N.Y. Education Law § 2802(3) ( Full Title: N.Y. Education Law § 2802. Uniform violent incident reporting system.), Types of incidents to be reported - N.Y. Comp. Codes Regs. tit. 8,§ 100.2(gg)(1) ( Full Title: N.Y. Comp. Codes Regs. tit. 8,§ 100.2. General school requirements.), Contents of violent incident report - N.Y. Comp. Codes Regs. tit. 8,§ 100.2(gg)(4) ( Full Title: N.Y. Comp. Codes Regs. tit. 8,§ 100.2. General school requirements.), Annual Dignity Act report contents - N.Y. Comp. Codes Regs. tit. 8,§ 100.2(kk)(3) ( Full Title: N.Y. Comp. Codes Regs. tit. 8,§ 100.2. General school requirements.)</t>
  </si>
  <si>
    <t>Violent incident report contents - N.Y. Education Law § 2802(3) ( Full Title: N.Y. Education Law § 2802. Uniform violent incident reporting system.), Annual student data reporting - N.Y. Comp. Codes Regs. tit. 8,§ 100.2(bb)(2)-(3) ( Full Title: N.Y. Comp. Codes Regs. tit. 8,§ 100.2. General school requirements.), Types of incidents to be reported - N.Y. Comp. Codes Regs. tit. 8,§ 100.2(gg)(1) ( Full Title: N.Y. Comp. Codes Regs. tit. 8,§ 100.2. General school requirements.), Contents of violent incident report - N.Y. Comp. Codes Regs. tit. 8,§ 100.2(gg)(4) ( Full Title: N.Y. Comp. Codes Regs. tit. 8,§ 100.2. General school requirements.), Annual Dignity Act reporting - N.Y. Comp. Codes Regs. tit. 8,§ 100.2(kk)(3) ( Full Title: N.Y. Comp. Codes Regs. tit. 8,§ 100.2. General school requirements.)</t>
  </si>
  <si>
    <t>reporting delinquent acts - N.Y. Education Law §... ( Full Title: N.Y. Education Law § 2801. Codes of Conduct on School Property), Req'd reporting to law enforcement; weapon/firearm - N.Y. Education Law § 3214(3)(d)(1) ( Full Title: N.Y. Education Law § 3214. Student placement, suspensions and transfers.)</t>
  </si>
  <si>
    <t>North Carolina</t>
  </si>
  <si>
    <t>School discipline - N.C. Gen. Stat. § 115C-397.1 ( Full Title: N.C. Gen. Stat. § 115C-397.1. Management and placement of disruptive students.)</t>
  </si>
  <si>
    <t>alternative learning - N.C. Gen. Stat. § 115C-47(32a) ( Full Title: N.C. Gen. Stat. § 115C-47. Powers and duties generally.)</t>
  </si>
  <si>
    <t>report to law enforcement - N.C. Gen. Stat. § 115C-288(g). ( Full Title: N.C. Gen. Stat. § 115C-288. Powers and duties of principal)</t>
  </si>
  <si>
    <t>alternative learning - N.C. Gen. Stat. § 115C-47(32a) ( Full Title: N.C. Gen. Stat. § 115C-47. Powers and duties generally.), support - suspension - N.C. Gen. Stat. § 115C-47(55) ( Full Title: N.C. Gen. Stat. § 115C-47. Powers and duties generally.)</t>
  </si>
  <si>
    <t>Local boards of education are encouraged to adopt policies and best practices to reduce suspension and expulsion rates and to provide alternative learning programs for continued academic progress for students who have been suspended. N.C. Gen. Stat. § 115C-47(55).</t>
  </si>
  <si>
    <t>report to law enforcement - N.C. Gen. Stat. §  115C-288(g) ( Full Title: N.C. Gen. Stat. § 115C-288. Powers and duties of principal)</t>
  </si>
  <si>
    <t>expulsion defined - N.C. Gen. Stat. § 115C-390.1(4) ( Full Title: N.C. Gen. Stat. § 115C-390.1. State policy and definitions.)</t>
  </si>
  <si>
    <t>limit suspend/expel - N.C. Gen. Stat. § 115C-390.2(f) ( Full Title: N.C. Gen. Stat. § 115C-390.2. Discipline policies.), may expel-14 years of age - N.C. Gen. Stat § 115C-390.11(a) ( Full Title: N.C. Gen. Stat § 115C-390.11. Expulsion.)</t>
  </si>
  <si>
    <t>Upon recommendation of the superintendent, a local board of education may expel any student 14 years of age or older whose continued presence in school constitutes a clear threat to the safety of other students or school staff. N.C. Gen. Stat § 115C-390.11(a).</t>
  </si>
  <si>
    <t>limit suspend/expel - N.C. Gen. Stat. § 115C-390.2(f) ( Full Title: N.C. Gen. Stat. § 115C-390.2. Discipline policies.)</t>
  </si>
  <si>
    <t>long-term suspension - N.C. Gen. Stat. § 115C-390.1(7) ( Full Title: N.C. Gen. Stat. § 115C-390.1. State policy and definitions.), short-term suspension - N.C. Gen. Stat. § 115C-390.1(12) ( Full Title: N.C. Gen. Stat. § 115C-390.1. State policy and definitions.)</t>
  </si>
  <si>
    <t>firearm or destructive device suspension - N.C. Gen. Stat. § 115C-390.10(a) ( Full Title: N.C. Gen. Stat. § 115C-390.10. 365-day suspension for gun possession.), destructive device defined - N.C. Gen. Stat. § 115C-390.1(3) ( Full Title: N.C. Gen. Stat. § 115C-390.1. State policy and definitions.)</t>
  </si>
  <si>
    <t>firearm or destructive device suspension - N.C. Gen. Stat. § 115C-390.10(a) ( Full Title: N.C. Gen. Stat. § 115C-390.10. 365-day suspension for gun possession.)</t>
  </si>
  <si>
    <t>may suspend - N.C. Gen. Stat. § 115C-390.2(c) ( Full Title: N.C. Gen. Stat. § 115C-390.2. Discipline policies.), may suspend-assault teacher - N.C. Gen. Stat. § 115C-390.7(d) ( Full Title: N.C. Gen. Stat. § 115C-390.7. Long-term suspension.), limit suspend/expel - N.C. Gen. Stat. § 115C-390.2(f) ( Full Title: N.C. Gen. Stat. § 115C-390.2. Discipline policies.), willful defiance - N.C. Gen. Stat. § 115C-390.5(a) ( Full Title: N.C. Gen. Stat. § 115C-390.5. Short-term suspension.)</t>
  </si>
  <si>
    <t>If a teacher is assaulted or injured by a student and as a result the student is long-term suspended or reassigned to alternative education services, the student shall not be returned to that teacher's classroom unless the teacher consents. N.C. Gen. Stat. § 115C-390.7(d).</t>
  </si>
  <si>
    <t>exemptions - N.C. Gen. Stat. § 115C-390.2(d) ( Full Title: N.C. Gen. Stat. § 115C-390.2. Discipline policies.), limit suspend/expel - N.C. Gen. Stat. § 115C-390.2(f) ( Full Title: N.C. Gen. Stat. § 115C-390.2. Discipline policies.)</t>
  </si>
  <si>
    <t>Board policies shall not allow students to be long-term suspended or expelled from school solely for truancy or tardiness offenses and shall not allow short-term suspension of more than two days for such offenses. N.C. Gen. Stat. § 115C-390.2(d).  "Board policies shall minimize the use of long-term suspension and expulsion by restricting the availability of long-term suspension or expulsion to those violations deemed to be serious violations of the board's Code of Student Conduct that either threaten the safety of students, staff, or school visitors or threaten to substantially disrupt the educational environment. Examples of conduct that would not be deemed to be a serious violation include the use of inappropriate or disrespectful language, noncompliance with a staff directive, dress code violations, and minor physical altercations that do not involve weapons or injury."N.C. Gen. Stat. § 115C-390.2(f).</t>
  </si>
  <si>
    <t>long-term suspension - N.C. Gen. Stat. § 115C-390.1(7) ( Full Title: N.C. Gen. Stat. § 115C-390.1. State policy and definitions.)</t>
  </si>
  <si>
    <t>A long-term suspension is defined as "[t]he exclusion for more than 10 school days of a student from school attendance for disciplinary purposes from the school to which the student was assigned at the time of the disciplinary action. If the offense leading to the long-term suspension occurs before the final quarter of the school year, the exclusion shall be no longer than the remainder of the school year in which the offense was committed. If the offense leading to the long-term suspension occurs during the final quarter of the school year, the exclusion may include a period up to the remainder of the school year in which the offense was committed and the first semester of the following school year." N.C. Gen. Stat. § 115C-390.1(7).  A short-term suspension is defined as "[t]he exclusion of a student from school attendance for disciplinary purposes for up to 10 school days from the school to which the student was assigned at the time of the disciplinary action." N.C. Gen. Stat. § 115C-390.1(12).</t>
  </si>
  <si>
    <t>individual circumstances - N.C. Gen. Stat. § 115C-390.2(g) ( Full Title: N.C. Gen. Stat. § 115C-390.2. Discipline policies.)</t>
  </si>
  <si>
    <t>alternative learning - N.C. Gen. Stat. § 115C-47(32a) ( Full Title: N.C. Gen. Stat. § 115C-47. Powers and duties generally.), support - suspension - N.C. Gen. Stat. § 115C-47(55) ( Full Title: N.C. Gen. Stat. § 115C-47. Powers and duties generally.), support - N.C. Gen. Stat. § 115C-390.5 ( Full Title: N.C. Gen. Stat. § 115C-390.5. Short-term suspension.)</t>
  </si>
  <si>
    <t>Local boards of education are encouraged to adopt policies and best practices to reduce suspension and expulsion rates and to provide alternative learning programs for continued academic progress for students who have been suspended. N.C. Gen. Stat. § 115C-47(55). "A student subject to short-term suspension shall be provided...[u]pon request, the right to receive all missed assignments and, to the extent practicable, the materials distributed to students in connection with the assignment." N.C. Gen. Stat. § 115C-390.5(c)(2).</t>
  </si>
  <si>
    <t>alternatives - N.C. Gen. Stat. § 115C-390.2(k) ( Full Title: N.C. Gen. Stat. § 115C-390.2. Discipline policies.), support - suspension - N.C. Gen. Stat. § 115C-47(55) ( Full Title: N.C. Gen. Stat. § 115C-47. Powers and duties generally.)</t>
  </si>
  <si>
    <t>report to law enforcement - N.C. Gen. Stat. § 115C-390.10(b) ( Full Title: N.C. Gen. Stat. § 115C-390.10. 365-day suspension for gun possession.), report to law enforcement - N.C. Gen. Stat. § 115C-288(g). ( Full Title: N.C. Gen. Stat. § 115C-288. Powers and duties of principal)</t>
  </si>
  <si>
    <t>School discipline - N.C. Gen. Stat. § 115C-397.1 ( Full Title: N.C. Gen. Stat. § 115C-397.1. Management and placement of disruptive students.), School discipline - N.C. Gen. Stat. § 115C-397.1 ( Full Title: N.C. Gen. Stat. § 115C-397.1. Management and placement of disruptive students.)</t>
  </si>
  <si>
    <t>may suspend-assault teacher - N.C. Gen. Stat. § 115C-390.7(d) ( Full Title: N.C. Gen. Stat. § 115C-390.7. Long-term suspension.), limit suspend/expel - N.C. Gen. Stat. § 115C-390.2(f) ( Full Title: N.C. Gen. Stat. § 115C-390.2. Discipline policies.), may suspend-willful defiance - N.C. Gen. Stat. § 115C-390.5(a) ( Full Title: N.C. Gen. Stat. § 115C-390.5. Short-term suspension.)</t>
  </si>
  <si>
    <t>alternative learning - N.C. Gen. Stat. § 115C-47(32a) ( Full Title: N.C. Gen. Stat. § 115C-47. Powers and duties generally.), support - suspension - N.C. Gen. Stat. § 115C-47(55) ( Full Title: N.C. Gen. Stat. § 115C-47. Powers and duties generally.), support - short term suspension - N.C. Gen. Stat. § 115C-390.5(c) ( Full Title: N.C. Gen. Stat. § 115C-390.5. Short-term suspension.)</t>
  </si>
  <si>
    <t>limit suspend/expel - N.C. Gen. Stat. § 115C-390.2(f) ( Full Title: N.C. Gen. Stat. § 115C-390.2. Discipline policies.), willful defiance - N.C. Gen. Stat. § 115C-390.5(a) ( Full Title: N.C. Gen. Stat. § 115C-390.5. Short-term suspension.), may suspend-assault teacher - N.C. Gen. Stat. § 115C-390.7(d) ( Full Title: N.C. Gen. Stat. § 115C-390.7. Long-term suspension.)</t>
  </si>
  <si>
    <t>exemptions - N.C. Gen. Stat. § 115C-390.2(d) ( Full Title: N.C. Gen. Stat. § 115C-390.2. Discipline policies.), no suspension - N.C. Gen. Stat. § 115C-390.2(l) ( Full Title: N.C. Gen. Stat. § 115C-390.2. Discipline policies.), limit suspend/expel - N.C. Gen. Stat. § 115C-390.2(f) ( Full Title: N.C. Gen. Stat. § 115C-390.2. Discipline policies.)</t>
  </si>
  <si>
    <t>North Dakota</t>
  </si>
  <si>
    <t>school discipline - N.D. Cent. Code § 15.1-19-09 ( Full Title: N.D. Cent. Code § 15.1-19-09. Students--Suspension and expulsion--Rules.)</t>
  </si>
  <si>
    <t>must suspend and expel-firearm - N.D. Cent. Code §15.1-19-10(2) ( Full Title: N.D. Cent. Code §15.1-19-10. Possession of a weapon--Policy--Expulsion from school.)</t>
  </si>
  <si>
    <t>A student who possesses a firearm in violation of this section must be expelled for at least one year.” N.D. Cent. Code §15.1-19-10(2)	1	must suspend and expel-firearm - N.D. Cent. Code §15.1-19-10(2) ( Full Title: N.D. Cent. Code §15.1-19-10. Possession of a weapon--Policy--Expulsion from school.)	Only required expulsions for firearm possession can be modified on a case-by-case basis. N.D. Cent. Code §15.1-19-10(2).	=(Possession of a weapon, Willful defiance")</t>
  </si>
  <si>
    <t>may expel - N.D. Cent. Code § 15.1-19-09(4) ( Full Title: N.D. Cent. Code § 15.1-19-09. Students--Suspension and expulsion--Rules.)</t>
  </si>
  <si>
    <t>A student who violates the school district's weapons policy may be expelled for up to twelve months. N.D. Cent. Code § 15.1-19-09(4).</t>
  </si>
  <si>
    <t>may suspend - N.D. Cent. Code § 15.1-19-09(2) ( Full Title: N.D. Cent. Code § 15.1-19-09. Students--Suspension and expulsion--Rules.)</t>
  </si>
  <si>
    <t>Ohio</t>
  </si>
  <si>
    <t>school discipline - Ohio Rev. Code § 3313.661(A) ( Full Title: Ohio Rev. Code § 3313.661 Policy regarding student suspension, expulsion, removal, and permanent exclusion; posting; community service.), zero tolerance - Ohio Rev. Code § 3313.534 ( Full Title: Ohio Rev. Code § 3313.534 Zero tolerance policies for violent, disruptive, or inappropriate behavior; strategies to address behavior.)</t>
  </si>
  <si>
    <t>must expel - firearm - Ohio Rev. Code § 3313.66(B)(2)(a) ( Full Title: Ohio Rev. Code § 3313.66 Suspension, expulsion, and removal from premises.)</t>
  </si>
  <si>
    <t>may expel knife possession - Ohio Rev. Code § 3313.66(B)(3) ( Full Title: Ohio Rev. Code § 3313.66 Suspension, expulsion, and removal from premises.), may expel - criminal acts - Ohio Rev. Code § 3313.66(B)(4) ( Full Title: Ohio Rev. Code § 3313.66 Suspension, expulsion, and removal from premises.), may expel - bomb threat - Ohio Rev. Code § 3313.66(B)(5) ( Full Title: Ohio Rev. Code § 3313.66 Suspension, expulsion, and removal from premises.), permanently exclude-delinquent acts - Ohio Rev. Code § 3313.662(A)-(B) ( Full Title: Ohio Rev. Code § 3313.662 Permanent exclusion of pupils; revocation; probationary admission.), may expel-firearm - Ohio Rev. Code § 3313.66(B)(2)(b) ( Full Title: Ohio Rev. Code § 3313.66 Suspension, expulsion, and removal from premises.)</t>
  </si>
  <si>
    <t>A student may be expelled "for committing an act that is a criminal offense when committed by an adult and that results in serious physical harm to persons as defined in division (A)(5) of section 2901.01 of the Revised Code or serious physical harm to property as defined in division (A)(6) of section 2901.01 of the Revised Code..." Ohio Rev. Code § 3313.66(B)(4).  A student may be permanently excluded from attending any public school if the student "is convicted of, or adjudicated a delinquent child for, committing, when the pupil was sixteen years of age or older, and act that would be a criminal offense if committed by an adult" and constitutes any of the criminal acts delineated in section (A) of Ohio Rev. Code § 3313.662. A student may be expelled "for bringing a firearm to an interscholastic competition, an extracurricular event, or any other school program or activity that is not located in a school or on property that is owned or controlled by the district." Ohio Rev. Code § 3313.66(B)(2)(b).</t>
  </si>
  <si>
    <t>expulsion maximum length - Ohio Rev. Code § 3313.66(B)(1) ( Full Title: Ohio Rev. Code § 3313.66 Suspension, expulsion, and removal from premises.)</t>
  </si>
  <si>
    <t>Except as provided under division (B)(2), (3), or (4) of this section, the superintendent...may expel a pupil from school for a period not to exceed the greater of eighty school days or the number of school days remaining in the semester or term in which the incident that gives rise to the expulsion takes place, unless the expulsion is extended pursuant to division (F) of this section.” Ohio Rev. Code § 3313.66(B)(1).	1	suspension maximum length - Ohio Rev. Code § 3313.66(A) ( Full Title: Ohio Rev. Code § 3313.66 Suspension, expulsion, and removal from premises.)		=(None")</t>
  </si>
  <si>
    <t>suspension maximum length - Ohio Rev. Code § 3313.66(A) ( Full Title: Ohio Rev. Code § 3313.66 Suspension, expulsion, and removal from premises.)</t>
  </si>
  <si>
    <t>report to law enforcement - firearm - Ohio Rev. Code § 3321.13(B)(4) ( Full Title: Ohio Rev. Code § 3321.13 Duties of teacher and superintendent upon withdrawal of child from school; habitual absence; suspension or expulsion due to drug or alcohol violation; effect on temporary instruction permit or driver's license.)</t>
  </si>
  <si>
    <t>permanent exclusion - Ohio Rev. Code § 3313.662(I)(2) ( Full Title: Ohio Rev. Code § 3313.662 Permanent exclusion of pupils; revocation; probationary admission.), expulsion maximum length - Ohio Rev. Code § 3313.66(B)(1) ( Full Title: Ohio Rev. Code § 3313.66 Suspension, expulsion, and removal from premises.)</t>
  </si>
  <si>
    <t>prohibited expulsion and suspension - Ohio Rev. Code § 3313.668 ( Full Title: Ohio Rev. Code § 3313.668 Prohibition onsuspension, expulsion, or removal solely on basis of absences; prohibition on out-of-schoolsuspensionor expulsion of student in grades pre-kindergarten through three for certain offenses)</t>
  </si>
  <si>
    <t>maximum expulsion - Ohio Rev. Code § 3313.66(B)(1) ( Full Title: Ohio Rev. Code § 3313.66 Suspension, expulsion, and removal from premises.)</t>
  </si>
  <si>
    <t>zero tolerance - Ohio Rev. Code § 3313.534 ( Full Title: Ohio Rev. Code § 3313.534 Zero tolerance policies for violent, disruptive, or inappropriate behavior; strategies to address behavior.), School Discipline Policy - Ohio Rev. Code § 3313.661(A) ( Full Title: Ohio Rev. Code § 3313.661 Policy regarding student suspension, expulsion, removal, and permanent exclusion; posting; community service.)</t>
  </si>
  <si>
    <t>may expel - criminal acts - Ohio Rev. Code § 3313.66(B)(4) ( Full Title: Ohio Rev. Code § 3313.66 Suspension, expulsion, and removal from premises.), may expel - bomb threat - Ohio Rev. Code § 3313.66(B)(5) ( Full Title: Ohio Rev. Code § 3313.66 Suspension, expulsion, and removal from premises.), permanently exclude-delinquent acts - Ohio Rev. Code § 3313.662(A)-(B) ( Full Title: Ohio Rev. Code § 3313.662 Permanent exclusion of pupils; revocation; probationary admission.), may expel - knife - Ohio Rev. Code § 3313.66(B)(3) ( Full Title: Ohio Rev. Code § 3313.66 Suspension, expulsion, and removal from premises.), may expel-firearm - Ohio Rev. Code § 3313.66(B)(2)(b) ( Full Title: Ohio Rev. Code § 3313.66 Suspension, expulsion, and removal from premises.)</t>
  </si>
  <si>
    <t>exemption - Ohio Rev. Code § 3313.668(B)(1) ( Full Title: Ohio Rev. Code § 3313.668 Prohibition onsuspension, expulsion, or removal solely on basis of absences; prohibition on out-of-schoolsuspensionor expulsion of student in grades pre-kindergarten through three for certain offenses)</t>
  </si>
  <si>
    <t>The exemption only applies to certain offenses. Ohio Rev. Code § 3313.668(B).</t>
  </si>
  <si>
    <t>A school district or school may issue an out-of-school suspension or expulsion, in accordance with section 3313.66 of the Revised Code, to a student in any of grades pre-kindergarten through three who has engaged in any of the behaviors described in divisions (B)(2) to (5) of section 3313.66 of the Revised Code [pertaining to firearm or knife possession, criminal acts resulting in serious physical harm to person or property, or bomb threats].” Ohio Rev. Code § 3313.668(B)(1)(a). Also, a student in grades pre-kindergarten through three may be suspended or expelled “as necessary to protect the immediate health and safety of the student, the student's fellow classmates, the classroom staff and teachers, or other school employees. Ohio Rev. Code § 3313.668(B)(1)(b).</t>
  </si>
  <si>
    <t>support-suspension - Ohio Rev. Code § 3313.66(A) ( Full Title: Ohio Rev. Code § 3313.66 Suspension, expulsion, and removal from premises.)</t>
  </si>
  <si>
    <t>If a pupil is suspended pursuant to division (A) of this section, the school district board shall permit the pupil to complete any classroom assignments missed because of the suspension. Ohio Rev. Code § 3313.66(A).</t>
  </si>
  <si>
    <t>report to law enforcement - firearm - Ohio Rev. Code § 3321.13(B)(4) ( Full Title: Ohio Rev. Code § 3321.13 Duties of teacher and superintendent upon withdrawal of child from school; habitual absence; suspension or expulsion due to drug or alcohol violation; effect on temporary instruction permit or driver's license.), report to law enforcement - Ohio Rev. Code § 3321.13(B)(1) ( Full Title: Ohio Rev. Code § 3321.13 Duties of teacher and superintendent upon withdrawal of child from school; habitual absence; suspension or expulsion due to drug or alcohol violation; effect on temporary instruction permit or driver's license.), report to law enforcement - alcohol or drug - Ohio Rev. Code § 3321.13(B)(3) ( Full Title: Ohio Rev. Code § 3321.13 Duties of teacher and superintendent upon withdrawal of child from school; habitual absence; suspension or expulsion due to drug or alcohol violation; effect on temporary instruction permit or driver's license.)</t>
  </si>
  <si>
    <t>Oklahoma</t>
  </si>
  <si>
    <t>alternatives - Okla. Stat. tit. 70, § 24-101.3(A) ( Full Title: Okla. Stat. tit. 70, § 24-101.3. Out-of-school suspensions)</t>
  </si>
  <si>
    <t>mandatory suspension - Okla. Stat. tit. 70, § 24-101.3(C)(2) ( Full Title: Okla. Stat. tit. 70, § 24-101.3. Out-of-school suspensions)</t>
  </si>
  <si>
    <t>may suspend - Okla. Stat. tit. 70, § 24-101.3(C)(1) ( Full Title: Okla. Stat. tit. 70, § 24-101.3. Out-of-school suspensions)</t>
  </si>
  <si>
    <t>A student may be suspended who is adjudicated as a delinquent "for a non-violent offense" as specified in Section 571 of Title 57 of the Oklahoma Statutes." Okla. Stat. tit. 70, § 24-101.3(C)(1)(c).</t>
  </si>
  <si>
    <t>suspension maximums - Okla. Stat. tit. 70, § 24-101.3(B) ( Full Title: Okla. Stat. tit. 70, § 24-101.3. Out-of-school suspensions)</t>
  </si>
  <si>
    <t>Short-term suspensions are ten (10) days or fewer. Okla. Stat. tit. 70, § 24-101.3(B)(1),(2).</t>
  </si>
  <si>
    <t>support - Okla. Stat. tit. 70, § 24-101.3(D) ( Full Title: Okla. Stat. tit. 70, § 24-101.3. Out-of-school suspensions), may suspend - Okla. Stat. tit. 70, § 24-101.3(C)(1) ( Full Title: Okla. Stat. tit. 70, § 24-101.3. Out-of-school suspensions)</t>
  </si>
  <si>
    <t>Schools must provide support in accordance with Okla. Stat. tit. 70, § 24-101.3 to "students suspended out-of-school for more than five (5) days and who are guilty of acts listed in subparagraphs a, b, c and d of paragraph 1 of subsection C. Okla. Stat. tit. 70, § 24-101.3(D)</t>
  </si>
  <si>
    <t>mandatory suspension - Okla. Stat. tit. 70, § 24-101.3(C)(2) ( Full Title: Okla. Stat. tit. 70, § 24-101.3. Out-of-school suspensions), must suspend - assault school employee - Okla. Stat. tit. 70, § 24-101.3(B)(3) ( Full Title: Okla. Stat. tit. 70, § 24-101.3. Out-of-school suspensions)</t>
  </si>
  <si>
    <t>Any student in grades six through twelve found to have assaulted, attempted to cause physical bodily injury, or acted in a manner that could reasonably cause bodily injury to a school employee or a person volunteering for a school as prohibited pursuant to Section 81 of this act shall be suspended for the remainder of the current semester and the next consecutive semester, to be determined by the board of education pursuant to the provisions of this section. Okla. Stat. tit. 70, § 24-101.3(B)(3).</t>
  </si>
  <si>
    <t>must suspend - assault school employee - Okla. Stat. tit. 70, § 24-101.3(B)(3) ( Full Title: Okla. Stat. tit. 70, § 24-101.3. Out-of-school suspensions)</t>
  </si>
  <si>
    <t>Any student found in possession of a firearm while on any public school property or while in any school bus or other vehicle used by a public school for transportation of students or teachers shall be suspended out-of-school for a period of not less than one (1) year, to be determined by the district board of education pursuant to the provisions of this section. Okla. Stat. tit. 70, § 24-101.3(C)(2). "Any student in grades six through twelve found to have assaulted, attempted to cause physical bodily injury, or acted in a manner that could reasonably cause bodily injury to a school employee or a person volunteering for a school as prohibited pursuant to Section 81 of this act shall be suspended for the remainder of the current semester and the next consecutive semester, to be determined by the board of education pursuant to the provisions of this section." Okla. Stat. tit. 70, § 24-101.3(B)(3).</t>
  </si>
  <si>
    <t>mandatory suspension - Okla. Stat. tit. 70, § 24-101.3(C)(2) ( Full Title: Okla. Stat. tit. 70, § 24-101.3. Out-of-school suspensions), must suspend - assault school employee - Okla. Stat. tit. 70, § 24-101.3(B)(3) ( Full Title: Okla. Stat. tit. 70, § 24-101.3. Out-of-school suspensions), must suspend-assault - Okla. Stat. tit. 70, § 6-149.7 ( Full Title: Okla. Stat. tit. 70, § 6-149.7. Student assault or acts reasonably causing injury to education employees or volunteers--Penalties--Education employee immunity)</t>
  </si>
  <si>
    <t>mandatory suspension - Okla. Stat. tit. 70, § 24-101.3(C)(2) ( Full Title: Okla. Stat. tit. 70, § 24-101.3. Out-of-school suspensions), must suspend-assault - Okla. Stat. tit. 70, § 6-149.7 ( Full Title: Okla. Stat. tit. 70, § 6-149.7. Student assault or acts reasonably causing injury to education employees or volunteers--Penalties--Education employee immunity), must suspend-physical violence - Okla. Stat. tit. 70, § 24-101.3(B)(3) ( Full Title: Okla. Stat. tit. 70, § 24-101.3. Out-of-school suspensions)</t>
  </si>
  <si>
    <t>Any student in grades six through twelve found to have assaulted, attempted to cause physical bodily injury, or acted in a manner that could reasonably cause bodily injury to a school employee or a person volunteering for a school as prohibited pursuant to Section 6-146 of this title shall be suspended for the remainder of the current semester and the next consecutive semester, to be determined by the board of education pursuant to the provisions of this section. Okla. Stat. tit. 70, § 24-101.3(B)(3)."  Okla. Stat. tit. 70, § 24-101.3(B)(3).</t>
  </si>
  <si>
    <t>must suspend-physical violence - Okla. Stat. tit. 70, § 24-101.3(B)(3) ( Full Title: Okla. Stat. tit. 70, § 24-101.3. Out-of-school suspensions)</t>
  </si>
  <si>
    <t>Any student found in possession of a firearm while on any public school property or while in any school bus or other vehicle used by a public school for transportation of students or teachers shall be suspended out-of-school for a period of not less than one (1) year, to be determined by the district board of education pursuant to the provisions of this section. Okla. Stat. tit. 70, § 24-101.3(C)(2).  "Any student in grades six through twelve found to have assaulted, attempted to cause physical bodily injury, or acted in a manner that could reasonably cause bodily injury to a school employee or a person volunteering for a school as prohibited pursuant to Section 6-146 of this title shall be suspended for the remainder of the current semester and the next consecutive semester, to be determined by the board of education pursuant to the provisions of this section." Okla. Stat. tit. 70, § 24-101.3(B)(3).</t>
  </si>
  <si>
    <t>Schools must provide support in accordance with Okla. Stat. tit. 70, § 24-101.3 to "students suspended out-of-school for more than five (5) days and who are guilty of acts listed in subparagraphs a and b of paragraph 1 of subsection C...." Okla. Stat. tit. 70, § 24-101.3(D).</t>
  </si>
  <si>
    <t>suspension maximum - Okla. Stat. tit. 70, § 24-101.3(B)(1) ( Full Title: Okla. Stat. tit. 70, § 24-101.3. Out-of-school suspensions)</t>
  </si>
  <si>
    <t>mandatory suspension - Okla. Stat. tit. 70, § 24-101.3(C)(2) ( Full Title: Okla. Stat. tit. 70, § 24-101.3. Out-of-school suspensions), must suspend-assault - Okla. Stat. tit. 70, § 6-149.7 ( Full Title: Okla. Stat. tit. 70, § 6-149.7. Student assault or acts reasonably causing injury to education employees or volunteers--Penalties--Education employee immunity), shall suspend-physical violence - Okla. Stat. tit. 70, § 24-101.3(B)(3) ( Full Title: Okla. Stat. tit. 70, § 24-101.3. Out-of-school suspensions)</t>
  </si>
  <si>
    <t>mandatory suspension - Okla. Stat. tit. 70, § 24-101.3(C)(2) ( Full Title: Okla. Stat. tit. 70, § 24-101.3. Out-of-school suspensions), must suspend-assault - Okla. Stat. tit. 70, § 6-149.7 ( Full Title: Okla. Stat. tit. 70, § 6-149.7. Student assault or acts reasonably causing injury to education employees or volunteers--Penalties--Education employee immunity), required suspension-physical violence - Okla. Stat. tit. 70, § 24-101.3(B)(3) ( Full Title: Okla. Stat. tit. 70, § 24-101.3. Out-of-school suspensions)</t>
  </si>
  <si>
    <t>Any student in grades six through twelve found to have assaulted, attempted to cause physical bodily injury, or acted in a manner that could reasonably cause bodily injury to a school employee or a person volunteering for a school as prohibited pursuant to Section 6-146 of this title shall be suspended for the remainder of the current semester and the next consecutive semester, to be determined by the board of education pursuant to the provisions of this section. Okla. Stat. tit. 70, § 24-101.3(B)(3).</t>
  </si>
  <si>
    <t>report to law enforcement - Okla. Stat. tit. 70, § 24-100.8(B) ( Full Title: Okla. Stat. tit. 70, § 24-100.8. Duty for school officers and employees to notify of verbal threats or threatening behavior--Immunity from discipline and liability.)</t>
  </si>
  <si>
    <t>Oregon</t>
  </si>
  <si>
    <t>assault - O.R.S. § 339.250(3) ( Full Title: O.R.S. § 339.250. Duty of student to comply with rules; discipline, suspension, expulsion, removal and counseling; written information on alternative programs required)</t>
  </si>
  <si>
    <t>may expel or suspend - OAR 581-021-0055(2) ( Full Title: OAR 581-021-0055. Standards of Conduct)</t>
  </si>
  <si>
    <t>expulsion required - O.R.S. § 339.250(6)(a) ( Full Title: O.R.S. § 339.250. Duty of student to comply with rules; discipline, suspension, expulsion, removal and counseling; written information on alternative programs required), weapon - O.R.S. § 339.250(6)(e) ( Full Title: O.R.S. § 339.250. Duty of student to comply with rules; discipline, suspension, expulsion, removal and counseling; written information on alternative programs required)</t>
  </si>
  <si>
    <t>expulsion required - O.R.S. § 339.250(6)(a) ( Full Title: O.R.S. § 339.250. Duty of student to comply with rules; discipline, suspension, expulsion, removal and counseling; written information on alternative programs required)</t>
  </si>
  <si>
    <t>expulsion modification - O.R.S. § 339.250(6)(c) ( Full Title: O.R.S. § 339.250. Duty of student to comply with rules; discipline, suspension, expulsion, removal and counseling; written information on alternative programs required)</t>
  </si>
  <si>
    <t>Possession of a weapon, Physical violence, Possession of a controlled substance, Possession of alcoholic beverage, Damaging property, Bullying, Failure to conform with rules, Theft, Terroristic threats, Interference with educational process, Willful defiance, Secret societies, Profanity or obscenity</t>
  </si>
  <si>
    <t>assault - O.R.S. § 339.250(3) ( Full Title: O.R.S. § 339.250. Duty of student to comply with rules; discipline, suspension, expulsion, removal and counseling; written information on alternative programs required), sufficient cause - O.R.S. § 339.250(4)(a) ( Full Title: O.R.S. § 339.250. Duty of student to comply with rules; discipline, suspension, expulsion, removal and counseling; written information on alternative programs required), secret societies - O.R.S. § 339.885 ( Full Title: O.R.S. § 339.885. Secret societies in public schools prohibited; membership grounds for suspension or expulsion), may expel or suspend - OAR 581-021-0055(2) ( Full Title: OAR 581-021-0055. Standards of Conduct)</t>
  </si>
  <si>
    <t>max length - O.R.S. § 339.250(5) ( Full Title: O.R.S. § 339.250. Duty of student to comply with rules; discipline, suspension, expulsion, removal and counseling; written information on alternative programs required)</t>
  </si>
  <si>
    <t>Possession of a weapon, Physical violence, Possession of a controlled substance, Possession of alcoholic beverage, Damaging property, Failure to conform with rules, Theft, Threats of violence, Terroristic threats, Interference with educational process, Willful defiance, Profanity or obscenity, Secret societies</t>
  </si>
  <si>
    <t>assault - O.R.S. § 339.250(3) ( Full Title: O.R.S. § 339.250. Duty of student to comply with rules; discipline, suspension, expulsion, removal and counseling; written information on alternative programs required), sufficient cause - O.R.S. § 339.250(4)(a) ( Full Title: O.R.S. § 339.250. Duty of student to comply with rules; discipline, suspension, expulsion, removal and counseling; written information on alternative programs required), secret societies - O.R.S. § 339.885 ( Full Title: O.R.S. § 339.885. Secret societies in public schools prohibited; membership grounds for suspension or expulsion), may expel or suspend - OAR 581-021-0055(2) ( Full Title: OAR 581-021-0055. Standards of Conduct), assault - O.R.S. § 339.250(3) ( Full Title: O.R.S. § 339.250. Duty of student to comply with rules; discipline, suspension, expulsion, removal and counseling; written information on alternative programs required), sufficient cause - O.R.S. § 339.250(4)(a) ( Full Title: O.R.S. § 339.250. Duty of student to comply with rules; discipline, suspension, expulsion, removal and counseling; written information on alternative programs required), may expel or suspend - OAR 581-021-0055(2) ( Full Title: OAR 581-021-0055. Standards of Conduct)</t>
  </si>
  <si>
    <t>suspension max length - OAR 581-021-0065(5) ( Full Title: OAR 581-021-0065. Suspension)</t>
  </si>
  <si>
    <t>makeup work - OAR 581-021-0065(6) ( Full Title: OAR 581-021-0065. Suspension)</t>
  </si>
  <si>
    <t>nonschool hours - O.R.S. § 339.250 ( Full Title: O.R.S. § 339.250. Duty of student to comply with rules; discipline, suspension, expulsion, removal and counseling; written information on alternative programs required)</t>
  </si>
  <si>
    <t>reporting requirement - O.R.S. § 339.250(7) ( Full Title: O.R.S. § 339.250. Duty of student to comply with rules; discipline, suspension, expulsion, removal and counseling; written information on alternative programs required)</t>
  </si>
  <si>
    <t>law enforcement referral - O.R.S. § 339.250(6)(e) ( Full Title: O.R.S. § 339.250. Duty of student to comply with rules; discipline, suspension, expulsion, removal and counseling; written information on alternative programs required), (1)(a) Any employee of a... - O.R.S. § 339.315(1)(a) ( Full Title: O.R.S. § 339.315. Report required if person has possession of unlawful firearm or destructive device; immunity; law enforcement investigation required)</t>
  </si>
  <si>
    <t>expulsion required - O.R.S. § 339.250(6)(a) ( Full Title: O.R.S. § 339.250. Duty of student to comply with rules; discipline, suspension, expulsion, removal and counseling; written information on alternative programs required), law enforcement referral - O.R.S. § 339.250(6)(e) ( Full Title: O.R.S. § 339.250. Duty of student to comply with rules; discipline, suspension, expulsion, removal and counseling; written information on alternative programs required), weapon - O.R.S. § 339.250(6)(e) ( Full Title: O.R.S. § 339.250. Duty of student to comply with rules; discipline, suspension, expulsion, removal and counseling; written information on alternative programs required), (1)(a) Any employee of a... - O.R.S. § 339.315(1)(a) ( Full Title: O.R.S. § 339.315. Report required if person has possession of unlawful firearm or destructive device; immunity; law enforcement investigation required)</t>
  </si>
  <si>
    <t>Assault - O.R.S. § 339.250 (3) ( Full Title: O.R.S. § 339.250 Duty of student to comply with rules; discipline, suspension, expulsion, removal and counseling; written information on alternative programs required.), Expulsion for weapon - O.R.S. § 339.250 (6) ( Full Title: O.R.S. § 339.250 Duty of student to comply with rules; discipline, suspension, expulsion, removal and counseling; written information on alternative programs required.), may expel or suspend - OAR 581-021-0055(2) ( Full Title: OAR 581-021-0055. Standards of Conduct)</t>
  </si>
  <si>
    <t>may expel or suspend - OAR 581-021-0055(2) ( Full Title: OAR 581-021-0055. Standards of Conduct), Expulsion for weapon - O.R.S. § 339.250 (6) ( Full Title: O.R.S. § 339.250 Duty of student to comply with rules; discipline, suspension, expulsion, removal and counseling; written information on alternative programs required.)</t>
  </si>
  <si>
    <t>Expulsion for weapon - O.R.S. § 339.250 (6) ( Full Title: O.R.S. § 339.250 Duty of student to comply with rules; discipline, suspension, expulsion, removal and counseling; written information on alternative programs required.)</t>
  </si>
  <si>
    <t>may expel or suspend - OAR 581-021-0055(2) ( Full Title: OAR 581-021-0055. Standards of Conduct), 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 Secret societies - O.R.S. § 339.885 ( Full Title: O.R.S. § 339.885. Secret societies in public schools prohibited; membership grounds for suspension or expulsion.)</t>
  </si>
  <si>
    <t>Max length - O.R.S. § 339.250 (5) ( Full Title: O.R.S. § 339.250 Duty of student to comply with rules; discipline, suspension, expulsion, removal and counseling; written information on alternative programs required.)</t>
  </si>
  <si>
    <t>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 may expel or suspend - OAR 581-021-0055(2) ( Full Title: OAR 581-021-0055. Standards of Conduct)</t>
  </si>
  <si>
    <t>Assault - O.R.S. § 339.250 (3) ( Full Title: O.R.S. § 339.250 Duty of student to comply with rules; discipline, suspension, expulsion, removal and counseling; written information on alternative programs required.)</t>
  </si>
  <si>
    <t>makeup work - OAR 581-021-0065(6) ( Full Title: OAR 581-021-0065. Suspension), makeup work - OAR 581-021-0065(6) ( Full Title: OAR 581-021-0065. Suspension), makeup work - OAR 581-021-0065(6) ( Full Title: OAR 581-021-0065. Suspension)</t>
  </si>
  <si>
    <t>nonschool hours - O.R.S. § 339.250 ( Full Title: O.R.S. § 339.250 Duty of student to comply with rules; discipline, suspension, expulsion, removal and counseling; written information on alternative programs required.)</t>
  </si>
  <si>
    <t>reporting requirements - O.R.S. § 339.250 ( Full Title: O.R.S. § 339.250 Duty of student to comply with rules; discipline, suspension, expulsion, removal and counseling; written information on alternative programs required.)</t>
  </si>
  <si>
    <t>Expulsion for weapon - O.R.S. § 339.250 (6) ( Full Title: O.R.S. § 339.250 Duty of student to comply with rules; discipline, suspension, expulsion, removal and counseling; written information on alternative programs required.), Report to law enforcement - O.R.S. § 339.315 (1) (a) ( Full Title: O.R.S. § 339.315 Report required if person has possession of unlawful firearm or destructive device; immunity; law enforcement investigation required.)</t>
  </si>
  <si>
    <t>Assault - O.R.S. § 339.250 (3) ( Full Title: O.R.S. § 339.250 Duty of student to comply with rules; discipline, suspension, expulsion, removal and counseling; written information on alternative programs required.), Expulsion required - O.R.S. § 339.250 (6) ( Full Title: O.R.S. § 339.250 Duty of student to comply with rules; discipline, suspension, expulsion, removal and counseling; written information on alternative programs required.), may expel or suspend - OAR 581-021-0055(2) ( Full Title: OAR 581-021-0055. Standards of Conduct)</t>
  </si>
  <si>
    <t>Expulsion required - O.R.S. § 339.250 (6) ( Full Title: O.R.S. § 339.250 Duty of student to comply with rules; discipline, suspension, expulsion, removal and counseling; written information on alternative programs required.), may expel or suspend - OAR 581-021-0055(2) ( Full Title: OAR 581-021-0055. Standards of Conduct)</t>
  </si>
  <si>
    <t>Expulsion required - O.R.S. § 339.250 (6) ( Full Title: O.R.S. § 339.250 Duty of student to comply with rules; discipline, suspension, expulsion, removal and counseling; written information on alternative programs required.)</t>
  </si>
  <si>
    <t>secret societies - O.R.S. § 339.885 ( Full Title: O.R.S. § 339.885. Secret societies in public schools prohibited; membership grounds for suspension or expulsion), may expel or suspend - OAR 581-021-0055(2) ( Full Title: OAR 581-021-0055. Standards of Conduct), 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t>
  </si>
  <si>
    <t>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 may expel or suspend - OAR 581-021-0055(2) ( Full Title: OAR 581-021-0055. Standards of Conduct)</t>
  </si>
  <si>
    <t>alternatives - O.R.S. § 339.250 (4) (b) ( Full Title: O.R.S. § 339.250 Duty of student to comply with rules; discipline, suspension, expulsion, removal and counseling; written information on alternative programs required.), nonschool hours - O.R.S. § 339.250 ( Full Title: O.R.S. § 339.250 Duty of student to comply with rules; discipline, suspension, expulsion, removal and counseling; written information on alternative programs required.)</t>
  </si>
  <si>
    <t>report - O.R.S. § 339.250 ( Full Title: O.R.S. § 339.250 Duty of student to comply with rules; discipline, suspension, expulsion, removal and counseling; written information on alternative programs required.)</t>
  </si>
  <si>
    <t>Expulsion required - O.R.S. § 339.250 (6) ( Full Title: O.R.S. § 339.250 Duty of student to comply with rules; discipline, suspension, expulsion, removal and counseling; written information on alternative programs required.), Report to law enforcement - O.R.S. § 339.315 (1) (a) ( Full Title: O.R.S. § 339.315. Report required if person has possession of unlawful firearm or destructive device; immunity; law enforcement investigation required)</t>
  </si>
  <si>
    <t>assault - O.R.S. § 339.250 (3) ( Full Title: O.R.S. § 339.250. Duty of student to comply with rules; discipline, suspension, expulsion, removal and counseling; written information on alternative programs required.), Expulsion required - O.R.S. § 339.250 (6) ( Full Title: O.R.S. § 339.250. Duty of student to comply with rules; discipline, suspension, expulsion, removal and counseling; written information on alternative programs required.), may expel or suspend - OAR 581-021-0055(2) ( Full Title: OAR 581-021-0055. Standards of Conduct)</t>
  </si>
  <si>
    <t>Expulsion required - O.R.S. § 339.250 (6) ( Full Title: O.R.S. § 339.250. Duty of student to comply with rules; discipline, suspension, expulsion, removal and counseling; written information on alternative programs required.), may expel or suspend - OAR 581-021-0055(2) ( Full Title: OAR 581-021-0055. Standards of Conduct)</t>
  </si>
  <si>
    <t>Expulsion required - O.R.S. § 339.250 (6) ( Full Title: O.R.S. § 339.250. Duty of student to comply with rules; discipline, suspension, expulsion, removal and counseling; written information on alternative programs required.)</t>
  </si>
  <si>
    <t>Possession of a weapon, Physical violence, Possession of a controlled substance, Possession of alcoholic beverage, Damaging property, Failure to conform with rules, Theft, Terroristic threats, Willful defiance</t>
  </si>
  <si>
    <t>secret societies - O.R.S. § 339.885 ( Full Title: O.R.S. § 339.885. Secret societies in public schools prohibited; membership grounds for suspension or expulsion), may expel or suspend - OAR 581-021-0055(2) ( Full Title: OAR 581-021-0055. Standards of Conduct), 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t>
  </si>
  <si>
    <t>Max length - O.R.S. § 339.250 (5) ( Full Title: O.R.S. § 339.250. Duty of student to comply with rules; discipline, suspension, expulsion, removal and counseling; written information on alternative programs required.)</t>
  </si>
  <si>
    <t>assault - O.R.S. § 339.250 (3) ( Full Title: O.R.S. § 339.250. Duty of student to comply with rules; discipline, suspension, expulsion, removal and counseling; written information on alternative programs required.), sufficient cause - O.R.S. § 339.250 (4) (a) ( Full Title: O.R.S. § 339.250. Duty of student to comply with rules; discipline, suspension, expulsion, removal and counseling; written information on alternative programs required.), may expel or suspend - OAR 581-021-0055(2) ( Full Title: OAR 581-021-0055. Standards of Conduct)</t>
  </si>
  <si>
    <t>Possession of a weapon, Physical violence, Possession of a controlled substance, Possession of alcoholic beverage, Damaging property, Failure to conform with rules, Theft, Threats of violence, Terroristic threats, Willful defiance, Profanity or obscenity, Secret societies</t>
  </si>
  <si>
    <t>assault - O.R.S. § 339.250 (3) ( Full Title: O.R.S. § 339.250. Duty of student to comply with rules; discipline, suspension, expulsion, removal and counseling; written information on alternative programs required.)</t>
  </si>
  <si>
    <t>makeup work - OAR 581-021-0065(6) ( Full Title: OAR 581-021-0065. Suspension), makeup work - OAR 581-021-0065(6) ( Full Title: OAR 581-021-0065. Suspension), makeup work - OAR 581-021-0065(6) ( Full Title: OAR 581-021-0065. Suspension), makeup work - OAR 581-021-0065(6) ( Full Title: OAR 581-021-0065. Suspension)</t>
  </si>
  <si>
    <t>nonschool hours - O.R.S. § 339.250 ( Full Title: O.R.S. § 339.250. Duty of student to comply with rules; discipline, suspension, expulsion, removal and counseling; written information on alternative programs required.)</t>
  </si>
  <si>
    <t>report - O.R.S. § 339.250 ( Full Title: O.R.S. § 339.250. Duty of student to comply with rules; discipline, suspension, expulsion, removal and counseling; written information on alternative programs required.)</t>
  </si>
  <si>
    <t>Expulsion required - O.R.S. § 339.250 (6) ( Full Title: O.R.S. § 339.250. Duty of student to comply with rules; discipline, suspension, expulsion, removal and counseling; written information on alternative programs required.), Report to law enforcement - O.R.S. § 339.315 (1) (a) ( Full Title: O.R.S. § 339.315. Report required if person has possession of unlawful firearm or destructive device; immunity; law enforcement investigation required)</t>
  </si>
  <si>
    <t>Suspension and expulsion allowed - O.R.S. § 339.250 (2) ( Full Title: O.R.S. § 339.250. Duty of student to comply with rules; discipline, suspension, expulsion, removal and counseling; written information on alternative programs required.), expulsion required - O.R.S. § 339.250 (7) (a) ( Full Title: O.R.S. § 339.250. Duty of student to comply with rules; discipline, suspension, expulsion, removal and counseling; written information on alternative programs required.), may expel or suspend - OAR 581-021-0055(2) ( Full Title: OAR 581-021-0055. Standards of Conduct)</t>
  </si>
  <si>
    <t>expulsion required - O.R.S. § 339.250 (7) (a) ( Full Title: O.R.S. § 339.250. Duty of student to comply with rules; discipline, suspension, expulsion, removal and counseling; written information on alternative programs required.)</t>
  </si>
  <si>
    <t>modification and alternatives - O.R.S. § 339.250 (7) (c) ( Full Title: O.R.S. § 339.250. Duty of student to comply with rules; discipline, suspension, expulsion, removal and counseling; written information on alternative programs required.)</t>
  </si>
  <si>
    <t>Possession of a weapon, Physical violence, Possession of a controlled substance, Possession of alcoholic beverage, Possession of tobacco, Damaging property, Bullying, Failure to conform with rules, Theft, Terroristic threats, Interference with educational process, Willful defiance, Secret societies, Profanity or obscenity</t>
  </si>
  <si>
    <t>may expel or suspend - OAR 581-021-0055(2) ( Full Title: OAR 581-021-0055. Standards of Conduct), Suspension and expulsion allowed - O.R.S. § 339.250 (2) ( Full Title: O.R.S. § 339.250. Duty of student to comply with rules; discipline, suspension, expulsion, removal and counseling; written information on alternative programs required.), Secret societies - O.R.S. § 339.885 ( Full Title: O.R.S. § 339.885. Secret societies in public schools prohibited; membership grounds for suspension or expulsion), Secret societies - O.R.S. § 339.885 ( Full Title: O.R.S. § 339.885. Secret societies in public schools prohibited; membership grounds for suspension or expulsion)</t>
  </si>
  <si>
    <t>Max length - O.R.S. § 339.250 (2) (d) ( Full Title: O.R.S. § 339.250. Duty of student to comply with rules; discipline, suspension, expulsion, removal and counseling; written information on alternative programs required.)</t>
  </si>
  <si>
    <t>Suspension and expulsion allowed - O.R.S. § 339.250 (2) ( Full Title: O.R.S. § 339.250. Duty of student to comply with rules; discipline, suspension, expulsion, removal and counseling; written information on alternative programs required.), may expel or suspend - OAR 581-021-0055(2) ( Full Title: OAR 581-021-0055. Standards of Conduct)</t>
  </si>
  <si>
    <t>Possession of a weapon, Physical violence, Possession of a controlled substance, Possession of alcoholic beverage, Possession of tobacco, Damaging property, Failure to conform with rules, Theft, Threats of violence, Terroristic threats, Interference with educational process, Willful defiance, Profanity or obscenity, Secret societies</t>
  </si>
  <si>
    <t>may expel or suspend - OAR 581-021-0055(2) ( Full Title: OAR 581-021-0055. Standards of Conduct), Suspension and expulsion allowed - O.R.S. § 339.250 (2) ( Full Title: O.R.S. § 339.250. Duty of student to comply with rules; discipline, suspension, expulsion, removal and counseling; written information on alternative programs required.), Secret societies - O.R.S. § 339.885 ( Full Title: O.R.S. § 339.885. Secret societies in public schools prohibited; membership grounds for suspension or expulsion)</t>
  </si>
  <si>
    <t>individual circumstances - O.R.S. § 339.250 (2) (c) ( Full Title: O.R.S. § 339.250. Duty of student to comply with rules; discipline, suspension, expulsion, removal and counseling; written information on alternative programs required.)</t>
  </si>
  <si>
    <t>Makeup work - OAR 581-021-0065 (6) ( Full Title: OAR 581-021-0065. Suspension)</t>
  </si>
  <si>
    <t>modification and alternatives - O.R.S. § 339.250 (7) (c) ( Full Title: O.R.S. § 339.250. Duty of student to comply with rules; discipline, suspension, expulsion, removal and counseling; written information on alternative programs required.), Alternatives - O.R.S. § 339.250(4)(b) ( Full Title: O.R.S. § 339.250. Duty of student to comply with rules; discipline, suspension, expulsion, removal and counseling; written information on alternative programs required.)</t>
  </si>
  <si>
    <t>Annual reporting - O.R.S. § 339.250 (7) (e) ( Full Title: O.R.S. § 339.250. Duty of student to comply with rules; discipline, suspension, expulsion, removal and counseling; written information on alternative programs required.)</t>
  </si>
  <si>
    <t>Report to law enforcement - O.R.S. § 339.315 (1) (a) ( Full Title: O.R.S. § 339.315. Report required if person has possession of unlawful firearm or destructive device; immunity; law enforcement investigation required), Law enforcement - O.R.S. § 339.250 (7) (d) ( Full Title: O.R.S. § 339.250. Duty of student to comply with rules; discipline, suspension, expulsion, removal and counseling; written information on alternative programs required.)</t>
  </si>
  <si>
    <t>Law enforcement - O.R.S. § 339.250 (7) (d) ( Full Title: O.R.S. § 339.250. Duty of student to comply with rules; discipline, suspension, expulsion, removal and counseling; written information on alternative programs required.), Report to law enforcement - O.R.S. § 339.315 (1) (a) ( Full Title: O.R.S. § 339.315. Report required if person has possession of unlawful firearm or destructive device; immunity; law enforcement investigation required)</t>
  </si>
  <si>
    <t>Suspension and expulsion allowed - O. R. S. § 339.250 (2) (a) ( Full Title: O. R. S. § 339.250. Duty of student to comply with rules; policies on discipline, suspension, expulsion, threats of violence or harm, firearms and physical force; student handbook or code of conduct; enforcement of policies)</t>
  </si>
  <si>
    <t>Suspension and expulsion allowed - O. R. S. § 339.250 (2) (a) ( Full Title: O. R. S. § 339.250. Duty of student to comply with rules; policies on discipline, suspension, expulsion, threats of violence or harm, firearms and physical force; student handbook or code of conduct; enforcement of policies), Firearm expulsion - O. R. S. § 339.250(7)(a)-(b) ( Full Title: O. R. S. § 339.250. Duty of student to comply with rules; policies on discipline, suspension, expulsion, threats of violence or harm, firearms and physical force; student handbook or code of conduct; enforcement of policies)</t>
  </si>
  <si>
    <t>Firearm expulsion - O. R. S. § 339.250(7)(a)-(b) ( Full Title: O. R. S. § 339.250. Duty of student to comply with rules; policies on discipline, suspension, expulsion, threats of violence or harm, firearms and physical force; student handbook or code of conduct; enforcement of policies)</t>
  </si>
  <si>
    <t>modification and alternatives - O. R. S. § 339.250 (7) (c) ( Full Title: O. R. S. § 339.250. Duty of student to comply with rules; policies on discipline, suspension, expulsion, threats of violence or harm, firearms and physical force; student handbook or code of conduct; enforcement of policies)</t>
  </si>
  <si>
    <t>Suspension and expulsion allowed - O. R. S. § 339.250 (2) (a) ( Full Title: O. R. S. § 339.250. Duty of student to comply with rules; policies on discipline, suspension, expulsion, threats of violence or harm, firearms and physical force; student handbook or code of conduct; enforcement of policies), secret societies - O.R.S. § 339.885 ( Full Title: O.R.S. § 339.885. Secret societies in public schools prohibited; membership grounds for suspension or expulsion), may expel or suspend - OAR 581-021-0055(2) ( Full Title: OAR 581-021-0055. Standards of Conduct)</t>
  </si>
  <si>
    <t>truancy - O. R. S. § 339.250 ( Full Title: O. R. S. § 339.250. Duty of student to comply with rules; policies on discipline, suspension, expulsion, threats of violence or harm, firearms and physical force; student handbook or code of conduct; enforcement of policies)</t>
  </si>
  <si>
    <t>max length - O. R. S. § 339.250 (2) (f) ( Full Title: O. R. S. § 339.250. Duty of student to comply with rules; policies on discipline, suspension, expulsion, threats of violence or harm, firearms and physical force; student handbook or code of conduct; enforcement of policies)</t>
  </si>
  <si>
    <t>Suspension and expulsion allowed - O. R. S. § 339.250 (2) (a) ( Full Title: O. R. S. § 339.250. Duty of student to comply with rules; policies on discipline, suspension, expulsion, threats of violence or harm, firearms and physical force; student handbook or code of conduct; enforcement of policies), may expel or suspend - OAR 581-021-0055(2) ( Full Title: OAR 581-021-0055. Standards of Conduct)</t>
  </si>
  <si>
    <t>may expel or suspend - OAR 581-021-0055(2) ( Full Title: OAR 581-021-0055. Standards of Conduct), secret societies - O.R.S. § 339.885 ( Full Title: O.R.S. § 339.885. Secret societies in public schools prohibited; membership grounds for suspension or expulsion), Suspension and expulsion allowed - O. R. S. § 339.250 (2) (a) ( Full Title: O. R. S. § 339.250. Duty of student to comply with rules; policies on discipline, suspension, expulsion, threats of violence or harm, firearms and physical force; student handbook or code of conduct; enforcement of policies)</t>
  </si>
  <si>
    <t>Individual consideration - O. R. S. § 339.250 (2) (b) ( Full Title: O. R. S. § 339.250. Duty of student to comply with rules; policies on discipline, suspension, expulsion, threats of violence or harm, firearms and physical force; student handbook or code of conduct; enforcement of policies)</t>
  </si>
  <si>
    <t>k-5 - O. R. S. § 339.250 ( Full Title: O. R. S. § 339.250. Duty of student to comply with rules; policies on discipline, suspension, expulsion, threats of violence or harm, firearms and physical force; student handbook or code of conduct; enforcement of policies)</t>
  </si>
  <si>
    <t>The exemption applies in limited circumstances.  O. R. S. § 339.250 (2) (d).</t>
  </si>
  <si>
    <t>For a student who is in fifth grade or lower, the use of out-of-school suspension or of expulsion must be limited to the following circumstances: (A) For nonaccidental conduct causing serious physical harm to a student or school employee; (B) When a school administrator determines, based upon the administrator’s observation or upon a report from a school employee, that the student’s conduct poses a direct threat to the health or safety of students or school employees; or (C) When the suspension or expulsion is required by law. O. R. S. § 339.250 (2) (d).</t>
  </si>
  <si>
    <t>alternative - O. R. S. § 339.250(2)(g) ( Full Title: O. R. S. § 339.250. Duty of student to comply with rules; policies on discipline, suspension, expulsion, threats of violence or harm, firearms and physical force; student handbook or code of conduct; enforcement of policies), alternatives - counseling - O. R. S. § 339.250 (5) (h) ( Full Title: O. R. S. § 339.250. Duty of student to comply with rules; policies on discipline, suspension, expulsion, threats of violence or harm, firearms and physical force; student handbook or code of conduct; enforcement of policies)</t>
  </si>
  <si>
    <t>alternatives - counseling - O. R. S. § 339.250 (5) (h) ( Full Title: O. R. S. § 339.250. Duty of student to comply with rules; policies on discipline, suspension, expulsion, threats of violence or harm, firearms and physical force; student handbook or code of conduct; enforcement of policies)</t>
  </si>
  <si>
    <t>Annual reporting - O. R. S. § 339.250 (7) (e) ( Full Title: O. R. S. § 339.250. Duty of student to comply with rules; policies on discipline, suspension, expulsion, threats of violence or harm, firearms and physical force; student handbook or code of conduct; enforcement of policies)</t>
  </si>
  <si>
    <t>law enforcement - O. R. S. § 339.250 (7) (d) ( Full Title: O. R. S. § 339.250. Duty of student to comply with rules; policies on discipline, suspension, expulsion, threats of violence or harm, firearms and physical force; student handbook or code of conduct; enforcement of policies), report to law enforcement - O.R.S. § 339.315(1)(a) ( Full Title: O.R.S. § 339.315. Report required if person has possession of unlawful firearm or destructive device; immunity; law enforcement investigation required)</t>
  </si>
  <si>
    <t>report to law enforcement - O.R.S. § 339.315(1)(a) ( Full Title: O.R.S. § 339.315. Report required if person has possession of unlawful firearm or destructive device; immunity; law enforcement investigation required), law enforcement - O. R. S. § 339.250 (7) (d) ( Full Title: O. R. S. § 339.250. Duty of student to comply with rules; policies on discipline, suspension, expulsion, threats of violence or harm, firearms and physical force; student handbook or code of conduct; enforcement of policies)</t>
  </si>
  <si>
    <t>Suspension and expulsion allowed - O. R. S. § 339.250 (2) (a) ( Full Title: O. R. S. § 339.250. Duty of student to comply with rules; policies on discipline, suspension, expulsion, threats of violence or harm, firearms and physical force; student handbook or code of conduct; enforcement of policies), may expel or suspend - OAR 581-021-0055(2) ( Full Title: OAR 581-021-0055. Standards of Conduct), Secret societies - O.R.S. § 339.885 ( Full Title: O.R.S. § 339.885. Secret societies in public schools prohibited; membership grounds for suspension or expulsion)</t>
  </si>
  <si>
    <t>may expel or suspend - OAR 581-021-0055(2) ( Full Title: OAR 581-021-0055. Standards of Conduct), Suspension and expulsion allowed - O. R. S. § 339.250 (2) (a) ( Full Title: O. R. S. § 339.250. Duty of student to comply with rules; policies on discipline, suspension, expulsion, threats of violence or harm, firearms and physical force; student handbook or code of conduct; enforcement of policies), Secret societies - O.R.S. § 339.885 ( Full Title: O.R.S. § 339.885. Secret societies in public schools prohibited; membership grounds for suspension or expulsion)</t>
  </si>
  <si>
    <t>Individual consideration - O. R. S. § 339.250 (2) (b) ( Full Title: O. R. S. § 339.250. Duty of student to comply with rules; policies on discipline, suspension, expulsion, threats of violence or harm, firearms and physical force; student handbook or code of conduct; enforcement of policies), circumstances - O. R. S. § 339.250 (5) (f)-(g) ( Full Title: O. R. S. § 339.250. Duty of student to comply with rules; policies on discipline, suspension, expulsion, threats of violence or harm, firearms and physical force; student handbook or code of conduct; enforcement of policies)</t>
  </si>
  <si>
    <t>1st - 5th grades - O. R. S. § 339.250 (2) (d) ( Full Title: O. R. S. § 339.250. Duty of student to comply with rules; policies on discipline, suspension, expulsion, threats of violence or harm, firearms and physical force; student handbook or code of conduct; enforcement of policies)</t>
  </si>
  <si>
    <t>makeup work - OAR 581-021-0065 (8) ( Full Title: OAR 581-021-0065. Suspension)</t>
  </si>
  <si>
    <t>law enforcement - O. R. S. § 339.250 (7) (d) ( Full Title: O. R. S. § 339.250. Duty of student to comply with rules; policies on discipline, suspension, expulsion, threats of violence or harm, firearms and physical force; student handbook or code of conduct; enforcement of policies), Report to law enforcement - O.R.S. § 339.315 (1) (a) ( Full Title: O.R.S. § 339.315. Report required if person has possession of unlawful firearm or destructive device; immunity; law enforcement investigation required)</t>
  </si>
  <si>
    <t>Pennsylvania</t>
  </si>
  <si>
    <t>Weapon possession; expulsion req'd - 24 P.S. § 13-1317.2(a) ( Full Title: 24 P.S. § 13-1317.2. Possession of weapons prohibited)</t>
  </si>
  <si>
    <t>Weapon possession; expulsion req'd - 24 P.S. § 13-1317.2(a) ( Full Title: 24 P.S. § 13-1317.2. Possession of weapons prohibited), Weapon defined - 24 P.S. § 13-1301-A ( Full Title: 24 P.S. § 13-1301-A. Definitions), Weapon defined (2) - 24 P.S. § 13-1317.2(g) ( Full Title: 24 P.S. § 13-1317.2. Possession of weapons prohibited)</t>
  </si>
  <si>
    <t>Case-by-case modification allowed - 24 P.S. § 13-1317.2(c) ( Full Title: 24 P.S. § 13-1317.2. Possession of weapons prohibited)</t>
  </si>
  <si>
    <t>Expulsion for disobedience/misconduct allowed w/ board approval - 24 P.S. § 13-1318 ( Full Title: 24 P.S. § 13-1318. Suspension and expulsion of pupils)</t>
  </si>
  <si>
    <t>Max. Expulsion Length - 22 Pa. Code § 12.6(b)(2) ( Full Title: 22 Pa. Code § 12.6. Exclusions from school)</t>
  </si>
  <si>
    <t>Max. Suspension length - 22 Pa. Code § 12.6(b)(1)(v) ( Full Title: 22 Pa. Code § 12.6. Exclusions from school)</t>
  </si>
  <si>
    <t>Expulsion; right to education - 22 Pa. Code § 12.6(e) ( Full Title: 22 Pa. Code § 12.6. Exclusions from school), educational instruction for expelled students - 22 Pa. Code § 12.6 ( Full Title: 22 Pa. Code § 12.6. Exclusions from school), making up school work during suspension - 22 Pa. Code § 12.6 ( Full Title: 22 Pa. Code § 12.6. Exclusions from school)</t>
  </si>
  <si>
    <t>The initial responsibility for providing the required education rests with the student's parents or guardian but if the parent/guardian is unable to provide the required education, the school entity shall make provision for the student's education. 22 Pa. Code § 12.6</t>
  </si>
  <si>
    <t>reporting school discipline incidents - 24 P.S. § 13-1303- ( Full Title: 24 P.S. § 13-1303-A. Reporting)</t>
  </si>
  <si>
    <t>Demographic information only includes age and grade. 24 P.S. § 13-1303-A(b)(1)</t>
  </si>
  <si>
    <t>Weapon expulsion; reporting req'd - 24 P.S. § 13-1317.2(f) ( Full Title: 24 P.S. § 13-1317.2. Possession of weapons prohibited)</t>
  </si>
  <si>
    <t>Weapon expulsion; reporting req'd - 24 P.S. § 13-1317.2(f) ( Full Title: 24 P.S. § 13-1317.2. Possession of weapons prohibited), Weapon defined (2) - 24 P.S. § 13-1317.2(g) ( Full Title: 24 P.S. § 13-1317.2. Possession of weapons prohibited), reporting school discipline incidents - 24 P.S. § 13-1303- ( Full Title: 24 P.S. § 13-1303-A. Reporting)</t>
  </si>
  <si>
    <t>Expulsion; right to education - 22 Pa. Code § 12.6(e) ( Full Title: 22 Pa. Code § 12.6. Exclusions from school), making up school work during suspension - 22 Pa. Code § 12.6 ( Full Title: 22 Pa. Code § 12.6. Exclusions from school), educational instruction during expulsion - 22 Pa. Code § 12.6 ( Full Title: 22 Pa. Code § 12.6. Exclusions from school)</t>
  </si>
  <si>
    <t>Weapon expulsion; reporting req'd - 24 P.S. § 13-1317.2(f) ( Full Title: 24 P.S. § 13-1317.2. Possession of weapons prohibited), Weapon defined (2) - 24 P.S. § 13-1317.2(g) ( Full Title: 24 P.S. § 13-1317.2. Possession of weapons prohibited), physical violence - 24 P.S. § 13-1302- ( Full Title: 24 P.S. § 13-1302-A Office for Safe Schools)</t>
  </si>
  <si>
    <t>Weapon possession; expulsion req'd - 24 P.S. § 13-1317.2(a) ( Full Title: 24 P.S. § 13-1317.2. Possession of weapons prohibited), Weapon defined (2) - 24 P.S. § 13-1317.2(g) ( Full Title: 24 P.S. § 13-1317.2. Possession of weapons prohibited), Weapon possession; expulsion req'd - 24 P.S. § 13-1317.2(a) ( Full Title: 24 P.S. § 13-1317.2. Possession of weapons prohibited), Weapon defined - 24 P.S. § 13-1301-A ( Full Title: 24 P.S. § 13-1301-A. Definitions)</t>
  </si>
  <si>
    <t>Annual Report Req's - 24 P.S. § 13-1303-A(b) ( Full Title: 24 P.S. § 13-1303-A. Reporting)</t>
  </si>
  <si>
    <t>Weapon expulsion; reporting req'd - 24 P.S. § 13-1317.2(f) ( Full Title: 24 P.S. § 13-1317.2. Possession of weapons prohibited), Req'd Reporting to Law Enforcement - 24 P.S. § 13-1302.1-A(a)(2) ( Full Title: 24 P.S. § 13-1302.1-A. Regulations)</t>
  </si>
  <si>
    <t>Weapon expulsion; reporting req'd - 24 P.S. § 13-1317.2(f) ( Full Title: 24 P.S. § 13-1317.2. Possession of weapons prohibited), Weapon defined (2) - 24 P.S. § 13-1317.2(g) ( Full Title: 24 P.S. § 13-1317.2. Possession of weapons prohibited), law enforcement - 24 P.S. § 13-1302- ( Full Title: 24 P.S. § 13-1302-A. Office for Safe Schools)</t>
  </si>
  <si>
    <t>Weapon expulsion; reporting req'd - 24 P.S. § 13-1317.2(f) ( Full Title: 24 P.S. § 13-1317.2. Possession of weapons prohibited), Req'd reporting to Law Enforcement - 24 P.S. § 13-1302.1-A(a)(2) ( Full Title: 24 P.S. § 13-1302.1-A. Regulations)</t>
  </si>
  <si>
    <t>Limit on how truancy punished - 24 P.S. 13-1333(c) ( Full Title: 24 P.S. 13-1333. Procedure when child is truant)</t>
  </si>
  <si>
    <t>Expulsion; right to education - 22 Pa. Code § 12.6(e) ( Full Title: 22 Pa. Code § 12.6. Exclusions from school), making up school work during suspension - 22 Pa. Code § 12.6 ( Full Title: 22 Pa. Code § 12.6. Exclusions from school), educational instruction for expelled students - 22 Pa. Code § 12.6 ( Full Title: 22 Pa. Code § 12.6. Exclusions from school)</t>
  </si>
  <si>
    <t>Rhode Island</t>
  </si>
  <si>
    <t>may suspend - R.I. Gen. Laws § 16-2-17 ( Full Title: R.I. Gen. Laws § 16-2-17. Right to a safe school)</t>
  </si>
  <si>
    <t>must suspend - R.I. Gen. Laws § 16-21-18 ( Full Title: R.I. Gen. Laws § 16-21-18. Students prohibited from bringing or possessing firearms on school premises)</t>
  </si>
  <si>
    <t>18 U.S.C. § 921 defines weapons as firearms; destructive devices, which includes explosives, incendiaries, or poison gas; and any type of weapon that can be readily converted to expel a projectile by action of an explosive or other propellant, and which has a barrel with a bore of more than one-half inch in diameter.</t>
  </si>
  <si>
    <t>modification - R.I. Gen. Laws § 16-21-18 ( Full Title: R.I. Gen. Laws § 16-21-18. Students prohibited from bringing or possessing firearms on school premises)</t>
  </si>
  <si>
    <t>bad behavior - R.I. Gen. Laws § 16-2-17 ( Full Title: R.I. Gen. Laws § 16-2-17. Right to a safe school), may suspend - R.I. Gen. Laws § 16-2-17 ( Full Title: R.I. Gen. Laws § 16-2-17. Right to a safe school), continued education - R.I. Gen. Laws § 16-21-27 ( Full Title: R.I. Gen. Laws § 16-21-27. Alternative education programs), drug - R.I. Gen. Laws § 16-21-21.1 ( Full Title: R.I. Gen. Laws § 16-21-21.1. Penalties for drug, alcohol, or weapons offenses.)</t>
  </si>
  <si>
    <t>drug - R.I. Gen. Laws § 16-21-21.1 ( Full Title: R.I. Gen. Laws § 16-21-21.1. Penalties for drug, alcohol, or weapons offenses.)</t>
  </si>
  <si>
    <t>Discipline for alcohol, drug, or weapons violations not described in  § 16-21-18 must be imposed on a case-by-case basis, taking into account the nature and circumstances of the incident and the applicability of any federal laws governing students with disabilities.</t>
  </si>
  <si>
    <t>continued education - R.I. Gen. Laws § 16-21-27 ( Full Title: R.I. Gen. Laws § 16-21-27. Alternative education programs)</t>
  </si>
  <si>
    <t>report to state - R.I. Gen. Laws § 16-60-4 ( Full Title: R.I. Gen. Laws § 16-60-4. Board of regents for elementary and secondary education)</t>
  </si>
  <si>
    <t xml:space="preserve">Number of expulsions, Number of out-of-school suspensions, Incident type, Discipline duration, Firearm incidents, Weapon possession, Violent incidents, Controlled substance possession, Demographic information </t>
  </si>
  <si>
    <t>truancy or absenteeism - R.I. Gen. Laws § 16-19-1 ( Full Title: R.I. Gen. Laws § 16-19-1. Attendance required)</t>
  </si>
  <si>
    <t>school discipline report - R.I. Gen. Laws § 16-60-4 ( Full Title: R.I. Gen. Laws § 16-60-4. Board of regents for elementary and secondary education)</t>
  </si>
  <si>
    <t>truancy or absenteeism - R.I. Gen. Laws § 16-19-1 ( Full Title: R.I. Gen. Laws § 16-19-1. Attendance required), social media - R.I. Gen. Laws § 16-103-4 ( Full Title: R.I. Gen. Laws § 16-103-4. Disciplinary action prohibited)</t>
  </si>
  <si>
    <t>bad behavior - R.I. Gen. Laws § 16-2-17 ( Full Title: R.I. Gen. Laws § 16-2-17. Right to a safe school), continued education - R.I. Gen. Laws § 16-21-27 ( Full Title: R.I. Gen. Laws § 16-21-27. Alternative education programs), drug - R.I. Gen. Laws § 16-21-21.1 ( Full Title: R.I. Gen. Laws § 16-21-21.1. Penalties for drug, alcohol, or weapons offenses.), may suspend - R.I. Gen. Laws § 16-2-17 ( Full Title: R.I. Gen. Laws § 16-2-17. Right to a safe school)</t>
  </si>
  <si>
    <t>school discipline report - R.I. Gen. Laws § 16-60-4 ( Full Title: R.I. Gen. Laws § 16-60-4. Board of regents for elementary and secondary education), report to state - R.I. Gen. Laws § 16-2-17 ( Full Title: R.I. Gen. Laws § 16-2-17. Right to a safe school)</t>
  </si>
  <si>
    <t>social media - R.I. Gen. Laws § 16-103-4 ( Full Title: R.I. Gen. Laws § 16-103-4. Disciplinary action prohibited), truancy or absenteeism - R.I. Gen. Laws § 16-19-1 ( Full Title: R.I. Gen. Laws § 16-19-1. Attendance required)</t>
  </si>
  <si>
    <t>report to state - R.I. Gen. Laws § 16-2-17 ( Full Title: R.I. Gen. Laws § 16-2-17. Right to a safe school), school discipline report - R.I. Gen. Laws § 16-60-4 ( Full Title: R.I. Gen. Laws § 16-60-4. Board of regents for elementary and secondary education)</t>
  </si>
  <si>
    <t>South Carolina</t>
  </si>
  <si>
    <t>school discipline - S.C. Code § 59-5-65 ( Full Title: S.C. Code § 59-5-65. Powers and responsibilities of state board of education)</t>
  </si>
  <si>
    <t>may expel or suspend - S.C. Code § 59-63-210 ( Full Title: S.C. Code § 59-63-210. Grounds for which trustees may expel, suspend or transfer pupils; petition for readmission; expulsion, suspension, or transfer)</t>
  </si>
  <si>
    <t>must expel - S.C. Code § 59-63-235 ( Full Title: S.C. Code § 59-63-235. Expulsion of student determined to have brought firearm to school)</t>
  </si>
  <si>
    <t>modification of expulsion - S.C. Code § 59-63-235 ( Full Title: S.C. Code § 59-63-235. Expulsion of student determined to have brought firearm to school)</t>
  </si>
  <si>
    <t>To be expelled for disobedience, the conduct must be persistent. S.C. Code § 59-63-210</t>
  </si>
  <si>
    <t>may expel for one year - S.C. Code § 59-63-240 ( Full Title: S.C. Code § 59-63-240. Expulsion for remainder of year; hearings)</t>
  </si>
  <si>
    <t>suspension terms - S.C. Code § 59-63-220 ( Full Title: S.C. Code § 59-63-220. Suspensions of pupils by administrator)</t>
  </si>
  <si>
    <t>reports on violence and drug-related offenses - S.C. Code § 59-63-333 ( Full Title: S.C. Code § 59-63-333. School crime requirements to conform to federal “No Child Left Behind Act”)</t>
  </si>
  <si>
    <t>attorney general - S.C. Code § 59-63-330 ( Full Title: S.C. Code § 59-63-330. Quarterly and annual reports), juvenile justice - S.C. Code § 59-63-235 ( Full Title: S.C. Code § 59-63-235. Expulsion of student determined to have brought firearm to school)</t>
  </si>
  <si>
    <t>Possession of a weapon, Physical violence, Possession of a controlled substance, Possession of alcoholic beverage, Damaging property, Gross misconduct, Failure to conform with rules, Theft, Endangering the health, safety, or property of others, Delinquent acts, Sexual assault, Threats of violence, Terroristic threats, Willful defiance, Profanity or obscenity</t>
  </si>
  <si>
    <t>may expel or suspend - S.C. Code § 59-63-210 ( Full Title: S.C. Code § 59-63-210. Grounds for which trustees may expel, suspend or transfer pupils; petition for readmission; expulsion, suspension, or transfer), Level III Criminal conduct - S.C. Code Ann. Regs. 43-279 ( Full Title: S.C. Code Ann. Regs. 43-279. Minimum standards of student conduct and disciplinary enforcement procedures to be implemented by local school districts), Level II Disruptive conduct - S.C. Code Ann. Regs. 43-279 ( Full Title: S.C. Code Ann. Regs. 43-279. Minimum standards of student conduct and disciplinary enforcement procedures to be implemented by local school districts)</t>
  </si>
  <si>
    <t>Possession of a weapon, Physical violence, Possession of a controlled substance, Possession of alcoholic beverage, Damaging property, Gross misconduct, Failure to conform with rules, Theft, Endangering the health, safety, or property of others, Sexual assault, Threats of violence, Terroristic threats, Delinquent acts, Interference with educational process, Willful defiance, Profanity or obscenity, Truancy or absence, Tardiness</t>
  </si>
  <si>
    <t>may expel or suspend - S.C. Code § 59-63-210 ( Full Title: S.C. Code § 59-63-210. Grounds for which trustees may expel, suspend or transfer pupils; petition for readmission; expulsion, suspension, or transfer), Level I Disorderly conduct - S.C. Code Ann. Regs. 43-279 ( Full Title: S.C. Code Ann. Regs. 43-279. Minimum standards of student conduct and disciplinary enforcement procedures to be implemented by local school districts), Level III Criminal conduct - S.C. Code Ann. Regs. 43-279 ( Full Title: S.C. Code Ann. Regs. 43-279. Minimum standards of student conduct and disciplinary enforcement procedures to be implemented by local school districts)</t>
  </si>
  <si>
    <t>Level I Misconduct (tardiness, truancy) may be reclassified as Level II disruptive conduct and is grounds for suspension if it occurs three or more times. S.C. Code § 59-16-40</t>
  </si>
  <si>
    <t>Possession of a weapon, Physical violence, Possession of a controlled substance, Possession of alcoholic beverage, Damaging property, Bullying, Gross misconduct, Failure to conform with rules, Theft, Endangering the health, safety, or property of others, Delinquent acts, Sexual assault, Threats of violence, Terroristic threats, Willful defiance, Profanity or obscenity</t>
  </si>
  <si>
    <t>Possession of a weapon, Physical violence, Possession of a controlled substance, Possession of alcoholic beverage, Damaging property, Bullying, Gross misconduct, Failure to conform with rules, Theft, Endangering the health, safety, or property of others, Sexual assault, Threats of violence, Terroristic threats, Delinquent acts, Interference with educational process, Willful defiance, Profanity or obscenity, Truancy or absence, Tardiness, Cell phone use</t>
  </si>
  <si>
    <t>Level I Misconduct (tardiness, truancy, and cell phone) may be reclassified as Level II disruptive conduct and is grounds for suspension if it occurs three or more times. S.C. Code § 59-16-40</t>
  </si>
  <si>
    <t>attorney general - S.C. Code § 59-63-330 ( Full Title: S.C. Code § 59-63-330. Quarterly and annual reports), law enforcement - S.C. Code Ann. Regs. 43-279 ( Full Title: S.C. Code Ann. Regs. 43-279. Minimum standards of student conduct and disciplinary enforcement procedures to be implemented by local school districts), juvenile justice - S.C. Code § 59-63-235 ( Full Title: S.C. Code § 59-63-235. Expulsion of student determined to have brought firearm to school)</t>
  </si>
  <si>
    <t>attorney general - S.C. Code § 59-63-330 ( Full Title: S.C. Code § 59-63-330. Quarterly and annual reports)</t>
  </si>
  <si>
    <t>South Dakota</t>
  </si>
  <si>
    <t>may suspend or expel - S.D. Codified Laws § 13-32-4 ( Full Title: S.D. Codified Laws § 13-32-4. School board to assist in discipline; suspension and expulsion of pupils; report to local authorities)</t>
  </si>
  <si>
    <t>expulsion terms - S.D. Codified Laws § 13-32-4 ( Full Title: S.D. Codified Laws § 13-32-4. School board to assist in discipline; suspension and expulsion of pupils; report to local authorities)</t>
  </si>
  <si>
    <t>may suspend or expel - S.D. Codified Laws § 13-32-4 ( Full Title: S.D. Codified Laws § 13-32-4. School board to assist in discipline; suspension and expulsion of pupils; report to local authorities), damaging property - S.D. Codified Laws § 13-32-5 ( Full Title: S.D. Codified Laws § 13-32-5. Injury to school property as ground for suspension or expulsion)</t>
  </si>
  <si>
    <t>Any student who cuts, defaces, or otherwise injures school property is liable to suspension or expulsion. S.D. Codified Laws § 13-32-5</t>
  </si>
  <si>
    <t>expulsion - S.D. Admin. R. 24:07:01:01 ( Full Title: S.D. Admin. R. 24:07:01:01. Definitions)</t>
  </si>
  <si>
    <t>Any expulsions for consumption or possession of beer or alcoholic beverages may not extend beyond ninety school days.</t>
  </si>
  <si>
    <t>long-term suspension - S.D. Admin. R. 24:07:01:01 ( Full Title: S.D. Admin. R. 24:07:01:01. Definitions), short-term suspension - S.D. Admin. R. 24:07:01:01 ( Full Title: S.D. Admin. R. 24:07:01:01. Definitions), suspension terms - S.D. Codified Laws § 13-32-4.2 ( Full Title: S.D. Codified Laws § 13-32-4.2. Procedure for suspension; appeal;  hearing)</t>
  </si>
  <si>
    <t>Long-term suspension is exclusion for up to 10 days and not more than 90 school days and is only authorized by the superintendent or school board. Short-term suspension is exclusion for not more than 10 days and is authorized by the principal.</t>
  </si>
  <si>
    <t>report to law enforcement - S.D. Codified Laws § 13-32-4 ( Full Title: S.D. Codified Laws § 13-32-4. School board to assist in discipline; suspension and expulsion of pupils; report to local authorities)</t>
  </si>
  <si>
    <t>report to law enforcement - S.D. Codified Laws § 13-32-4 ( Full Title: S.D. Codified Laws § 13-32-4. School board to assist in discipline; suspension and expulsion of pupils; report to local authorities), may suspend or expel - S.D. Codified Laws § 13-32-4 ( Full Title: S.D. Codified Laws § 13-32-4. School board to assist in discipline; suspension and expulsion of pupils; report to local authorities)</t>
  </si>
  <si>
    <t>Tennessee</t>
  </si>
  <si>
    <t>reporting weapons - Tenn. Code § 49-6-4209 ( Full Title: Tenn. Code § 49-6-4209. Carrying or possession of weapons by students; reasonable suspicion; duty to report)</t>
  </si>
  <si>
    <t>must expel - Tenn. Code § 49-6-3401 ( Full Title: Tenn. Code § 49-6-3401. Grounds; procedure; admission requests; zero tolerance policies)</t>
  </si>
  <si>
    <t>must expel - Tenn. Code § 49-6-3401 ( Full Title: Tenn. Code § 49-6-3401. Grounds; procedure; admission requests; zero tolerance policies), zero tolerance report - Tenn. Code § 49-6-4216 ( Full Title: Tenn. Code § 49-6-4216. Written policies for safe and secure learning environment free of drugs, violence, and weapons)</t>
  </si>
  <si>
    <t>Students who commit battery upon any teacher, principal, administrator, any other employee of an LEA, or school resource officer shall be expelled for a period of not less than one calendar year.</t>
  </si>
  <si>
    <t>may suspend - Tenn. Code § 49-6-3401 ( Full Title: Tenn. Code § 49-6-3401. Grounds; procedure; admission requests; zero tolerance policies)</t>
  </si>
  <si>
    <t>Possession of firearm, Possession of a weapon, Physical violence, Possession of a controlled substance, Damaging property, Threats of violence, Terroristic threats, Making false report, Willful defiance, Profanity or obscenity, Truancy or absence, Criminal record</t>
  </si>
  <si>
    <t>Willful defiance and truancy must be persistent. Tenn. Code § 49-6-3401(a)(1)Students may be suspended for off-campus criminal behavior that results in the student being legally charged with a felony and the student's continued presence in school poses a danger to persons or property or disrupts the educational process. Tenn. Code § 49-6-3401(a)(14)</t>
  </si>
  <si>
    <t>suspension definition - Tenn. Comp. R. § Regs. 0520-01-02-.16 ( Full Title: Tenn. Comp. R. § Regs. 0520-01-02-.16. Reporting attendance relative to disciplinary actions), longer than ten days - Tenn. Code § 49-6-3401 ( Full Title: Tenn. Code § 49-6-3401. Grounds; procedure; admission requests; zero tolerance policies), suspension length - Tenn. Code § 49-6-3401 ( Full Title: Tenn. Code § 49-6-3401. Grounds; procedure; admission requests; zero tolerance policies)</t>
  </si>
  <si>
    <t>If, at the time of the suspension, the principal determines that an offense has been committed which would justify a suspension for more than ten days, such person may suspend a student unconditionally for a specified period of time or upon such terms and conditions as are deemed reasonable.</t>
  </si>
  <si>
    <t>behavioral plan - Tenn. Code § 49-6-3401 ( Full Title: Tenn. Code § 49-6-3401. Grounds; procedure; admission requests; zero tolerance policies)</t>
  </si>
  <si>
    <t>If the suspension is for more than five (5) days, the principal shall develop and implement a plan for improving the behavior which shall be made available for review by the director of schools upon request. Tenn. Code § 49-6-3401(c)(3)</t>
  </si>
  <si>
    <t>violence report - Tenn. Code § 49-6-4301 ( Full Title: Tenn. Code § 49-6-4301. School officers and employees; reports of student offenses), annual report - Tenn. Code § 49-1-211 ( Full Title: Tenn. Code § 49-1-211. Annual report), semi annual report - Tenn. Code § 49-6-3401 ( Full Title: Tenn. Code § 49-6-3401. Grounds; procedure; admission requests; zero tolerance policies)</t>
  </si>
  <si>
    <t>Tenn. Code § 49-6-3401(h) requires the commissioner of education to report on a semi-annual basis regarding disciplinary actions in Tennessee schools. Tenn. Code § 49-1-211(a)(8) and (9)(A) requires the Commissioner of Education to publish an annual school performance report as of each November 1 that includes student suspension and expulsion rates. Tenn. Code § 49-6-4301(c) requires school districts to report annually to the commissioner on all violent and disruptive incidents.</t>
  </si>
  <si>
    <t>violence report - Tenn. Code § 49-6-4301 ( Full Title: Tenn. Code § 49-6-4301. School officers and employees; reports of student offenses), annual report - Tenn. Code § 49-1-211 ( Full Title: Tenn. Code § 49-1-211. Annual report)</t>
  </si>
  <si>
    <t>Tenn. Code § 49-6-4301 requires all LEAs to report annually to the commissioner the following information concerning violent and disruptive incidents: (1) the type of incident; (2) the age and grade of the student; (3) where the incident involved a weapon; (4) actions taken by the school in response, including when the incident was reported to law enforcement and whether disciplinary action was taken by law enforcement; (5) student discipline or referral action and the duration of the action. Tenn. Code § 49-1-211 is an annual school performance report that requires the Commissioner of Education to publish (1) overall student suspension and expulsion rates organized by schools and local school systems; (2) student suspension and expulsion rates also organized by school and local school systems, but subdivided by gender and race.Tenn. Code § 49-6-3401 requires the commissioner of education to report on a semi-annual basis regarding disciplinary actions including the reason for the disciplinary action and the number of students suspended or expelled.</t>
  </si>
  <si>
    <t>annual report - Tenn. Code § 49-1-211 ( Full Title: Tenn. Code § 49-1-211. Annual report), semi annual report - Tenn. Code § 49-6-3401 ( Full Title: Tenn. Code § 49-6-3401. Grounds; procedure; admission requests; zero tolerance policies)</t>
  </si>
  <si>
    <t>The semi-annual report requires data to be sorted by school as well as by various demographic factors, including grade, race, and sex. The annual report requires suspension and expulsion rates organized by school but subdivided by gender and race.</t>
  </si>
  <si>
    <t>report to law enforcement - Tenn. Code § 49-6-4301 ( Full Title: Tenn. Code § 49-6-4301. School officers and employees; reports of student offenses), report to juvenile jurisdiction - Tenn. Code § 49-6-3007 ( Full Title: Tenn. Code § 49-6-3007. Compulsory attendance)</t>
  </si>
  <si>
    <t>report to law enforcement - Tenn. Code § 49-6-4301 ( Full Title: Tenn. Code § 49-6-4301. School officers and employees; reports of student offenses), report to juvenile jurisdiction - Tenn. Code § 49-6-3007 ( Full Title: Tenn. Code § 49-6-3007. Compulsory attendance), reporting weapons - Tenn. Code § 49-6-4209 ( Full Title: Tenn. Code § 49-6-4209. Carrying or possession of weapons by students; reasonable suspicion; duty to report)</t>
  </si>
  <si>
    <t>may not exclude for positive drug test - Tenn. Code § 49-6-4213 ( Full Title: Tenn. Code § 49-6-4213. Drug tests)</t>
  </si>
  <si>
    <t>Possession of firearm, Possession of a weapon, Physical violence, Possession of a controlled substance, Damaging property, Threats of violence, Terroristic threats, Making false report, Willful defiance, Profanity or obscenity, Criminal record</t>
  </si>
  <si>
    <t>Willful defiance must be persistent. Tenn. Code § 49-6-3401(a)(1)Students may be suspended for off-campus criminal behavior that results in the student being legally charged with a felony and the student's continued presence in school poses a danger to persons or property or disrupts the educational process. Tenn. Code § 49-6-3401(a)(14)</t>
  </si>
  <si>
    <t>self defense - Tenn. Code § 49-6-3401 ( Full Title: Tenn. Code § 49-6-3401. Grounds; procedure; admission requests; zero tolerance policies)</t>
  </si>
  <si>
    <t>behavioral plans - Tenn. Code § 49-6-3401 ( Full Title: Tenn. Code § 49-6-3401. Grounds; procedure; admission requests; zero tolerance policies)</t>
  </si>
  <si>
    <t>must expel - Tenn. Code § 49-6-3401 ( Full Title: Tenn. Code § 49-6-3401. Grounds; procedure; admission requests; zero tolerance policies), zero tolerance report - Tenn. Code § 49-6-4216 ( Full Title: Tenn. Code § 49-6-4216. Written policies for safe and secure learning environment free of drugs, violence, and weapons), discipline policies - Tenn. Code § 49-6-4216 ( Full Title: Tenn. Code § 49-6-4216. Written policies for safe and secure learning environment free of drugs, violence, and weapons)</t>
  </si>
  <si>
    <t>Number of expulsions, Number of out-of-school suspensions, Incident type, Discipline duration, Firearm incidents, Weapon possession, Violent incidents, Demographic information , Referrals to law enforcement</t>
  </si>
  <si>
    <t>violence report - Tenn. Code § 49-6-4301 ( Full Title: Tenn. Code § 49-6-4301. School officers and employees; reports of student offenses), annual report - Tenn. Code § 49-1-211 ( Full Title: Tenn. Code § 49-1-211. Annual report), semi annual report - Tenn. Code § 49-6-3401 ( Full Title: Tenn. Code § 49-6-3401. Grounds; procedure; admission requests; zero tolerance policies), referrals to law enforcement - Tenn. Code § 49-1-211 ( Full Title: Tenn. Code § 49-1-211. Annual report)</t>
  </si>
  <si>
    <t>Tenn. Code § 49-6-4301 requires all LEAs to report annually to the commissioner the following information concerning violent and disruptive incidents: (1) the type of incident; (2) the age and grade of the student; (3) where the incident involved a weapon; (4) actions taken by the school in response, including when the incident was reported to law enforcement and whether disciplinary action was taken by law enforcement; (5) student discipline or referral action and the duration of the action. Tenn. Code § 49-1-211 is an annual school performance report that requires the Commissioner of Education to publish (1) overall student suspension and expulsion rates organized by schools and local school systems; (2) student suspension and expulsion rates also organized by school and local school systems, but subdivided by gender and race; (3) Overall student referrals to juvenile court organized by local school and school systems; (4) student referrals by the LEA to juvenile court also organized by school and local systems, but subdivided by gender and race. Tenn. Code § 49-6-3401 requires the commissioner of education to report on a semi-annual basis regarding disciplinary actions including the reason for the disciplinary action and the number of students suspended or expelled.</t>
  </si>
  <si>
    <t>annual report - Tenn. Code § 49-1-211 ( Full Title: Tenn. Code § 49-1-211. Annual report), semi annual report - Tenn. Code § 49-6-3401 ( Full Title: Tenn. Code § 49-6-3401. Grounds; procedure; admission requests; zero tolerance policies), referrals to law enforcement - Tenn. Code § 49-1-211 ( Full Title: Tenn. Code § 49-1-211. Annual report)</t>
  </si>
  <si>
    <t>Willful defiance must be persistent. Tenn. Code § 49-6-3401(a)(1)Students may be suspended for off-campus criminal behavior that results in the student being legally charged with an offense that would be classified as a felony if the student was charged as an adult or if adjudicated delinquent for an offense that would be classified as a felony if the student was an adult, or if the student was convicted of a felony, and the student's continued presence in school poses a danger to persons or property or disrupts the educational process. Tenn. Code § 49-6-3401(a)(14)</t>
  </si>
  <si>
    <t>violence report - Tenn. Code § 49-6-4301 ( Full Title: Tenn. Code § 49-6-4301. School officers and employees; reports of student offenses), annual report - Tenn. Code § 49-1-211 ( Full Title: Tenn. Code § 49-1-211. Annual report), referrals to law enforcement - Tenn. Code § 49-1-211 ( Full Title: Tenn. Code § 49-1-211. Annual report), semi annual report - Tenn. Code § 49-6-3401 ( Full Title: Tenn. Code § 49-6-3401. Grounds; procedure; admission requests; zero tolerance policies)</t>
  </si>
  <si>
    <t>annual report - Tenn. Code § 49-1-211 ( Full Title: Tenn. Code § 49-1-211. Annual report), referrals to law enforcement - Tenn. Code § 49-1-211 ( Full Title: Tenn. Code § 49-1-211. Annual report), semi annual report - Tenn. Code § 49-6-3401 ( Full Title: Tenn. Code § 49-6-3401. Grounds; procedure; admission requests; zero tolerance policies)</t>
  </si>
  <si>
    <t>violence report - Tenn. Code § 49-6-4301 ( Full Title: Tenn. Code § 49-6-4301. School officers and employees; reports of student offenses), annual report - Tenn. Code § 49-1-211 ( Full Title: Tenn. Code § 49-1-211. Annual report), semi annual report - Tenn. Code § 49-6-3401 ( Full Title: Tenn. Code § 49-6-3401. Grounds; procedure; admission requests; zero tolerance policies), referrals to law enforcement - Tenn. Code § 49-1-211 ( Full Title: Tenn. Code § 49-1-211. Annual report), may adopt policy - Tenn. Code § 49-6-3024 ( Full Title: Tenn. Code § 49-6-3024. Exclusionary discipline practices)</t>
  </si>
  <si>
    <t>annual report - Tenn. Code § 49-1-211 ( Full Title: Tenn. Code § 49-1-211. Annual report), referrals to law enforcement - Tenn. Code § 49-1-211 ( Full Title: Tenn. Code § 49-1-211. Annual report)</t>
  </si>
  <si>
    <t>false reports - Tenn. Code § 49-1-1206 ( Full Title: Tenn. Code § 49-1-1206. False accusation of criminal activity)</t>
  </si>
  <si>
    <t>may suspend - Tenn. Code § 49-6-3401 ( Full Title: Tenn. Code § 49-6-3401. Grounds; procedure; admission requests; zero tolerance policies), false reports - Tenn. Code § 49-1-1206 ( Full Title: Tenn. Code § 49-1-1206. False accusation of criminal activity)</t>
  </si>
  <si>
    <t>must expel - Tenn. Code § 49-6-3401 ( Full Title: Tenn. Code § 49-6-3401. Grounds; procedure; admission requests; zero tolerance policies), zero tolerance report - Tenn. Code § 49-6-4216 ( Full Title: Tenn. Code § 49-6-4216. Written policies for safe and secure learning environment free of drugs, violence, and weapons), discipline policies - Tenn. Code § 49-6-4216 ( Full Title: Tenn. Code § 49-6-4216. Written policies for safe and secure learning environment free of drugs, violence, and weapons), zero policy offenses - Tenn. Code 49-6-4002 ( Full Title: Tenn. Code 49-6-4002. Discipline policies; codes of conduct)</t>
  </si>
  <si>
    <t>must expel - Tenn. Code § 49-6-3401 ( Full Title: Tenn. Code § 49-6-3401. Grounds; procedure; admission requests; zero tolerance policies), zero tolerance policy - Tenn. Code § 49-6-3401 ( Full Title: Tenn. Code § 49-6-3401. Grounds; procedure; admission requests; zero tolerance policies)</t>
  </si>
  <si>
    <t>Willful defiance must be persistent. Tenn. Code § 49-6-3401(a)(1)Students may be suspended for off-campus criminal behavior that results in the student being legally charged with an offense that would be classified as a felony if the student was charged as an adult or if adjudicated delinquent for an offense that would be classified as a felony if the student was an adult, or if the student was convicted of a felony, and the student's continued presence in school poses a danger to persons or property or disrupts the educational process. Tenn. Code § 49-6-3401(a)(14)Local boards of education must adopt progressive truancy plans, outlining tiered disciplinary consequences, prior to referral to juvenile court. Tenn. Code § 49-6-3009</t>
  </si>
  <si>
    <t>suspension definition - Tenn. Comp. R. § Regs. 0520-01-02-.16 ( Full Title: Tenn. Comp. R. § Regs. 0520-01-02-.16. Reporting attendance relative to disciplinary actions), longer than ten days - Tenn. Code § 49-6-3401 ( Full Title: Tenn. Code § 49-6-3401. Grounds; procedure; admission requests; zero tolerance policies), suspension term - Tenn. Code § 49-6-3401 ( Full Title: Tenn. Code § 49-6-3401. Grounds; procedure; admission requests; zero tolerance policies)</t>
  </si>
  <si>
    <t>violence report - Tenn. Code § 49-6-4301 ( Full Title: Tenn. Code § 49-6-4301. School officers and employees; reports of student offenses), annual report - Tenn. Code § 49-1-211 ( Full Title: Tenn. Code § 49-1-211. Annual report), annual report - discipline - Tenn. Code § 49-6-3401 ( Full Title: Tenn. Code § 49-6-3401. Grounds; procedure; admission requests; zero tolerance policies)</t>
  </si>
  <si>
    <t>violence report - Tenn. Code § 49-6-4301 ( Full Title: Tenn. Code § 49-6-4301. School officers and employees; reports of student offenses), annual report - Tenn. Code § 49-1-211 ( Full Title: Tenn. Code § 49-1-211. Annual report), referrals to law enforcement - Tenn. Code § 49-1-211 ( Full Title: Tenn. Code § 49-1-211. Annual report), annual report - discipline - Tenn. Code § 49-6-3401 ( Full Title: Tenn. Code § 49-6-3401. Grounds; procedure; admission requests; zero tolerance policies)</t>
  </si>
  <si>
    <t>Tenn. Code § 49-6-4301 requires all LEAs to report annually to the commissioner the following information concerning violent and disruptive incidents: (1) the type of incident; (2) the age and grade of the student; (3) where the incident involved a weapon; (4) actions taken by the school in response, including when the incident was reported to law enforcement and whether disciplinary action was taken by law enforcement; (5) student discipline or referral action and the duration of the action. Tenn. Code § 49-1-211 is an annual school performance report that requires the Commissioner of Education to publish (1) overall student suspension and expulsion rates organized by schools and local school systems; (2) student suspension and expulsion rates also organized by school and local school systems, but subdivided by gender and race; (3) Overall student referrals to juvenile court organized by local school and school systems; (4) student referrals by the LEA to juvenile court also organized by school and local systems, but subdivided by gender and race. Tenn. Code § 49-6-3401 requires the commissioner of education to report on an annual basis regarding disciplinary actions including the reason for the disciplinary action and the number of students suspended or expelled.</t>
  </si>
  <si>
    <t>The annual violence report requires data to be sorted by school as well as by various demographic factors, including grade, race, and sex. The annual report requires suspension and expulsion rates organized by school but subdivided by gender and race.</t>
  </si>
  <si>
    <t>report to law enforcement - Tenn. Code § 49-6-4301 ( Full Title: Tenn. Code § 49-6-4301. School officers and employees; reports of student offenses), report to juvenile jurisdiction - Tenn. Code § 49-6-3007 ( Full Title: Tenn. Code § 49-6-3007. Compulsory attendance), progressive truancy intervention - Tenn. Code § 49-6-3009 ( Full Title: Tenn. Code § 49-6-3009. Crimes and penalties)</t>
  </si>
  <si>
    <t>Texas</t>
  </si>
  <si>
    <t>law - Tex. Education Code. § 37.005 ( Full Title: Tex. Education Code. § 37.005. Suspension), law II - Tex. Education Code. § 37.007 ( Full Title: Tex. Education Code. § 37.007. Expulsion for Serious Offenses)</t>
  </si>
  <si>
    <t>law II - Tex. Education Code. § 37.007 ( Full Title: Tex. Education Code. § 37.007. Expulsion for Serious Offenses)</t>
  </si>
  <si>
    <t>must expel - Tex. Education Code. § 37.007(a) ( Full Title: Tex. Education Code. § 37.007. Expulsion for Serious Offenses)</t>
  </si>
  <si>
    <t>must expel firearm - Tex. Education Code. § 37.007(e) ( Full Title: Tex. Education Code. § 37.007. Expulsion for Serious Offenses)</t>
  </si>
  <si>
    <t>The one year minimum expulsion applies to students who bring a firearm to school.  Tex. Education Code. § 37.007 (e).</t>
  </si>
  <si>
    <t>may expel - Tex. Education Code. § 37.007(b)-(c) ( Full Title: Tex. Education Code. § 37.007. Expulsion for Serious Offenses)</t>
  </si>
  <si>
    <t>A student may be expelled for physical violence against school employees. Tex. Education Code. § 37.007(b)(2)(C).</t>
  </si>
  <si>
    <t>expel 1 year - Tex. Education Code. § 37.009(h) ( Full Title: Tex. Education Code. § 37.009. Conference; Hearing; Review)</t>
  </si>
  <si>
    <t>law - Tex. Education Code. § 37.005 ( Full Title: Tex. Education Code. § 37.005. Suspension)</t>
  </si>
  <si>
    <t>3 days - Tex. Education Code. § 37.005(b) ( Full Title: Tex. Education Code. § 37.005. Suspension)</t>
  </si>
  <si>
    <t>individual factors - Tex. Education Code. § 37.001 ( Full Title: Tex. Education Code. § 37.001. Student Code of Conduct)</t>
  </si>
  <si>
    <t>exempt under 10 years - Tex. Education Code. § 37.007(h) ( Full Title: Tex. Education Code. § 37.007. Expulsion for Serious Offenses)</t>
  </si>
  <si>
    <t>A student who is younger than 10 years of age may not be expelled for engaging in conduct described by Tex. Education Code. § 37.007. Tex. Education Code. § 37.007(h).</t>
  </si>
  <si>
    <t>annual report - Tex. Education Code. § 37.020(a) ( Full Title: Tex. Education Code. § 37.020. Reports Relating to Expulsions and Disciplinary Alternative Education Program Placements)</t>
  </si>
  <si>
    <t>report requirements - Tex. Education Code. § 37.020(b)-(c) ( Full Title: Tex. Education Code. § 37.020. Reports Relating to Expulsions and Disciplinary Alternative Education Program Placements)</t>
  </si>
  <si>
    <t>reported conduct - Tex. Education Code. § 37.015(a) ( Full Title: Tex. Education Code. § 37.015. Reports to Local Law Enforcement; Liability), may expel criminal mischief - referral to law enforcement - Tex. Education Code. § 37.007(f) ( Full Title: Tex. Education Code. § 37.007. Expulsion for Serious Offenses)</t>
  </si>
  <si>
    <t>law - Tex. Education Code. § 37.001 ( Full Title: Tex. Education Code. § 37.001. Student Code of Conduct), may suspend - Tex. Education Code. § 37.005(a) ( Full Title: Tex. Education Code. § 37.005. Suspension)</t>
  </si>
  <si>
    <t>law - Tex. Education Code. § 37.001 ( Full Title: Tex. Education Code. § 37.001. Student Code of Conduct)</t>
  </si>
  <si>
    <t>must expel - Tex. Education Code. § 37.007(e) ( Full Title: Tex. Education Code. § 37.007. Expulsion for Serious Offenses)</t>
  </si>
  <si>
    <t>may expel - Tex. Education Code. § 37.007(b)-(c) ( Full Title: Tex. Education Code. § 37.007. Expulsion for Serious Offenses), may expel criminal mischief - report to law enforcement - Tex. Education Code. § 37.007(f) ( Full Title: Tex. Education Code. § 37.007. Expulsion for Serious Offenses)</t>
  </si>
  <si>
    <t>expulsion - Tex. Education Code. § 37.009(h) ( Full Title: Tex. Education Code. § 37.009. Conference; Hearing; Review)</t>
  </si>
  <si>
    <t>law - Tex. Education Code. § 37.001 ( Full Title: Tex. Education Code. § 37.001. Student Code of Conduct), law II - Tex. Education Code. § 37.005 ( Full Title: Tex. Education Code. § 37.005. Suspension)</t>
  </si>
  <si>
    <t>suspension - Tex. Education Code. § 37.005(b) ( Full Title: Tex. Education Code. § 37.005. Suspension)</t>
  </si>
  <si>
    <t>individual circumstances - Tex. Education Code. § 37.001(a)(4) ( Full Title: Tex. Education Code. § 37.001. Student Code of Conduct)</t>
  </si>
  <si>
    <t>factors to consider - Tex. Education Code. § 37.001(a)(4)(A)-(D) ( Full Title: Tex. Education Code. § 37.001. Student Code of Conduct)</t>
  </si>
  <si>
    <t>annual report - Tex. Education Code. § 37.020 ( Full Title: Tex. Education Code. § 37.020. Reports Relating to Expulsions and Disciplinary Alternative Education Program Placements)</t>
  </si>
  <si>
    <t>report requirements - Tex. Education Code. § 37.020 ( Full Title: Tex. Education Code. § 37.020. Reports Relating to Expulsions and Disciplinary Alternative Education Program Placements)</t>
  </si>
  <si>
    <t>report law enforcement - Tex. Education Code. § 37.015(a) ( Full Title: Tex. Education Code. § 37.015. Reports to Local Law Enforcement; Liability), may expel criminal mischief - report to law enforcement - Tex. Education Code. § 37.007(f) ( Full Title: Tex. Education Code. § 37.007. Expulsion for Serious Offenses)</t>
  </si>
  <si>
    <t>law - Tex. Education Code. § 37.005 ( Full Title: Tex. Education Code. § 37.005. Suspension), may suspend - Tex. Education Code. § 37.005 ( Full Title: Tex. Education Code. § 37.005. Suspension), law II - Tex. Education Code. § 37.001 ( Full Title: Tex. Education Code. § 37.001. Student Code of Conduct)</t>
  </si>
  <si>
    <t>law II - Tex. Education Code. § 37.001 ( Full Title: Tex. Education Code. § 37.001. Student Code of Conduct)</t>
  </si>
  <si>
    <t>may expel - Tex. Education Code. § 37.007(b)-(c) ( Full Title: Tex. Education Code. § 37.007. Expulsion for Serious Offenses), may expel criminal mischief - law enforcement - Tex. Education Code. § 37.007(f) ( Full Title: Tex. Education Code. § 37.007. Expulsion for Serious Offenses)</t>
  </si>
  <si>
    <t>expel 1 year -  Tex. Education Code. § 37.009(h) ( Full Title: Tex. Education Code. § 37.009. Conference; Hearing;)</t>
  </si>
  <si>
    <t>3 days - Tex. Education Code. § 37.005 ( Full Title: Tex. Education Code. § 37.005. Suspension)</t>
  </si>
  <si>
    <t>exempt from discipline - Tex. Education Code. § 37.007(h) ( Full Title: Tex. Education Code. § 37.007. Expulsion for Serious Offenses)</t>
  </si>
  <si>
    <t>report requirements - Tex. Education Code. § 37.020(b) ( Full Title: Tex. Education Code. § 37.020. Reports Relating to Expulsions and Disciplinary Alternative Education Program Placements)</t>
  </si>
  <si>
    <t>report law enforcement - Tex. Education Code. § 37.015(a) ( Full Title: Tex. Education Code. § 37.015. Reports to Local Law Enforcement; Liability), may expel criminal mischief - law enforcement - Tex. Education Code. § 37.007(f) ( Full Title: Tex. Education Code. § 37.007. Expulsion for Serious Offenses)</t>
  </si>
  <si>
    <t>law II - Tex. Education Code. § 37.007 ( Full Title: Tex. Education Code. § 37.007. Expulsion for Serious Offenses), law - Tex. Education Code. § 37.001 ( Full Title: Tex. Education Code. § 37.001. Student Code of Conduct), suspension policies - Tex. Education Code. § 37.005 ( Full Title: Tex. Education Code. § 37.005. Suspension)</t>
  </si>
  <si>
    <t>A student may be expelled for physical violence against a school employees. Tex. Education Code. § 37.007(b)(2)(C).</t>
  </si>
  <si>
    <t>suspension policies - Tex. Education Code. § 37.005 ( Full Title: Tex. Education Code. § 37.005. Suspension)</t>
  </si>
  <si>
    <t>individual circumstances - Tex. Education Code. § 37.001 ( Full Title: Tex. Education Code. § 37.001. Student Code of Conduct)</t>
  </si>
  <si>
    <t>factors to consider - Tex. Education Code. § 37.001 ( Full Title: Tex. Education Code. § 37.001. Student Code of Conduct)</t>
  </si>
  <si>
    <t>report law enforcement - Tex. Education Code. § 37.015(a) ( Full Title: Tex. Education Code. § 37.015. Reports to Local Law Enforcement; Liability), not required - Tex. Education Code. § 37.015(c) ( Full Title: Tex. Education Code. § 37.015. Reports to Local Law Enforcement; Liability), may expel criminal mischief - law enforcement - Tex. Education Code. § 37.007(f) ( Full Title: Tex. Education Code. § 37.007. Expulsion for Serious Offenses)</t>
  </si>
  <si>
    <t>suspension policies - Tex. Education Code. § 37.005 ( Full Title: Tex. Education Code. § 37.005. Suspension), law II - Tex. Education Code. § 37.007 ( Full Title: Tex. Education Code. § 37.007. Expulsion for Serious Offenses)</t>
  </si>
  <si>
    <t>may expel - Tex. Education Code. § 37.007(b)-(c) ( Full Title: Tex. Education Code. § 37.007. Expulsion for Serious Offenses), criminal mischief - Tex. Education Code. § 37.007(f) ( Full Title: Tex. Education Code. § 37.007. Expulsion for Serious Offenses)</t>
  </si>
  <si>
    <t>expel 1 year - Tex. Education Code. § 37.009 ( Full Title: Tex. Education Code. § 37.009. Conference; Hearing; Review)</t>
  </si>
  <si>
    <t>suspension - Tex. Education Code. § 37.005 ( Full Title: Tex. Education Code. § 37.005. Suspension)</t>
  </si>
  <si>
    <t>(b) For each placement i... - Tex. Education Code. § 37.020(b) ( Full Title: Tex. Education Code. § 37.020. Reports Relating to Expulsions and Disciplinary Alternative Education Program Placements)</t>
  </si>
  <si>
    <t>report law enforcement - Tex. Education Code. § 37.015(a) ( Full Title: Tex. Education Code. § 37.015. Reports to Local Law Enforcement; Liability), not required if not criminal offense - Tex. Education Code. § 37.015(c) ( Full Title: Tex. Education Code. § 37.015. Reports to Local Law Enforcement; Liability), criminal mischief - Tex. Education Code. § 37.007(f) ( Full Title: Tex. Education Code. § 37.007. Expulsion for Serious Offenses)</t>
  </si>
  <si>
    <t>may not expel - Tex. Education Code. § 37.007(b)-(c) ( Full Title: Tex. Education Code. § 37.007. Expulsion for Serious Offenses), criminal mischief - Tex. Education Code. § 37.007(f) ( Full Title: Tex. Education Code. § 37.007. Expulsion for Serious Offenses)</t>
  </si>
  <si>
    <t>factors to consider - Tex. Education Code. § 37.001(a)(4) ( Full Title: Tex. Education Code. § 37.001. Student Code of Conduct)</t>
  </si>
  <si>
    <t>not required if not crim offense - Tex. Education Code. § 37.015(c) ( Full Title: Tex. Education Code. § 37.015. Reports to Local Law Enforcement; Liability), report law enforcement - Tex. Education Code. § 37.015(a) ( Full Title: Tex. Education Code. § 37.015. Reports to Local Law Enforcement; Liability), criminal mischief - Tex. Education Code. § 37.007(f) ( Full Title: Tex. Education Code. § 37.007. Expulsion for Serious Offenses)</t>
  </si>
  <si>
    <t>suspension policies - Tex. Education Code. § 37.005 ( Full Title: Tex. Education Code. § 37.005. Suspension), law - Tex. Education Code. § 37.007 ( Full Title: Tex. Education Code. § 37.007. Expulsion for Serious Offenses)</t>
  </si>
  <si>
    <t>law - Tex. Education Code. § 37.007 ( Full Title: Tex. Education Code. § 37.007. Expulsion for Serious Offenses)</t>
  </si>
  <si>
    <t>exempt from discipline - Tex. Education Code. § 37.007(h) ( Full Title: Tex. Education Code. § 37.007. Expulsion for Serious Offenses), exempt from discipline II - Tex. Education Code. § 37.005(c) ( Full Title: Tex. Education Code. § 37.005. Suspension)</t>
  </si>
  <si>
    <t>A student who is enrolled in a grade level below grade three may not be placed in out-of-school suspension unless while on school property or while attending a school-sponsored or school-related activity on or off of school property, the student engages in: (1) conduct that contains the elements of an offense related to weapons under Section 46.02 or 46.05, Penal Code; (2) conduct that contains the elements of a violent offense under Section 22.01, 22.011, 22.02, or 22.021, Penal Code; or (3) selling, giving, or delivering to another person or possessing, using, or being under the influence of any amount of: marijuana or a controlled substance, or an alcoholic beverage. Tex. Education Code. § 37.005 (c). A student who is younger than 10 years of age may not be expelled for engaging in conduct described by Tex. Education Code. § 37.007. Tex. Education Code. § 37.007(h).</t>
  </si>
  <si>
    <t>law - Tex. Education Code. § 37.007 ( Full Title: Tex. Education Code. § 37.007. Expulsion for Serious Offenses), suspension policies - Tex. Education Code. § 37.005 ( Full Title: Tex. Education Code. § 37.005. Suspension)</t>
  </si>
  <si>
    <t>must expel - Tex. Education Code. § 37.007 ( Full Title: Tex. Education Code. § 37.007. Expulsion for Serious Offenses)</t>
  </si>
  <si>
    <t>exempt from discipline II - Tex. Education Code. § 37.005(c) ( Full Title: Tex. Education Code. § 37.005. Suspension), exempt from discipline - Tex. Education Code. § 37.007(h) ( Full Title: Tex. Education Code. § 37.007. Expulsion for Serious Offenses)</t>
  </si>
  <si>
    <t>report law enforcement - Tex. Education Code. § 37.015 ( Full Title: Tex. Education Code. § 37.015. Reports to Local Law Enforcement; Liability), not required if no crim offense - Tex. Education Code. § 37.015 ( Full Title: Tex. Education Code. § 37.015. Reports to Local Law Enforcement; Liability), criminal mischief - Tex. Education Code. § 37.007(f) ( Full Title: Tex. Education Code. § 37.007. Expulsion for Serious Offenses)</t>
  </si>
  <si>
    <t>not required if no crim offense - Tex. Education Code. § 37.015 ( Full Title: Tex. Education Code. § 37.015. Reports to Local Law Enforcement; Liability), report law enforcement - Tex. Education Code. § 37.015 ( Full Title: Tex. Education Code. § 37.015. Reports to Local Law Enforcement; Liability), criminal mischief - Tex. Education Code. § 37.007(f) ( Full Title: Tex. Education Code. § 37.007. Expulsion for Serious Offenses)</t>
  </si>
  <si>
    <t>law II - Tex. Education Code. § 37.007 ( Full Title: Tex. Education Code. § 37.007. Expulsion for Serious Offenses), suspension policies - Tex. Education Code. § 37.005 ( Full Title: Tex. Education Code. § 37.005. Suspension)</t>
  </si>
  <si>
    <t>Required Expulsion - Tex. Education Code. § 37.007(a) ( Full Title: Tex. Education Code. § 37.007. Expulsion for Serious Offenses), Required Expulsion - Tex. Education Code. § 37.007(a) ( Full Title: Tex. Education Code. § 37.007. Expulsion for Serious Offenses)</t>
  </si>
  <si>
    <t>Must Expel - Tex. Education Code. § 37.007(e) ( Full Title: Tex. Education Code. § 37.007. Expulsion for Serious Offenses)</t>
  </si>
  <si>
    <t>May Expel - Tex. Education Code. § 37.007)(b)-(c) ( Full Title: Tex. Education Code. § 37.007. Expulsion for Serious Offenses), May Expel II - Tex. Education Code. § 37.0052(b) ( Full Title: Tex. Education Code. § 37.0052. Placement or Expulsion of Students Who Have Engaged in Certain Bullying Behavior), criminal mischief - Tex. Education Code. § 37.007(f) ( Full Title: Tex. Education Code. § 37.007. Expulsion for Serious Offenses)</t>
  </si>
  <si>
    <t>A student may be expelled for physical violence against a school employees. Tex. Education Code. § 37.007(b)(2)(C). A student may be expelled if they engage in bullying that encourages a student to commit or attempt to commit suicide; incites violence against a student through group bullying; or releases or threatens to release intimate visual material of a minor or a student who is 18 years of age or older without the student’s consent. Tex. Education Code. § 37.0052(b).</t>
  </si>
  <si>
    <t>expel 1 year - Tex. Education Code. § 37.009 ( Full Title: Tex. Education Code. § 37.009. Conference; Hearing; Review), expel 1 year - Tex. Education Code. § 37.009 ( Full Title: Tex. Education Code. § 37.009. Conference; Hearing; Review)</t>
  </si>
  <si>
    <t>Individual Circumstances - Tex. Education Code. § 37.001(a)(4) ( Full Title: Tex. Education Code. § 37.001. Student Code of Conduct)</t>
  </si>
  <si>
    <t>Factors to Consider - Tex. Education Code. § 37.001(a)(4) ( Full Title: Tex. Education Code. § 37.001. Student Code of Conduct)</t>
  </si>
  <si>
    <t>Exempt from Discipline - Tex. Education Code. § 37.007(h) ( Full Title: Tex. Education Code. § 37.007. Expulsion for Serious Offenses)</t>
  </si>
  <si>
    <t>Exempt from Discipline - Tex. Education Code. § 37.007(h) ( Full Title: Tex. Education Code. § 37.007. Expulsion for Serious Offenses), exempt from discipline II - Tex. Education Code. § 37.005(c) ( Full Title: Tex. Education Code. § 37.005. Suspension)</t>
  </si>
  <si>
    <t>report law enforcement - Tex. Education Code. § 37.015 ( Full Title: Tex. Education Code. § 37.015. Reports to Local Law Enforcement; Liability), not required criminal offense - Tex. Education Code. § 37.015 ( Full Title: Tex. Education Code. § 37.015. Reports to Local Law Enforcement; Liability), Exempt from Discipline - Tex. Education Code. § 37.007(h) ( Full Title: Tex. Education Code. § 37.007. Expulsion for Serious Offenses)</t>
  </si>
  <si>
    <t>Utah</t>
  </si>
  <si>
    <t>may suspend or expel - Utah Code  § 53A-11-904 ( Full Title: Utah Code  § 53A-11-904. Suspension and expulsion procedures)</t>
  </si>
  <si>
    <t>weapon suspensions - Utah Code  § 53A-11-904 ( Full Title: Utah Code  § 53A-11-904. Suspension and expulsion procedures)</t>
  </si>
  <si>
    <t>modification - Utah Code  § 53A-11-904 ( Full Title: Utah Code  § 53A-11-904. Suspension and expulsion procedures)</t>
  </si>
  <si>
    <t>Possession of a weapon, Physical violence, Possession of a controlled substance, Possession of alcoholic beverage, Damaging property, Endangering the health, safety, or property of others, Delinquent acts, Threats of violence, Willful defiance, Profanity or obscenity</t>
  </si>
  <si>
    <t>may suspend or expel - Utah Code  § 53A-11-904 ( Full Title: Utah Code  § 53A-11-904. Suspension and expulsion procedures), must suspend or expel - Utah Code  § 53A-11-904 ( Full Title: Utah Code  § 53A-11-904. Suspension and expulsion procedures)</t>
  </si>
  <si>
    <t>Disciplinary action for willful disobedience, defiance of proper authority or disruptive behavior must be frequent or flagrant. Utah Code § 53A-11-904A student may be expelled for behavior prescribed under subsection (2) which threatens harm or does harm to the school or school property, to a person associated with the school, or a property associated with that person. This behavior includes acts that involve the use of force or the threatened use of force which if committed by an adult would be a felony or a class A misdemeanor. Utah Code § 53G-8-205</t>
  </si>
  <si>
    <t>must suspend or expel - Utah Code  § 53A-11-904 ( Full Title: Utah Code  § 53A-11-904. Suspension and expulsion procedures)</t>
  </si>
  <si>
    <t>A student shall be suspended for behavior prescribed under subsection (2) which threatens harm or does harm to the school or school property, to a person associated with the school, or a property associated with that person. This behavior includes acts that involve the use of force or the threatened use of force which if committed by an adult would be a felony or a class A misdemeanor. Utah Code § 53G-8-205</t>
  </si>
  <si>
    <t>damaging property - Utah Code § 53A-11-806 ( Full Title: Utah Code § 53A-11-806. Defacing or damaging school property), must suspend or expel - Utah Code  § 53A-11-904 ( Full Title: Utah Code  § 53A-11-904. Suspension and expulsion procedures)</t>
  </si>
  <si>
    <t>Disciplinary action for willful disobedience, defiance of proper authority or disruptive behavior must be frequent or flagrant. Utah Code § 53A-11-904A student who willfully defaces or otherwise damages any school property maybe suspended or otherwise disciplined. Utah Code § 53G-8-212</t>
  </si>
  <si>
    <t>suspension by board - Utah Code § 53A-11-905 ( Full Title: Utah Code § 53A-11-905. Delegation of authority to suspend or expel a student)</t>
  </si>
  <si>
    <t>disruptive student behavior - Utah Code § 53A-11-910 ( Full Title: Utah Code § 53A-11-910. Disruptive student behavior)</t>
  </si>
  <si>
    <t>Students nine years of age and above that are suspended or expelled for disruptive student behavior shall be issued a notice of disruptive student behavior that requires the parent and child to meet with the school authorities and cooperate in correcting the behavior.</t>
  </si>
  <si>
    <t>alternatives to exclusion - Utah Code § 53A-11-906 ( Full Title: Utah Code § 53A-11-906. Alternatives to suspension or expulsion), restorative justice - Utah Code § 53A-11-911 ( Full Title: Utah Code § 53A-11-911. Responses to school-based behavior)</t>
  </si>
  <si>
    <t>Minors who committed offenses or truancy may be referred to alternative school-related interventions including restorative justice programs. Restorative justice program is defined as a school-based program designed to enhance school safety, reduce school suspension, and limit referrals to court.</t>
  </si>
  <si>
    <t>report to state - Utah Code  § 53A-11-904 ( Full Title: Utah Code  § 53A-11-904. Suspension and expulsion procedures)</t>
  </si>
  <si>
    <t>report to state - Utah Code  § 53A-11-904 ( Full Title: Utah Code  § 53A-11-904. Suspension and expulsion procedures), may suspend or expel - Utah Code  § 53A-11-904 ( Full Title: Utah Code  § 53A-11-904. Suspension and expulsion procedures), must suspend or expel - Utah Code  § 53A-11-904 ( Full Title: Utah Code  § 53A-11-904. Suspension and expulsion procedures)</t>
  </si>
  <si>
    <t>law enforcement - Utah Code § 53A-11-1101 ( Full Title: Utah Code § 53A-11-1101. Notification of teachers of weapons on school property)</t>
  </si>
  <si>
    <t>Possession of a weapon, Physical violence, Possession of a controlled substance, Possession of alcoholic beverage, Damaging property, Bullying, Endangering the health, safety, or property of others, Delinquent acts, Threats of violence, Willful defiance, Profanity or obscenity</t>
  </si>
  <si>
    <t>may suspend or expel - Utah Code  § 53A-11-904 ( Full Title: Utah Code  § 53A-11-904. Suspension and expulsion procedures), must suspend or expel - Utah Code  § 53A-11-904 ( Full Title: Utah Code  § 53A-11-904. Suspension and expulsion procedures), expulsion for electronic devices - Utah Admin. Code R277-495 ( Full Title: Utah Admin. Code R277-495. Required policies for electronic devices in public schools)</t>
  </si>
  <si>
    <t>law enforcement - Utah Code § 53A-11-1101 ( Full Title: Utah Code § 53A-11-1101. Notification of teachers of weapons on school property), law enforcement - Utah Code § 53A-11-1101 ( Full Title: Utah Code § 53A-11-1101. Notification of teachers of weapons on school property)</t>
  </si>
  <si>
    <t>alternatives to exclusion - Utah Code § 53A-11-906 ( Full Title: Utah Code § 53A-11-906. Alternatives to suspension or expulsion)</t>
  </si>
  <si>
    <t>alternatives to exclusion - Utah Code § 53A-11-906 ( Full Title: Utah Code § 53A-11-906. Alternatives to suspension or expulsion), positive behavioral interventions - Utah Code § 53G-8-211 ( Full Title: Utah Code § 53G-8-211. Responses to school-based behavior)</t>
  </si>
  <si>
    <t>damaging property - Utah Code § 53A-11-806 ( Full Title: Utah Code § 53A-11-806. Defacing or damaging school property), must suspend or expel - Utah Code  § 53A-11-904 ( Full Title: Utah Code  § 53A-11-904. Suspension and expulsion procedures), may suspend or expel - Utah Code  § 53A-11-904 ( Full Title: Utah Code  § 53A-11-904. Suspension and expulsion procedures)</t>
  </si>
  <si>
    <t>report to state - Utah Code  § 53A-11-904 ( Full Title: Utah Code  § 53A-11-904. Suspension and expulsion procedures), discipline reports - Utah Code § 53E-3-516 ( Full Title: Utah Code § 53E-3-516. School disciplinary and law enforcement action report)</t>
  </si>
  <si>
    <t>There are two reporting requirements related to school discipline. Under Utah Code § 53G-8-205, each school board is required to prepare a report for the State Board of Education on each suspension or expulsion committed under the section. Beginning July 1, 2020, Utah Code § 53E-3-51 requires the State Board of Education to develop an annual report regarding arrests of minors, law enforcement activities and disciplinary actions that occur on school grounds while school is in session or during a school-sponsored activity.</t>
  </si>
  <si>
    <t>discipline reports - Utah Code § 53E-3-516 ( Full Title: Utah Code § 53E-3-516. School disciplinary and law enforcement action report)</t>
  </si>
  <si>
    <t>report to state - Utah Code  § 53A-11-904 ( Full Title: Utah Code  § 53A-11-904. Suspension and expulsion procedures), may suspend or expel - Utah Code  § 53A-11-904 ( Full Title: Utah Code  § 53A-11-904. Suspension and expulsion procedures), must suspend or expel - Utah Code  § 53A-11-904 ( Full Title: Utah Code  § 53A-11-904. Suspension and expulsion procedures), discipline reports - Utah Code § 53E-3-516 ( Full Title: Utah Code § 53E-3-516. School disciplinary and law enforcement action report)</t>
  </si>
  <si>
    <t>Vermont</t>
  </si>
  <si>
    <t>may suspend or expel - Vt. Stat. tit. 16, § 1162 ( Full Title: Vt. Stat. tit. 16, § 1162. Suspension or expulsion of students), discipline - Vt. Stat. tit. 16, § 1161a ( Full Title: Vt. Stat. tit. 16, § 1161a. Discipline)</t>
  </si>
  <si>
    <t>may suspend or expel - Vt. Stat. tit. 16, § 1162 ( Full Title: Vt. Stat. tit. 16, § 1162. Suspension or expulsion of students), firearm expel - Vt. Stat. tit. 16, § 1166 ( Full Title: Vt. Stat. tit. 16, § 1166. Possession of a firearm at school)</t>
  </si>
  <si>
    <t>firearm expel - Vt. Stat. tit. 16, § 1166 ( Full Title: Vt. Stat. tit. 16, § 1166. Possession of a firearm at school)</t>
  </si>
  <si>
    <t>may suspend or expel - Vt. Stat. tit. 16, § 1162 ( Full Title: Vt. Stat. tit. 16, § 1162. Suspension or expulsion of students)</t>
  </si>
  <si>
    <t>Students may be expelled for the remainder of school year or 90 days, whichever is longer.  Vt. Stat. tit. 16, § 1162.</t>
  </si>
  <si>
    <t>may suspend or expel - Vt. Stat. tit. 16, § 1162 ( Full Title: Vt. Stat. tit. 16, § 1162. Suspension or expulsion of students), long term - Vt. Code R. § 7-1-12:4311 ( Full Title: Vt. Code R. § 7-1-12:4311. Procedures.)</t>
  </si>
  <si>
    <t>Long-term suspension maximum is not specified in the law.  Vt. Code R. § 7-1-12:4311.2.</t>
  </si>
  <si>
    <t>alternatives encouraged - Vt. Stat. tit. 16, § 1162 ( Full Title: Vt. Stat. tit. 16, § 1162. Suspension or expulsion of students)</t>
  </si>
  <si>
    <t>alcohol and drug use - Vt. Stat. tit. 16, § 1165 ( Full Title: Vt. Stat. tit. 16, § 1165. Alcohol and drug abuse)</t>
  </si>
  <si>
    <t>Referral for treatment and rehabilitation is limited to offenses for alcohol and drug abuse. Vt. Stat. tit. 16, § 1165.</t>
  </si>
  <si>
    <t>firearms report - Vt. Stat. tit. 16, § 1166 ( Full Title: Vt. Stat. tit. 16, § 1166. Possession of a firearm at school)</t>
  </si>
  <si>
    <t>firearm report - Vt. Stat. tit. 16, § 1166 ( Full Title: Vt. Stat. tit. 16, § 1166. Possession of a firearm at school)</t>
  </si>
  <si>
    <t>discipline - Vt. Stat. tit. 16, § 1161a ( Full Title: Vt. Stat. tit. 16, § 1161a. Discipline), may suspend or expel - Vt. Stat. tit. 16, § 1162 ( Full Title: Vt. Stat. tit. 16, § 1162. Suspension or expulsion of students)</t>
  </si>
  <si>
    <t>long term suspension - Vt. Code R. § 7-1-12:4311 ( Full Title: Vt. Code R. § 7-1-12:4311. Procedures.), may suspend or expel - Vt. Stat. tit. 16, § 1162 ( Full Title: Vt. Stat. tit. 16, § 1162. Suspension or expulsion of students)</t>
  </si>
  <si>
    <t>alcohol and drug abuse - Vt. Stat. tit. 16, § 1165 ( Full Title: Vt. Stat. tit. 16, § 1165. Alcohol and drug abuse)</t>
  </si>
  <si>
    <t>long term - Vt. Code R. § 7-1-12:4311 ( Full Title: Vt. Code R. § 7-1-12:4311. Procedures.), may suspend or expel - Vt. Stat. tit. 16, § 1162 ( Full Title: Vt. Stat. tit. 16, § 1162. Suspension or expulsion of students)</t>
  </si>
  <si>
    <t>Virginia</t>
  </si>
  <si>
    <t>authority to expel suspend - Va. Code § 22.1-254(F) ( Full Title: Va. Code § 22.1-254. Compulsory attendance required; excuses and waivers; alternative education program attendance; exemptions from article), expulsion - Va. Code § 22.1-276.01(A) ( Full Title: Va. Code § 22.1-276.01. Definitions)</t>
  </si>
  <si>
    <t>firearm - Va. Code § 22.1-277.07(A) ( Full Title: Va. Code § 22.1-277.07. Expulsion of students under certain circumstances; exceptions), destructive device - Va. Code § 22.1-277.07(E) ( Full Title: Va. Code § 22.1-277.07. Expulsion of students under certain circumstances; exceptions), drugs - Va. Code §  22.1-277.08(A) ( Full Title: Va. Code §  22.1-277.08. Expulsion of students for certain drug offenses), drugs - Va. Code §  22.1-277.08(A) ( Full Title: Va. Code §  22.1-277.08. Expulsion of students for certain drug offenses)</t>
  </si>
  <si>
    <t>Weapons are limited to explosive devices. Va. Code § 22.1-277.07(E).</t>
  </si>
  <si>
    <t>expulsion - Va. Code § 22.1-276.01(A) ( Full Title: Va. Code § 22.1-276.01. Definitions), firearm - Va. Code § 22.1-277.07(A) ( Full Title: Va. Code § 22.1-277.07. Expulsion of students under certain circumstances; exceptions)</t>
  </si>
  <si>
    <t>One-year expulsion is required for possession of firearms or destructive devices. Va. Code § 22.1-277.07(A).</t>
  </si>
  <si>
    <t>firearm discretion - Va. Code § 22.1-277.07(A) ( Full Title: Va. Code § 22.1-277.07. Expulsion of students under certain circumstances; exceptions), drug discretion - Va. Code §  22.1-277.08(A) ( Full Title: Va. Code §  22.1-277.08. Expulsion of students for certain drug offenses)</t>
  </si>
  <si>
    <t>suspend or expel - Va. Code § 22.1-277(B) ( Full Title: Va. Code § 22.1-277. Suspensions and expulsions of students generally)</t>
  </si>
  <si>
    <t>authority to expel suspend - Va. Code § 22.1-254(F) ( Full Title: Va. Code § 22.1-254. Compulsory attendance required; excuses and waivers; alternative education program attendance; exemptions from article), suspension - Va. Code § 22.1-276.01(A) ( Full Title: Va. Code § 22.1-276.01. Definitions), long-term suspension - Va. Code § 22.1-277.05(A) ( Full Title: Va. Code § 22.1-277.05. Long-term suspensions; procedures; readmission)</t>
  </si>
  <si>
    <t>suspension - Va. Code § 22.1-276.01(A) ( Full Title: Va. Code § 22.1-276.01. Definitions), short-term suspension - Va. Code § 22.1-277.04 ( Full Title: Va. Code § 22.1-277.04. Short-term suspension; procedures; readmission), long-term suspension - Va. Code § 22.1-277.05(A) ( Full Title: Va. Code § 22.1-277.05. Long-term suspensions; procedures; readmission)</t>
  </si>
  <si>
    <t>The short-term suspension maximum is 10 days. Va. Code § 22.1-276.01(A).</t>
  </si>
  <si>
    <t>individual circumstances - Va. Code § 22.1-277.06(C) ( Full Title: Va. Code § 22.1-277.06. Expulsions; procedures; readmission)</t>
  </si>
  <si>
    <t>Consideration of individual circumstances prior to expulsion is required for offenses other than firearms and controlled substances offenses. Va. Code § 22.1-277.06(C).</t>
  </si>
  <si>
    <t>suspension truancy - Va. Code § 22.1-277(A) ( Full Title: Va. Code § 22.1-277. Suspensions and expulsions of students generally)</t>
  </si>
  <si>
    <t>firearm - Va. Code § 22.1-277.07(A) ( Full Title: Va. Code § 22.1-277.07. Expulsion of students under certain circumstances; exceptions), destructive device - Va. Code § 22.1-277.07(E) ( Full Title: Va. Code § 22.1-277.07. Expulsion of students under certain circumstances; exceptions), drug offenses - Va. Code §  22.1-277.08(A) ( Full Title: Va. Code §  22.1-277.08. Expulsion of students for certain drug offenses), drug offenses - Va. Code §  22.1-277.08(A) ( Full Title: Va. Code §  22.1-277.08. Expulsion of students for certain drug offenses)</t>
  </si>
  <si>
    <t>firearm - Va. Code § 22.1-277.07(A) ( Full Title: Va. Code § 22.1-277.07. Expulsion of students under certain circumstances; exceptions), drug offenses - Va. Code §  22.1-277.08(A) ( Full Title: Va. Code §  22.1-277.08. Expulsion of students for certain drug offenses), destructive device - Va. Code § 22.1-277.07(E) ( Full Title: Va. Code § 22.1-277.07. Expulsion of students under certain circumstances; exceptions), drug offenses - Va. Code §  22.1-277.08(A) ( Full Title: Va. Code §  22.1-277.08. Expulsion of students for certain drug offenses)</t>
  </si>
  <si>
    <t>authority to expel suspend - Va. Code § 22.1-254(F) ( Full Title: Va. Code § 22.1-254. Compulsory attendance required; excuses and waivers; alternative education program attendance; exemptions from article), long-term suspension - Va. Code § 22.1-277.05(A) ( Full Title: Va. Code § 22.1-277.05. Long-term suspensions; procedures; readmission), suspension - Va. Code § 22.1-276.01(A) ( Full Title: Va. Code § 22.1-276.01. Definitions)</t>
  </si>
  <si>
    <t>short-term suspension - Va. Code § 22.1-277.04 ( Full Title: Va. Code § 22.1-277.04. Short-term suspension; procedures; readmission), long-term suspension - Va. Code § 22.1-277.05(A) ( Full Title: Va. Code § 22.1-277.05. Long-term suspensions; procedures; readmission), suspension - Va. Code § 22.1-276.01(A) ( Full Title: Va. Code § 22.1-276.01. Definitions)</t>
  </si>
  <si>
    <t>firearm - Va. Code § 22.1-277.07(A) ( Full Title: Va. Code § 22.1-277.07. Expulsion of students under certain circumstances; exceptions), destructive device - Va. Code § 22.1-277.07(E) ( Full Title: Va. Code § 22.1-277.07. Expulsion of students under certain circumstances; exceptions), firearms - Va. Code § 22.1-277.07(A) ( Full Title: Va. Code § 22.1-277.07. Expulsion of students under certain circumstances; exceptions), drug offenses - Va. Code §  22.1-277.08(A) ( Full Title: Va. Code §  22.1-277.08. Expulsion of students for certain drug offenses)</t>
  </si>
  <si>
    <t>expulsion - Va. Code § 22.1-276.01(A) ( Full Title: Va. Code § 22.1-276.01. Definitions)</t>
  </si>
  <si>
    <t>drug offenses - Va. Code §  22.1-277.08(A) ( Full Title: Va. Code §  22.1-277.08. Expulsion of students for certain drug offenses), firearm discretion - Va. Code § 22.1-277.07(A) ( Full Title: Va. Code § 22.1-277.07. Expulsion of students under certain circumstances; exceptions)</t>
  </si>
  <si>
    <t>suspend or expel - Va. Code § 22.1-277(B) ( Full Title: Va. Code § 22.1-277. Suspensions and expulsions of students generally), drug offenses - Va. Code §  22.1-277.08(A) ( Full Title: Va. Code §  22.1-277.08. Expulsion of students for certain drug offenses), firearm - Va. Code § 22.1-277.07(A) ( Full Title: Va. Code § 22.1-277.07. Expulsion of students under certain circumstances; exceptions), firearms - Va. Code § 22.1-277.07(A) ( Full Title: Va. Code § 22.1-277.07. Expulsion of students under certain circumstances; exceptions)</t>
  </si>
  <si>
    <t>drug offenses - Va. Code §  22.1-277.08(A) ( Full Title: Va. Code §  22.1-277.08. Expulsion of students for certain drug offenses), firearm - Va. Code § 22.1-277.07(A) ( Full Title: Va. Code § 22.1-277.07. Expulsion of students under certain circumstances; exceptions), firearms - Va. Code § 22.1-277.07(A) ( Full Title: Va. Code § 22.1-277.07. Expulsion of students under certain circumstances; exceptions)</t>
  </si>
  <si>
    <t>authority to expel suspend - Va. Code § 22.1-254(F) ( Full Title: Va. Code § 22.1-254. Compulsory attendance required; excuses and waivers; alternative education program attendance; exemptions from article)</t>
  </si>
  <si>
    <t>short-term suspension - Va. Code § 22.1-277.04 ( Full Title: Va. Code § 22.1-277.04. Short-term suspension; procedures; readmission), long term - Va. Code § 22.1-276.01 ( Full Title: Va. Code § 22.1-276.01. Definitions)</t>
  </si>
  <si>
    <t>exempt from discipline - Va. Code § 22.1-277(B) ( Full Title: Va. Code § 22.1-277. Suspensions and expulsions of students generally)</t>
  </si>
  <si>
    <t>Exemptions apply to limited circumstances. Va. Code § 22.1-277(B).</t>
  </si>
  <si>
    <t>Students in preschool through 3rd grade are exempt from expulsion, except for offenses involving physical harm or threats of physical harm to others, or if aggravating circumstances exist. Va. Code § 22.1-277(B).</t>
  </si>
  <si>
    <t>Washington</t>
  </si>
  <si>
    <t>discipline definition - WAC 392-400-205(1) ( Full Title: WAC 392-400-205. Definitions)</t>
  </si>
  <si>
    <t>due process requirements - RCWA 28A.600.015(1)  ( Full Title: RCWA 28A.600.015. Expulsions and suspensions—Rules incorporating due process—Short-term and long-term suspensions—Emergency expulsions—Discretionary discipline)</t>
  </si>
  <si>
    <t>possession of firearms expulsion - RCWA 28A.600.420(1) ( Full Title: RCWA 28A.600.420. Firearms on school premises, transportation, or facilities—Penalty—Exemptions)</t>
  </si>
  <si>
    <t>Possession of a weapon, Physical violence, Possession of a controlled substance, Possession of alcoholic beverage, Endangering the health, safety, or property of others, Delinquent acts, Sexual harassment, Willful defiance, Cell phone use, Gang activity</t>
  </si>
  <si>
    <t>possession of weapons expulsion - RCWA 9.41.280(2) ( Full Title: RCWA 9.41.280. Possessing dangerous weapons on school facilities—Penalty—Exceptions), conduct considered for expulsion/suspension - RCWA 28A.600.020(5) ( Full Title: RCWA 28A.600.020. Exclusion of student from classroom—Written disciplinary procedures—Long-term suspensions or expulsion), willful disobeying expulsion/suspension - RCWA 28A.600.020(2) ( Full Title: RCWA 28A.600.020. Exclusion of student from classroom—Written disciplinary procedures—Long-term suspensions or expulsion), conduct with malice and "firearm" expulsion/suspension - RCWA 28A.600.420(6) ( Full Title: RCWA 28A.600.420. Firearms on school premises, transportation, or facilities—Penalty—Exemptions), gang activity expulsion/suspension - RCWA 28A.600.455(1) ( Full Title: RCWA 28A.600.455. Gang Activity—Suspension or expulsion), assault - RCWA 28A.600.460(3) ( Full Title: RCWA 28A.600.460. Classroom discipline—Policies—Classroom placement of student offenders—Data on disciplinary actions),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telecommunication devices--limits - RCWA 28A.320.135 ( Full Title: RCWA 28A.320.135. Telecommunication devices--Limits on possession--Policies)</t>
  </si>
  <si>
    <t>Expulsion for telecommunication violations requires multiple violations. RCWA 28A.320.135.</t>
  </si>
  <si>
    <t>freedom of speech/press and peaceful assembly - RCWA 28A.635.020(3) ( Full Title: RCWA 28A.635.020. Willfully disobeying school administrative personnel or refusing to leave public property, violations, when—Penalty)</t>
  </si>
  <si>
    <t>suspension definition - WAC 392-400-205(2) ( Full Title: WAC 392-400-205. Definitions)</t>
  </si>
  <si>
    <t>Possession of a weapon, Physical violence, Possession of a controlled substance, Possession of alcoholic beverage, Damaging property, Endangering the health, safety, or property of others, Sexual harassment, Delinquent acts, Willful defiance, Cell phone use, Gang activity</t>
  </si>
  <si>
    <t>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conduct with malice and "firearm" expulsion/suspension - RCWA 28A.600.420(6) ( Full Title: RCWA 28A.600.420. Firearms on school premises, transportation, or facilities—Penalty—Exemptions), gang activity expulsion/suspension - RCWA 28A.600.455(1) ( Full Title: RCWA 28A.600.455. Gang Activity—Suspension or expulsion), assault - RCWA 28A.600.460(3) ( Full Title: RCWA 28A.600.460. Classroom discipline—Policies—Classroom placement of student offenders—Data on disciplinary actions), refusing to leave school or adjacent property - RCWA 28A.635.020(2) ( Full Title: RCWA 28A.635.020. Willfully disobeying school administrative personnel or refusing to leave public property, violations, when—Penalty),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t>
  </si>
  <si>
    <t>freedom of speech/press and peaceful assembly - RCWA 28A.635.020(3) ( Full Title: RCWA 28A.635.020. Willfully disobeying school administrative personnel or refusing to leave public property, violations, when—Penalty), short-term considerations - WAC 392-400-245(1)-(2) ( Full Title: WAC 392-400-245. Short-term suspension—Conditions and limitations)</t>
  </si>
  <si>
    <t>short-term age and time limits - WAC 392-400-245(4)-(5) ( Full Title: WAC 392-400-245. Short-term suspension—Conditions and limitations), long-term age and time limits - WAC 392-400-260(4)-(5) ( Full Title: WAC 392-400-260. Long-term suspension—Conditions and limitations)</t>
  </si>
  <si>
    <t>short-term considerations - WAC 392-400-245(1)-(2) ( Full Title: WAC 392-400-245. Short-term suspension—Conditions and limitations)</t>
  </si>
  <si>
    <t>long-term considerations - WAC 392-400-260(1)-(2) ( Full Title: WAC 392-400-260. Long-term suspension—Conditions and limitations), short-term considerations - WAC 392-400-245(1)-(2) ( Full Title: WAC 392-400-245. Short-term suspension—Conditions and limitations), long-term age and time limits - WAC 392-400-260(4)-(5) ( Full Title: WAC 392-400-260. Long-term suspension—Conditions and limitations), short-term age and time limits - WAC 392-400-245(4)-(5) ( Full Title: WAC 392-400-245. Short-term suspension—Conditions and limitations), expulsion considerations - WAC 392-400-275(1)-(2) ( Full Title: WAC 392-400-275. Expulsion—Conditions and limitations)</t>
  </si>
  <si>
    <t>short-term support - WAC 392-400-245(6) ( Full Title: WAC 392-400-245. Short-term suspension—Conditions and limitations)</t>
  </si>
  <si>
    <t>short-term considerations - WAC 392-400-245(1)-(2) ( Full Title: WAC 392-400-245. Short-term suspension—Conditions and limitations), expulsion considerations - WAC 392-400-275(1)-(2) ( Full Title: WAC 392-400-275. Expulsion—Conditions and limitations)</t>
  </si>
  <si>
    <t>alternatives encouraged - RCWA 28A.600.410 ( Full Title: RCWA 28A.600.410. Alternatives to suspension—Encouraged)</t>
  </si>
  <si>
    <t>report disciplinary actions - RCWA 28A.600.460(5) ( Full Title: RCWA 28A.600.460. Classroom discipline—Policies—Classroom placement of student offenders—Data on disciplinary actions)</t>
  </si>
  <si>
    <t>reporting weapon possession - RCWA 28A.320.130 ( Full Title: RCWA 28A.320.130. Weapons incidents—Reporting)</t>
  </si>
  <si>
    <t>reporting weapon possession - RCWA 28A.320.130 ( Full Title: RCWA 28A.320.130. Weapons incidents—Reporting), report disciplinary actions - RCWA 28A.600.460(5) ( Full Title: RCWA 28A.600.460. Classroom discipline—Policies—Classroom placement of student offenders—Data on disciplinary actions)</t>
  </si>
  <si>
    <t>possession of weapons expulsion - RCWA 9.41.280(2) ( Full Title: RCWA 9.41.280. Possessing dangerous weapons on school facilities—Penalty—Exceptions)</t>
  </si>
  <si>
    <t>conduct considered for expulsion/suspension - RCWA 28A.600.020(5) ( Full Title: RCWA 28A.600.020. Exclusion of student from classroom—Written disciplinary procedures—Long-term suspensions or expulsion), willful disobeying expulsion/suspension - RCWA 28A.600.020(2) ( Full Title: RCWA 28A.600.020. Exclusion of student from classroom—Written disciplinary procedures—Long-term suspensions or expulsion), gang activity expulsion/suspension - RCWA 28A.600.455(1) ( Full Title: RCWA 28A.600.455. Gang Activity—Suspension or expulsion), assault - RCWA 28A.600.460(3) ( Full Title: RCWA 28A.600.460. Classroom discipline—Policies—Classroom placement of student offenders—Data on disciplinary actions),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possession of weapons expulsion - RCWA 9.41.280(2) ( Full Title: RCWA 9.41.280. Possessing dangerous weapons on school facilities—Penalty—Exceptions), telecommunication devices--limits - RCWA 28A.320.135 ( Full Title: RCWA 28A.320.135. Telecommunication devices--Limits on possession--Policies)</t>
  </si>
  <si>
    <t>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gang activity expulsion/suspension - RCWA 28A.600.455(1) ( Full Title: RCWA 28A.600.455. Gang Activity—Suspension or expulsion), assault - RCWA 28A.600.460(3) ( Full Title: RCWA 28A.600.460. Classroom discipline—Policies—Classroom placement of student offenders—Data on disciplinary actions), refusing to leave school or adjacent property - RCWA 28A.635.020(2) ( Full Title: RCWA 28A.635.020. Willfully disobeying school administrative personnel or refusing to leave public property, violations, when—Penalty),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telecommunication devices--limits - RCWA 28A.320.135 ( Full Title: RCWA 28A.320.135. Telecommunication devices--Limits on possession--Policies)</t>
  </si>
  <si>
    <t>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gang activity expulsion/suspension - RCWA 28A.600.455(1) ( Full Title: RCWA 28A.600.455. Gang Activity—Suspension or expulsion), assault - RCWA 28A.600.460(3) ( Full Title: RCWA 28A.600.460. Classroom discipline—Policies—Classroom placement of student offenders—Data on disciplinary actions), refusing to leave school or adjacent property - RCWA 28A.635.020(2) ( Full Title: RCWA 28A.635.020. Willfully disobeying school administrative personnel or refusing to leave public property, violations, when—Penalty),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t>
  </si>
  <si>
    <t>short-term age and time limits - WAC 392-400-245(4)-(5) ( Full Title: WAC 392-400-245. Short-term suspension—Conditions and limitations)</t>
  </si>
  <si>
    <t>short-term considerations - WAC 392-400-245(1)-(2) ( Full Title: WAC 392-400-245. Short-term suspension—Conditions and limitations), long-term age and time limits - WAC 392-400-260(4)-(5) ( Full Title: WAC 392-400-260. Long-term suspension—Conditions and limitations)</t>
  </si>
  <si>
    <t>expulsion considerations - WAC 392-400-275(1)-(2) ( Full Title: WAC 392-400-275. Expulsion—Conditions and limitations), short-term considerations - WAC 392-400-245(1)-(2) ( Full Title: WAC 392-400-245. Short-term suspension—Conditions and limitations)</t>
  </si>
  <si>
    <t>due process requirements - RCWA 28A.600.015(1) ( Full Title: RCWA 28A.600.015. Expulsions and suspensions—Rules incorporating due process—Short-term and long-term suspensions—Emergency expulsions—Discretionary discipline)</t>
  </si>
  <si>
    <t>possession of firearms expulsion - RCWA 28A.600.420(1) ( Full Title: RCWA 28A.600.420. Firearms on school premises, transportation, or facilities—Penalty—Exemptions), expulsion/suspension modify case-by-case - RCWA 28A.600.020(7) ( Full Title: RCWA 28A.600.020. Exclusion of student from classroom—Written disciplinary procedures—Long-term suspensions or expulsion)</t>
  </si>
  <si>
    <t>Possession of a weapon, Physical violence, Possession of a controlled substance, Possession of alcoholic beverage, Endangering the health, safety, or property of others, Delinquent acts, Sexual harassment, Interference with educational process, Willful defiance, Cell phone use, Gang activity</t>
  </si>
  <si>
    <t>gang activity expulsion/suspension - RCWA 28A.600.455(1) ( Full Title: RCWA 28A.600.455. Gang Activity—Suspension or expulsion),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possession of weapons expulsion - RCWA 9.41.280(2) ( Full Title: RCWA 9.41.280. Possessing dangerous weapons on school facilities—Penalty—Exceptions), assault - RCWA 28A.600.460(3) ( Full Title: RCWA 28A.600.460. Classroom discipline—Policies—Classroom placement of student offenders—Data on disciplinary actions), 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telecommunication devices--limits - RCWA 28A.320.135 ( Full Title: RCWA 28A.320.135. Telecommunication devices--Limits on possession--Policies)</t>
  </si>
  <si>
    <t>expulsion/suspension time limit one year - RCWA 28A.600.020(6) ( Full Title: RCWA 28A.600.020. Exclusion of student from classroom—Written disciplinary procedures—Long-term suspensions or expulsion)</t>
  </si>
  <si>
    <t>gang activity expulsion/suspension - RCWA 28A.600.455(1) ( Full Title: RCWA 28A.600.455. Gang Activity—Suspension or expulsion), refusing to leave school or adjacent property - RCWA 28A.635.020(2) ( Full Title: RCWA 28A.635.020. Willfully disobeying school administrative personnel or refusing to leave public property, violations, when—Penalty),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assault - RCWA 28A.600.460(3) ( Full Title: RCWA 28A.600.460. Classroom discipline—Policies—Classroom placement of student offenders—Data on disciplinary actions), 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telecommunication devices--limits - RCWA 28A.320.135 ( Full Title: RCWA 28A.320.135. Telecommunication devices--Limits on possession--Policies)</t>
  </si>
  <si>
    <t>short-term age and time limits - WAC 392-400-245(4)-(5) ( Full Title: WAC 392-400-245. Short-term suspension—Conditions and limitations), expulsion/suspension time limit one year - RCWA 28A.600.020(6) ( Full Title: RCWA 28A.600.020. Exclusion of student from classroom—Written disciplinary procedures—Long-term suspensions or expulsion)</t>
  </si>
  <si>
    <t>There is a 10-day limit on short-term suspension. WAC 392-400-205(3).</t>
  </si>
  <si>
    <t>reporting expulsion and suspension - RCWA 28A.300.046(2) ( Full Title: RCWA 28A.300.046. “Student absence from school”—Rules—Collection of attendance and discipline data), report disciplinary actions - RCWA 28A.600.460(5) ( Full Title: RCWA 28A.600.460. Classroom discipline—Policies—Classroom placement of student offenders—Data on disciplinary actions)</t>
  </si>
  <si>
    <t>disaggregation subgroups - RCWA 28A.300.042(2)-(3) ( Full Title: RCWA 28A.300.042. Collection and submittal of student-level data—student data-related reports—disaggregation of data by subgroups—modification of statewide student data systems), report disciplinary actions - RCWA 28A.600.460(5) ( Full Title: RCWA 28A.600.460. Classroom discipline—Policies—Classroom placement of student offenders—Data on disciplinary actions)</t>
  </si>
  <si>
    <t>disaggregation subgroups - RCWA 28A.300.042(2)-(3) ( Full Title: RCWA 28A.300.042. Collection and submittal of student-level data—student data-related reports—disaggregation of data by subgroups—modification of statewide student data systems), transitional bilingual and migrant - RCWA 28A.300.042(1) ( Full Title: RCWA 28A.300.042. Collection and submittal of student-level data—student data-related reports—disaggregation of data by subgroups—modification of statewide student data systems), special education - WAC 392-172(1) ( Full Title: WAC 392-172A-07045. Suspension and expulsion rates for students eligible for special education)</t>
  </si>
  <si>
    <t>emergency expulsion time limit - RCWA 28A.600.015(3) ( Full Title: RCWA 28A.600.015. Expulsions and suspensions—Rules incorporating due process—Short-term and long-term suspensions—Emergency expulsions—Discretionary discipline)</t>
  </si>
  <si>
    <t>expulsion definition - WAC 392-400-205(5) ( Full Title: WAC 392-400-205. Definitions), expulsion/suspension time limit one year - RCWA 28A.600.020(6) ( Full Title: RCWA 28A.600.020. Exclusion of student from classroom—Written disciplinary procedures—Long-term suspensions or expulsion)</t>
  </si>
  <si>
    <t>Possession of a weapon, Physical violence, Possession of a controlled substance, Possession of alcoholic beverage, Damaging property, Endangering the health, safety, or property of others, Sexual harassment, Delinquent acts, Interference with educational process, Willful defiance, Cell phone use, Gang activity</t>
  </si>
  <si>
    <t>discipline - WAC 392-400-205 ( Full Title: WAC 392-400-205. Definitions)</t>
  </si>
  <si>
    <t>expulsion definition - WAC 392-400-205 ( Full Title: WAC 392-400-205. Definitions)</t>
  </si>
  <si>
    <t>suspension definition - WAC 392-400-205 ( Full Title: WAC 392-400-205. Definitions)</t>
  </si>
  <si>
    <t>short-term support - WAC 392-400-245(6) ( Full Title: WAC 392-400-245. Short-term suspension—Conditions and limitations), reengagement plan - WAC 392-400-205 ( Full Title: WAC 392-400-205. Definitions)</t>
  </si>
  <si>
    <t>expulsion/suspension time limit one year - RCWA 28A.600.020(6) ( Full Title: RCWA 28A.600.020. Exclusion of student from classroom—Written disciplinary procedures—Long-term suspensions or expulsion), short-term age and time limits - WAC 392-400-245(3)-(4) ( Full Title: WAC 392-400-245. Short-term suspension—Conditions and limitations)</t>
  </si>
  <si>
    <t>short-term considerations - WAC 392-400-245(1)-(2) ( Full Title: WAC 392-400-245. Short-term suspension—Conditions and limitations), short-term age and time limits - WAC 392-400-245(3)-(4) ( Full Title: WAC 392-400-245. Short-term suspension—Conditions and limitations), long-term considerations - WAC 392-400-260(1)-(2) ( Full Title: WAC 392-400-260. Long-term suspension—Conditions and limitations), long-term age and time limits - WAC 392-400-260(3)-(4) ( Full Title: WAC 392-400-260. Long-term suspension—Conditions and limitations), expulsion considerations - WAC 392-400-275(1)-(2) ( Full Title: WAC 392-400-275. Expulsion—Conditions and limitations)</t>
  </si>
  <si>
    <t>short-term support - WAC 392-400-245(5) ( Full Title: WAC 392-400-245. Short-term suspension—Conditions and limitations), reengagement plan - WAC 392-400-205 ( Full Title: WAC 392-400-205. Definitions)</t>
  </si>
  <si>
    <t>expulsion definition - WAC 392-400-205(6) ( Full Title: WAC 392-400-205. Definitions)</t>
  </si>
  <si>
    <t>reengagement plan definition - WAC 392-400-205(10) ( Full Title: WAC 392-400-205. Definitions), short-term support - WAC 392-400-245(5) ( Full Title: WAC 392-400-245. Short-term suspension—Conditions and limitations)</t>
  </si>
  <si>
    <t>gang activity expulsion/suspension - RCWA 28A.600.455(1) ( Full Title: RCWA 28A.600.455. Gang Activity—Suspension or expulsion),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assault - RCWA 28A.600.460(3) ( Full Title: RCWA 28A.600.460. Classroom discipline—Policies—Classroom placement of student offenders—Data on disciplinary actions), 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possession of weapons expulsion - RCWA 9.41.280(2) ( Full Title: RCWA 9.41.280. Possessing dangerous weapons on school facilities—Penalty—Exceptions), telecommunication devices--limits - RCWA 28A.320.135 ( Full Title: RCWA 28A.320.135. Telecommunication devices--Limits on possession--Policies)</t>
  </si>
  <si>
    <t>discipline definition - WAC 392-400-205 ( Full Title: WAC 392-400-205. Definitions)</t>
  </si>
  <si>
    <t>gang activity expulsion/suspension - RCWA 28A.600.455(1) ( Full Title: RCWA 28A.600.455. Gang Activity—Suspension or expulsion), destruction of property expulsion/suspension - RCWA 28A.635.060(1) ( Full Title: RCWA 28A.635.060. Defacing or injuring school property—Liability of pupil, parent, or guardian—Withholding grades, diploma, or transcripts—Suspension and restitution—Voluntary work program as alternative—Rights Protected), interference by force or violence expulsion/suspension - RCWA 28A.635.090(1) ( Full Title: RCWA 28A.635.090. Interference by force or violence—Penalty), offenses considered expulsion/suspension - RCWA 13.04.155(1) ( Full Title: RCWA 13.04.155. Notification to school principal of conviction, adjudication, or diversion agreement—Provision of information to teachers and other personnel—Confidentiality), conduct with malice and “firearm” expulsion/suspension - RCWA 28A.600.420(6) ( Full Title: RCWA 28A.600.420. Firearms on school premises, transportation, or facilities—Penalty—Exemptions), assault - RCWA 28A.600.460(3) ( Full Title: RCWA 28A.600.460. Classroom discipline—Policies—Classroom placement of student offenders—Data on disciplinary actions), possession of weapons expulsion - RCWA 9.41.280(2) ( Full Title: RCWA 9.41.280. Possessing dangerous weapons on school facilities—Penalty—Exceptions), willful disobeying expulsion/suspension - RCWA 28A.600.020(2) ( Full Title: RCWA 28A.600.020. Exclusion of student from classroom—Written disciplinary procedures—Long-term suspensions or expulsion), conduct considered for expulsion/suspension - RCWA 28A.600.020(5) ( Full Title: RCWA 28A.600.020. Exclusion of student from classroom—Written disciplinary procedures—Long-term suspensions or expulsion), telecommunication devices--limits - RCWA 28A.320.135 ( Full Title: RCWA 28A.320.135. Telecommunication devices--Limits on possession--Policies)</t>
  </si>
  <si>
    <t>short-term age and time limits - WAC 392-400-245(3)-(4) ( Full Title: WAC 392-400-245. Short-term suspension—Conditions and limitations), expulsion/suspension time limit one year - RCWA 28A.600.020(6) ( Full Title: RCWA 28A.600.020. Exclusion of student from classroom—Written disciplinary procedures—Long-term suspensions or expulsion)</t>
  </si>
  <si>
    <t>special education - WAC 392-172(1) ( Full Title: WAC 392-172A-07045. Suspension and expulsion rates for students eligible for special education), disaggregation subgroups modifications - RCWA 28A.300.042(1) ( Full Title: RCWA 28A.300.042. Collection and submittal of student-level data—student data-related reports—disaggregation of data by subgroups—modification of statewide student data systems), disaggregation subgroups - RCWA 28A.300.042(5) ( Full Title: RCWA 28A.300.042. Collection and submittal of student-level data—student data-related reports—disaggregation of data by subgroups—modification of statewide student data systems)</t>
  </si>
  <si>
    <t>expulsion definition' - WAC 392-400-205 ( Full Title: WAC 392-400-205. Definitions)</t>
  </si>
  <si>
    <t>emergency expulsion time limits - RCWA 28A.600.015(3) ( Full Title: RCWA 28A.600.015. Expulsions and suspensions—Rules incorporating due process—Short-term and long-term suspensions—Emergency expulsions—Discretionary discipline)</t>
  </si>
  <si>
    <t>short-term considerations - WAC 392-400-245(1)-(2) ( Full Title: WAC 392-400-245. Short-term suspension—Conditions and limitations), short-term age and time limits - WAC 392-400-245(3)-(4) ( Full Title: WAC 392-400-245. Short-term suspension—Conditions and limitations), long-term age and time limits - WAC 392-400-260(5)-(6) ( Full Title: WAC 392-400-260. Long-term suspension—Conditions and limitations), long-term considerations - WAC 392-400-260(3)-(4) ( Full Title: WAC 392-400-260. Long-term suspension—Conditions and limitations), expulsion considerations - WAC 392-400-275(3)-(4) ( Full Title: WAC 392-400-275. Expulsion—Conditions and limitations)</t>
  </si>
  <si>
    <t>reengagement plan - WAC 392-400-205(10) ( Full Title: WAC 392-400-205. Definitions), short-term support - WAC 392-400-245(5) ( Full Title: WAC 392-400-245. Short-term suspension—Conditions and limitations), long-term support - WAC 392-400-260(2) ( Full Title: WAC 392-400-260. Long-term suspension—Conditions and limitations), expulsion support - WAC 392-400-275(2) ( Full Title: WAC 392-400-275. Expulsion—Conditions and limitations)</t>
  </si>
  <si>
    <t>expulsion support - WAC 392-400-275(2) ( Full Title: WAC 392-400-275. Expulsion—Conditions and limitations), short-term considerations - WAC 392-400-245(1)-(2) ( Full Title: WAC 392-400-245. Short-term suspension—Conditions and limitations)</t>
  </si>
  <si>
    <t>possession of firearms expulsion - RCWA 28A.600.420(1) ( Full Title: RCWA 28A.600.420. Firearms on school premises, transportation, or facilities—Penalty—Exemptions), firearms - WAC 392-400-820 ( Full Title: WAC 392-400-820 Firearm exceptions.)</t>
  </si>
  <si>
    <t>emergency expulsion time limits - RCWA 28A.600.015(3) ( Full Title: RCWA 28A.600.015. Expulsions and suspensions—Rules incorporating due process—Short-term and long-term suspensions—Emergency expulsions—Discretionary discipline), firearms - WAC 392-400-820 ( Full Title: WAC 392-400-820 Firearm exceptions.)</t>
  </si>
  <si>
    <t>expulsion definition - WAC 392-400-205(6) ( Full Title: WAC 392-400-205. Definitions), expulsion def - WAC 392-400-023 ( Full Title: WAC 392-400-023. Definitions.), semester - WAC 392-400-023 ( Full Title: WAC 392-400-023. Definitions.)</t>
  </si>
  <si>
    <t>One-year expulsion is limited to firearms. WAC 392-400-820.</t>
  </si>
  <si>
    <t>expulsion/suspension time limit one year - RCWA 28A.600.020(6) ( Full Title: RCWA 28A.600.020. Exclusion of student from classroom—Written disciplinary procedures—Long-term suspensions or expulsion), short-term age and time limits - WAC 392-400-245(3)-(4) ( Full Title: WAC 392-400-245. Short-term suspension—Conditions and limitations), long term suspend - WAC 392-400-023 ( Full Title: WAC 392-400-023. Definitions.), short term suspend - WAC 392-400-023 ( Full Title: WAC 392-400-023. Definitions.)</t>
  </si>
  <si>
    <t>reengagement plan - WAC 392-400-205(10) ( Full Title: WAC 392-400-205. Definitions), short-term support - WAC 392-400-245(5) ( Full Title: WAC 392-400-245. Short-term suspension—Conditions and limitations), long-term support - WAC 392-400-260(2) ( Full Title: WAC 392-400-260. Long-term suspension—Conditions and limitations), expulsion support - WAC 392-400-275(2) ( Full Title: WAC 392-400-275. Expulsion—Conditions and limitations), educational services - WAC 392-400-610 ( Full Title: WAC 392-400-610. Educational services during suspension, expulsion, or emergency expulsion.), short term exclusion - WAC 392-400-610 ( Full Title: WAC 392-400-610. Educational services during suspension, expulsion, or emergency expulsion.), long term exclusion - WAC 392-400-610 ( Full Title: WAC 392-400-610. Educational services during suspension, expulsion, or emergency expulsion.)</t>
  </si>
  <si>
    <t>West Virginia</t>
  </si>
  <si>
    <t>regualtion for school discipline - § 18A-5-1 ( Full Title: § 18A-5-1. Authority of teachers and other school personnel; exclusion of pupils having infectious diseases; suspension or expulsion of disorderly pupils; corporal punishment abolished), regulating school discipline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</si>
  <si>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case-by-case basis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</si>
  <si>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</si>
  <si>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Physical violence, Possession of a controlled substance, Possession of alcoholic beverage, Damaging property, Failure to conform with rules, Delinquent acts, Threats of violence, Willful defiance, Profanity or obscenity</t>
  </si>
  <si>
    <t>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suspend must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</si>
  <si>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Pupils may be expelled for intentionally defacing any school property.  W. Va. Code § 18A-5-1a(c).</t>
  </si>
  <si>
    <t>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suspend must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</si>
  <si>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</si>
  <si>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Pupils may be suspended for intentionally defacing any school property.  W. Va. Code § 18A-5-1a(c).</t>
  </si>
  <si>
    <t>suspension prohibited - § 18A-5-1 ( Full Title: § 18A-5-1. Authority of teachers and other school personnel; exclusion of pupils having infectious diseases; suspension or expulsion of disorderly pupils; corporal punishment abolished)</t>
  </si>
  <si>
    <t>does not indicate maximum suspension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</si>
  <si>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reporting requirements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</si>
  <si>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regulation of school discipline - § 18A-5-1 ( Full Title: § 18A-5-1. Authority of teachers and other school personnel; exclusion of pupils having infectious diseases; suspension or expulsion of disorderly pupils; corporal punishment abolished), regulating school discipline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</si>
  <si>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duration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principal shall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</si>
  <si>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principal shall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expel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</si>
  <si>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duration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</si>
  <si>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expulsion may be recommended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felony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</si>
  <si>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felony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</si>
  <si>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felony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</si>
  <si>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suspension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</si>
  <si>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regulation of school discipline - § 18A-5-1 ( Full Title: § 18A-5-1. Authority of teachers and other school personnel; exclusion of pupils having infectious diseases; suspension or expulsion of disorderly pupils; corporal punishment abolished), regulation of school discipline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</si>
  <si>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recommend exupsion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</si>
  <si>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expel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expel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</si>
  <si>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</si>
  <si>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modify expulsion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modify expulsion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</si>
  <si>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recommend exupsion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</si>
  <si>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</si>
  <si>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</si>
  <si>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maximum suspension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</si>
  <si>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modify expulsion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</si>
  <si>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Reporting requirements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</si>
  <si>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regulation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regulation of school discipline - § 18A-5-1 ( Full Title: § 18A-5-1. Authority of teachers and other school personnel; exclusion of pupils having infectious diseases; suspension or expulsion of disorderly pupils; corporal punishment abolished)</t>
  </si>
  <si>
    <t>may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request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regulation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</si>
  <si>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expulsion time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</si>
  <si>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One school year</t>
  </si>
  <si>
    <t>may lessen mandatory expulsion period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regulation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</si>
  <si>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may request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may recommend expulsion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</si>
  <si>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suspension not mandatory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</si>
  <si>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mandatory 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shall suspend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</si>
  <si>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Physical violence, Possession of a controlled substance, Possession of alcoholic beverage, Damaging property, Failure to conform with rules, Endangering the health, safety, or property of others, Willful defiance, Profanity or obscenity</t>
  </si>
  <si>
    <t>suspension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</si>
  <si>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regulation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 case-by-case basis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</si>
  <si>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state board - § 18A-5-1a ( Full Title: § 18A-5-1a. Possessing deadly weapons on premises of educational facilities; possessing a controlled substance on premises of educational facilities; assaults and batteries committed by students upon teachers or other school personnel; temporary suspension, hearing; procedure, notice and formal hearing; extended suspension; sale of narcotic; expulsion; exception; alternative education Currentness)</t>
  </si>
  <si>
    <t>Wisconsin</t>
  </si>
  <si>
    <t>Suspension allowed - Wis. Stat. § 120.13 (1) (b) (2) ( Full Title: Wis. Stat. § 120.13. School board powers.), Expulsion allowed - Wis. Stat. § 120.13 (1) (c) (1)-(2) ( Full Title: Wis. Stat. § 120.13. School board powers.)</t>
  </si>
  <si>
    <t>Expulsion allowed - Wis. Stat. § 120.13 (1) (c) (1)-(2) ( Full Title: Wis. Stat. § 120.13. School board powers.), Mandatory expulsion - Wis. Stat. § 120.13 (1) (c) (2m) ( Full Title: Wis. Stat. § 120.13. School board powers.)</t>
  </si>
  <si>
    <t>Mandatory expulsion - Wis. Stat. § 120.13 (1) (c) (2m) ( Full Title: Wis. Stat. § 120.13. School board powers.)</t>
  </si>
  <si>
    <t>Modify expulsion - Wis. Stat. § 120.13 (1) (g) ( Full Title: Wis. Stat. § 120.13. School board powers.), Early reinstatement - Wis. Stat. § 120.13 (1) (h) ( Full Title: Wis. Stat. § 120.13. School board powers.)</t>
  </si>
  <si>
    <t>Expulsion allowed - Wis. Stat. § 120.13 (1) (c) (1)-(2) ( Full Title: Wis. Stat. § 120.13. School board powers.)</t>
  </si>
  <si>
    <t>Students who are sixteen years of age or older can be expelled for interference with the educational process if they repeatedly engaged in conduct that disrupts the ability of school authorities to maintain order or an educational atmosphere at school or at an activity supervised by a school authority and the school is satisfied that the interest of the school demands the student's expulsion. Wis. Stat. § 120.13 (1) (c) (2).</t>
  </si>
  <si>
    <t>prohibited expulsion suspension - truancy - Wis. Stat. § 120.13(1)(d) ( Full Title: Wis. Stat. § 120.13. School board powers.)</t>
  </si>
  <si>
    <t>Suspension allowed - Wis. Stat. § 120.13 (1) (b) (2) ( Full Title: Wis. Stat. § 120.13. School board powers.), Mandatory suspension - Wis. Stat. § 120.13 (1) (bm) ( Full Title: Wis. Stat. § 120.13. School board powers.)</t>
  </si>
  <si>
    <t>Mandatory suspension - Wis. Stat. § 120.13 (1) (bm) ( Full Title: Wis. Stat. § 120.13. School board powers.)</t>
  </si>
  <si>
    <t>Suspension allowed - Wis. Stat. § 120.13 (1) (b) (2) ( Full Title: Wis. Stat. § 120.13. School board powers.), Threat to health - Wis. Stat. § 120.13 (1) (b) (2m) ( Full Title: Wis. Stat. § 120.13. School board powers.)</t>
  </si>
  <si>
    <t>A student may be suspended if they make a threat to damage property. Wis. Stat. § 120.13(2m).</t>
  </si>
  <si>
    <t>Suspension allowed - Wis. Stat. § 120.13 (1) (b) (2) ( Full Title: Wis. Stat. § 120.13. School board powers.)</t>
  </si>
  <si>
    <t>A student may be suspended for a total of 15 consecutive school days if a notice of an expulsion hearing has been sent. Wis. Stat. § 120.13 (1) (b) (2).</t>
  </si>
  <si>
    <t>Make-up missed work - Wis. Stat. § 120.13 (1) (b) (5) ( Full Title: Wis. Stat. § 120.13. School board powers.)</t>
  </si>
  <si>
    <t>The opportunity to make up missed work must be provided to suspended students. Wis. Stat. § 120.13 (1) (b) (5).</t>
  </si>
  <si>
    <t>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</si>
  <si>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The report required pursuant to Wis. Stat. § 115.38 must include the numbers of suspensions and expulsions; the reasons for which pupils are suspended or expelled, the length of time for which pupils are expelled, whether pupils return to school after their expulsion, the educational programs and services, if any, provided to pupils during their expulsions, the schools attended by pupils who are suspended or expelled and the grade, sex and ethnicity of pupils who are suspended or expelled and whether the pupils are children with disabilities. The report required pursuant to Wis. Stat. § 119.44 must include the number of pupils suspended, the number of suspensions, the total number of school days missed as a result of suspensions under Wis. Stat. § 120.13 (1) (b), the number of pupils expelled, the number of expulsions and the total number of school days missed as a result of expulsions under Wisc. Stat. § 120.13(1)(c).Firearm-related incidents that result in expulsions must be reported to the state pursuant to Wis. Stat. § 120.13(2m).</t>
  </si>
  <si>
    <t>Annual report to department - Wis. Stat. § 119.44 (2) (a) ( Full Title: Wis. Stat. § 119.44. Board report.), School Performance Report - Wis. Stat. § 115.38(1)-(3) ( Full Title: Wis. Stat. § 115.38. School performance report; educational program review.)</t>
  </si>
  <si>
    <t>The disciplinary information reported pursuant to Wis. Stat. §  119.44 must be disaggregated by school, grade, gender and ethnicity. Wis. Stat. §  119.44(2)(a). The disciplinary information reported pursuant to Wis. Stat. § 115.38 must be disaggregated "according to categories specified by the state superintendent." Wis. Stat. § 115.38(b)(2).</t>
  </si>
  <si>
    <t>Suspension allowed - Wis. Stat. §120.13 (1) (b) (2) ( Full Title: Wis. Stat. § 120.13. School board powers.), Expulsion allowed - Wis. Stat. § 120.13 (1) (c) (1)-(2) ( Full Title: Wis. Stat. § 120.13. School board powers.)</t>
  </si>
  <si>
    <t>prohibited expulsion and suspension - Wis. Stat. § 120.13(1)(d) ( Full Title: Wis. Stat. § 120.13. School board powers.)</t>
  </si>
  <si>
    <t>Suspension allowed - Wis. Stat. §120.13 (1) (b) (2) ( Full Title: Wis. Stat. § 120.13. School board powers.), Mandatory suspension - Wis. Stat. § 120.13 (1) (bm) ( Full Title: Wis. Stat. § 120.13. School board powers.)</t>
  </si>
  <si>
    <t>Suspension allowed - Wis. Stat. §120.13 (1) (b) (2) ( Full Title: Wis. Stat. § 120.13. School board powers.), Threat to health - Wis. Stat. § 120.13 (1) (b) (2m) ( Full Title: Wis. Stat. § 120.13. School board powers.)</t>
  </si>
  <si>
    <t>Suspension allowed - Wis. Stat. §120.13 (1) (b) (2) ( Full Title: Wis. Stat. § 120.13. School board powers.)</t>
  </si>
  <si>
    <t>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</si>
  <si>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school performance report - Wis. Stat. § 115.38(1)-(3) ( Full Title: Wis. Stat. § 115.38. School performance report; educational program review.), Mandatory expulsion - Wis. Stat. § 120.13 (1) (c) (2m) ( Full Title: Wis. Stat. § 120.13. School board powers.), Annual report to department - Wis. Stat. § 119.44 (2) (a) ( Full Title: Wis. Stat. § 119.44. Board report.)</t>
  </si>
  <si>
    <t>school performance report - Wis. Stat. § 115.38(1)-(3) ( Full Title: Wis. Stat. § 115.38. School performance report; educational program review.), Annual report to department - Wis. Stat. § 119.44 (2) (a) ( Full Title: Wis. Stat. § 119.44. Board report.)</t>
  </si>
  <si>
    <t>Annual report to department - Wis. Stat. § 119.44 (2) (a) ( Full Title: Wis. Stat. § 119.44. Board report.)</t>
  </si>
  <si>
    <t>Suspension allowed - Wis. Stat. §120.13 (1) (b) (2) ( Full Title: Wis. Stat. §120.13. School board powers), Expulsion allowed - Wis. Stat. § 120.13 (1) (c) (1)-(2) ( Full Title: Wis. Stat. §120.13. School board powers)</t>
  </si>
  <si>
    <t>Expulsion allowed - Wis. Stat. § 120.13 (1) (c) (1)-(2) ( Full Title: Wis. Stat. §120.13. School board powers), Mandatory expulsion - Wis. Stat. § 120.13 (1) (c) (2m) ( Full Title: Wis. Stat. §120.13. School board powers)</t>
  </si>
  <si>
    <t>Mandatory expulsion - Wis. Stat. § 120.13 (1) (c) (2m) ( Full Title: Wis. Stat. §120.13. School board powers)</t>
  </si>
  <si>
    <t>Modify expulsion - Wis. Stat. § 120.13 (1) (g) ( Full Title: Wis. Stat. §120.13. School board powers), Early reinstatement - Wis. Stat. § 120.13 (1) (h) ( Full Title: Wis. Stat. §120.13. School board powers)</t>
  </si>
  <si>
    <t>Expulsion allowed - Wis. Stat. § 120.13 (1) (c) (1)-(2) ( Full Title: Wis. Stat. §120.13. School board powers)</t>
  </si>
  <si>
    <t>prohibited expulsions and suspensions - Wis. Stat. § 120.13(1)(d) ( Full Title: Wis. Stat. §120.13. School board powers)</t>
  </si>
  <si>
    <t>Suspension allowed - Wis. Stat. §120.13 (1) (b) (2) ( Full Title: Wis. Stat. §120.13. School board powers), Mandatory suspension - Wis. Stat. § 120.13 (1) (bm) ( Full Title: Wis. Stat. §120.13. School board powers)</t>
  </si>
  <si>
    <t>Mandatory suspension - Wis. Stat. § 120.13 (1) (bm) ( Full Title: Wis. Stat. §120.13. School board powers)</t>
  </si>
  <si>
    <t>Threat to health - Wis. Stat. § 120.13 (1) (b) (2m) ( Full Title: Wis. Stat. §120.13. School board powers), Suspension allowed - Wis. Stat. §120.13 (1) (b) (2) ( Full Title: Wis. Stat. §120.13. School board powers)</t>
  </si>
  <si>
    <t>Suspension allowed - Wis. Stat. §120.13 (1) (b) (2) ( Full Title: Wis. Stat. §120.13. School board powers)</t>
  </si>
  <si>
    <t>Make-up missed work - Wis. Stat. § 120.13 (1) (b) (5) ( Full Title: Wis. Stat. §120.13. School board powers)</t>
  </si>
  <si>
    <t>Annual report to department - Wis. Stat. § 119.44 (2) (a) ( Full Title: Wis. Stat. § 119.44. Board report.), Mandatory expulsion - Wis. Stat. § 120.13 (1) (c) (2m) ( Full Title: Wis. Stat. §120.13. School board powers), school performance report - Wis. Stat. § 115.38(1)-(3) ( Full Title: Wis. Stat. § 115.38. School performance report; educational program review.)</t>
  </si>
  <si>
    <t>Annual report to department - Wis. Stat. § 119.44 (2) (a) ( Full Title: Wis. Stat. § 119.44. Board report.), school performance report - Wis. Stat. § 115.38(1)-(3) ( Full Title: Wis. Stat. § 115.38. School performance report; educational program review.)</t>
  </si>
  <si>
    <t>prohibited suspension expulsion - Wis. Stat. § 120.13(1)(d) ( Full Title: Wis. Stat. § 120.13. School board powers.)</t>
  </si>
  <si>
    <t>Suspension allowed - Wis. Stat. §120.13 (1) (b) (2) ( Full Title: Wis. Stat. § 120.13. School board powers.), Threat to health - Wis. Stat. § 120.13 (1) (2m) ( Full Title: Wis. Stat. § 120.13. School board powers.), Mandatory suspension - Wis. Stat. § 120.13 (1) (bm) ( Full Title: Wis. Stat. § 120.13. School board powers.)</t>
  </si>
  <si>
    <t>Suspension allowed - Wis. Stat. §120.13 (1) (b) (2) ( Full Title: Wis. Stat. § 120.13. School board powers.), Threat to health - Wis. Stat. § 120.13 (1) (2m) ( Full Title: Wis. Stat. § 120.13. School board powers.)</t>
  </si>
  <si>
    <t>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</si>
  <si>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Annual report to department - Wis. Stat. § 119.44 (2) (a) ( Full Title: Wis. Stat. § 119.44. Board report.), School performance report - Wis. Stat. § 115.38(1)-(3) ( Full Title: Wis. Stat. § 115.38. School performance report; educational program review.)</t>
  </si>
  <si>
    <t>prohibited suspensions and expulsions - Wis. Stat. § 120.13(1)(d) ( Full Title: Wis. Stat. § 120.13. School board powers.)</t>
  </si>
  <si>
    <t>school performance report - Wis. Stat. § 115.38(1)-(3) ( Full Title: Wis. Stat. § 115.38. School performance report; educational program review.), Annual report to department - Wis. Stat. § 119.44 (2) (a) ( Full Title: Wis. Stat. § 119.44. Board report.), Mandatory expulsion - Wis. Stat. § 120.13 (1) (c) (2m) ( Full Title: Wis. Stat. § 120.13. School board powers.)</t>
  </si>
  <si>
    <t>Suspension allowed - Wis. Stat. § 120.13 (1) (b) (2) ( Full Title: Wis. Stat. § 120.13. School board powers.), Expulsion allowed - Wis. Stat. § 120.13 (c) (1)-(2) ( Full Title: Wis. Stat. § 120.13. School board powers.)</t>
  </si>
  <si>
    <t>Mandatory expulsion - Wis. Stat. § 120.13 (1) (c) (2m)  ( Full Title: Wis. Stat. § 120.13. School board powers.), Expulsion allowed - Wis. Stat. § 120.13 (c) (1)-(2) ( Full Title: Wis. Stat. § 120.13. School board powers.)</t>
  </si>
  <si>
    <t>Mandatory expulsion - Wis. Stat. § 120.13 (1) (c) (2m)  ( Full Title: Wis. Stat. § 120.13. School board powers.)</t>
  </si>
  <si>
    <t>Modify expulsion - Wis. Stat. § 120.13 (1) (g) ( Full Title: Wis. Stat. § 120.13. School board powers.), Early reinstatement - Wis. Stat. §  (1) (h)  ( Full Title: Wis. Stat. § 120.13. School board powers.)</t>
  </si>
  <si>
    <t>Expulsion allowed - Wis. Stat. § 120.13 (c) (1)-(2) ( Full Title: Wis. Stat. § 120.13. School board powers.)</t>
  </si>
  <si>
    <t>Suspension allowed - Wis. Stat. § 120.13 (1) (b) (2) ( Full Title: Wis. Stat. § 120.13. School board powers.), Threat to health - Wis. Stat. § 120.13 (1) (2m) ( Full Title: Wis. Stat. § 120.13. School board powers.)</t>
  </si>
  <si>
    <t>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</si>
  <si>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Expulsion allowed - Wis. Stat. § 120.13 (c) (1)-(2) ( Full Title: Wis. Stat. § 120.13. School board powers.), Suspension allowed - Wis. Stat. § 120.13 (1) (b) (2) ( Full Title: Wis. Stat. § 120.13. School board powers.)</t>
  </si>
  <si>
    <t>Mandatory explusion - Wis. Stat. § 120.13 (1) (c) (2m) ( Full Title: Wis. Stat. § 120.13. School board powers.), Expulsion allowed - Wis. Stat. § 120.13 (c) (1)-(2) ( Full Title: Wis. Stat. § 120.13. School board powers.)</t>
  </si>
  <si>
    <t>Mandatory explusion - Wis. Stat. § 120.13 (1) (c) (2m) ( Full Title: Wis. Stat. § 120.13. School board powers.)</t>
  </si>
  <si>
    <t>prohibited expulsions and suspensions - Wis. Stat. § 120.13(1)(d) ( Full Title: Wis. Stat. § 120.13. School board powers.)</t>
  </si>
  <si>
    <t>Mandatory suspension - Wis. Stat. § 120.13 (1) (bm) ( Full Title: Wis. Stat. § 120.13. School board powers.), Suspension allowed - Wis. Stat. § 120.13 (1) (b) (2) ( Full Title: Wis. Stat. § 120.13. School board powers.)</t>
  </si>
  <si>
    <t>Threat to health - Wis. Stat. § 120.13 (1) (2m) ( Full Title: Wis. Stat. § 120.13. School board powers.), Suspension allowed - Wis. Stat. § 120.13 (1) (b) (2) ( Full Title: Wis. Stat. § 120.13. School board powers.)</t>
  </si>
  <si>
    <t>Annual report to department - Wis. Stat. § 119.44 (2) (a) ( Full Title: Wis. Stat. § 119.44. Board report.), Mandatory explusion - Wis. Stat. § 120.13 (1) (c) (2m) ( Full Title: Wis. Stat. § 120.13. School board powers.), school performance reports - Wis. Stat. § 115.38(1)-(3) ( Full Title: Wis. Stat. § 115.38. School performance report; educational program review.)</t>
  </si>
  <si>
    <t>Annual report to department - Wis. Stat. § 119.44 (2) (a) ( Full Title: Wis. Stat. § 119.44. Board report.), school performance reports - Wis. Stat. § 115.38(1)-(3) ( Full Title: Wis. Stat. § 115.38. School performance report; educational program review.)</t>
  </si>
  <si>
    <t>Suspension allowed - Wis. Stat. § 120.13 (1) (b) (2) ( Full Title: Wis. Stat. § 120.13. School board powers.), Explusion allowed - Wis. Stat. § 120.13 (1) (c) (1)-(2) ( Full Title: Wis. Stat. § 120.13. School board powers.)</t>
  </si>
  <si>
    <t>Explusion allowed - Wis. Stat. § 120.13 (1) (c) (1)-(2) ( Full Title: Wis. Stat. § 120.13. School board powers.), Mandatory expulsion - Wis. Stat. § 120.13 (1) (c) (2m) ( Full Title: Wis. Stat. § 120.13. School board powers.)</t>
  </si>
  <si>
    <t>Explusion allowed - Wis. Stat. § 120.13 (1) (c) (1)-(2) ( Full Title: Wis. Stat. § 120.13. School board powers.)</t>
  </si>
  <si>
    <t>Suspension allowed - Wis. Stat. § 120.13 (1) (b) (2) ( Full Title: Wis. Stat. § 120.13. School board powers.), Threat to health - Wis. Stat. § 120.13 (b) (2m) ( Full Title: Wis. Stat. § 120.13. School board powers.)</t>
  </si>
  <si>
    <t>Make-up missed work - Wis. Stat. § 120.13 (b) (5) ( Full Title: Wis. Stat. § 120.13. School board powers.)</t>
  </si>
  <si>
    <t>Mandatory expulsion - Wis. Stat. § 120.13 (1) (c) (2m) ( Full Title: Wis. Stat. § 120.13. School board powers.), Annual report to department - Wis. Stat. § 119.44 (2) (a) ( Full Title: Wis. Stat. § 119.44. Board report.), school performance report - Wis. Stat. § 115.38(1)-(3) ( Full Title: Wis. Stat. § 115.38. School performance report; educational program review.)</t>
  </si>
  <si>
    <t>Expulsion allowed - Wis. Stat. § 120.13 (1) (c) (1)-(2) ( Full Title: Wis. Stat. § 120.13. School board powers.), Suspension allowed - Wis. Stat. § 120.13 (1) (b) (2) ( Full Title: Wis. Stat. § 120.13. School board powers.)</t>
  </si>
  <si>
    <t>Mandatory expulsion - Wis. Stat. § 120.13 (1) (c) (2m) ( Full Title: Wis. Stat. § 120.13. School board powers.), Expulsion allowed - Wis. Stat. § 120.13 (1) (c) (1)-(2) ( Full Title: Wis. Stat. § 120.13. School board powers.)</t>
  </si>
  <si>
    <t>prohibited expulsions suspensions - Wis. Stat. § 120.13(1)(d) ( Full Title: Wis. Stat. § 120.13. School board powers.)</t>
  </si>
  <si>
    <t>Threat to health - Wis. Stat. § 120.13 (b) (2m) ( Full Title: Wis. Stat. § 120.13. School board powers.), Suspension allowed - Wis. Stat. § 120.13 (1) (b) (2) ( Full Title: Wis. Stat. § 120.13. School board powers.)</t>
  </si>
  <si>
    <t>prohibited suspensions expulsions - Wis. Stat. § 120.13(1)(d) ( Full Title: Wis. Stat. § 120.13. School board powers.)</t>
  </si>
  <si>
    <t>Mandatory suspension - Wis. Stat. § 120.13 (1) (bm) ( Full Title: Wis. Stat. § 120.13. School board powers.), Suspension allowed - Wis. Stat. § 120.13 (1) (b) (2) ( Full Title: Wis. Stat. § 120.13. School board powers.), Suspension allowed - Wis. Stat. § 120.13 (1) (b) (2) ( Full Title: Wis. Stat. § 120.13. School board powers.)</t>
  </si>
  <si>
    <t>Suspension allowed - Wis. Stat §120.13 (1) (b) (2) ( Full Title: Wis. Stat §120.13. School board powers), Expulsion allowed - Wis. Stat §120.13 (1) (c) (1)-(2) ( Full Title: Wis. Stat §120.13. School board powers)</t>
  </si>
  <si>
    <t>Mandatory expulsion - Wis. Stat §120.13 (b) (2m) ( Full Title: Wis. Stat §120.13. School board powers), Expulsion allowed - Wis. Stat §120.13 (1) (c) (1)-(2) ( Full Title: Wis. Stat §120.13. School board powers)</t>
  </si>
  <si>
    <t>Mandatory expulsion - Wis. Stat §120.13 (b) (2m) ( Full Title: Wis. Stat §120.13. School board powers)</t>
  </si>
  <si>
    <t>Modify expulsion - Wis. Stat §120.13 (1) (g) ( Full Title: Wis. Stat §120.13. School board powers), Early reinstatement - Wis. Stat §120.13 (1) (h) ( Full Title: Wis. Stat §120.13. School board powers)</t>
  </si>
  <si>
    <t>Expulsion allowed - Wis. Stat §120.13 (1) (c) (1)-(2) ( Full Title: Wis. Stat §120.13. School board powers)</t>
  </si>
  <si>
    <t>prohibited suspensions expulsions - Wis. Stat §120.13(1)(d) ( Full Title: Wis. Stat §120.13. School board powers)</t>
  </si>
  <si>
    <t>Suspension allowed - Wis. Stat §120.13 (1) (b) (2) ( Full Title: Wis. Stat §120.13. School board powers), Mandatory suspension - Wis. Stat §120.13 (1) (bm) ( Full Title: Wis. Stat §120.13. School board powers)</t>
  </si>
  <si>
    <t>Mandatory suspension - Wis. Stat §120.13 (1) (bm) ( Full Title: Wis. Stat §120.13. School board powers)</t>
  </si>
  <si>
    <t>Suspension allowed - Wis. Stat §120.13 (1) (b) (2) ( Full Title: Wis. Stat §120.13. School board powers), Threat to health - Wis. Stat §120.13 (b) (2m) ( Full Title: Wis. Stat §120.13. School board powers)</t>
  </si>
  <si>
    <t>Suspension allowed - Wis. Stat §120.13 (1) (b) (2) ( Full Title: Wis. Stat §120.13. School board powers)</t>
  </si>
  <si>
    <t>Make-up missed work - Wis. Stat §120.13 (b) (5) ( Full Title: Wis. Stat §120.13. School board powers)</t>
  </si>
  <si>
    <t>Annual report to department - Wis. Stat. § 119.44 (2) (a) ( Full Title: Wis. Stat. § 119.44. Board report.), Mandatory expulsion - Wis. Stat §120.13 (b) (2m) ( Full Title: Wis. Stat §120.13. School board powers), school performance report - Wis. Stat. § 115.38(1)-(3) ( Full Title: Wis. Stat. § 115.38. School performance report; educational program review.)</t>
  </si>
  <si>
    <t>Expulsion allowed - Wis. Stat. §120.13 (1) (c) (1)-(2) ( Full Title: Wis. Stat. §120.13. School board powers.), Suspension allowed - Wis. Stat. §120.13 (1) (b) (2) ( Full Title: Wis. Stat. §120.13. School board powers.)</t>
  </si>
  <si>
    <t>Mandatory expulsion - Wis. Stat. §120.13 (b) (2m) ( Full Title: Wis. Stat. §120.13. School board powers.), Expulsion allowed - Wis. Stat. §120.13 (1) (c) (1)-(2) ( Full Title: Wis. Stat. §120.13. School board powers.)</t>
  </si>
  <si>
    <t>Mandatory expulsion - Wis. Stat. §120.13 (b) (2m) ( Full Title: Wis. Stat. §120.13. School board powers.)</t>
  </si>
  <si>
    <t>Modify suspension - Wis. Stat. §120.13 (1) (g) ( Full Title: Wis. Stat. §120.13. School board powers.), Early reinstatement - Wis. Stat. §120.13 (1) (h) ( Full Title: Wis. Stat. §120.13. School board powers.)</t>
  </si>
  <si>
    <t>Expulsion allowed - Wis. Stat. §120.13 (1) (c) (1)-(2) ( Full Title: Wis. Stat. §120.13. School board powers.)</t>
  </si>
  <si>
    <t>prohibited suspension expulsion - Wis. Stat. §120.13(1)(d) ( Full Title: Wis. Stat. §120.13. School board powers.)</t>
  </si>
  <si>
    <t>Mandatory suspension - Wis. Stat. §120.13 (1) (bm) ( Full Title: Wis. Stat. §120.13. School board powers.), Suspension allowed - Wis. Stat. §120.13 (1) (b) (2) ( Full Title: Wis. Stat. §120.13. School board powers.)</t>
  </si>
  <si>
    <t>Mandatory suspension - Wis. Stat. §120.13 (1) (bm) ( Full Title: Wis. Stat. §120.13. School board powers.)</t>
  </si>
  <si>
    <t>Threat to health - Wis. Stat. §120.13 (b) (2m) ( Full Title: Wis. Stat. §120.13. School board powers.), Suspension allowed - Wis. Stat. §120.13 (1) (b) (2) ( Full Title: Wis. Stat. §120.13. School board powers.)</t>
  </si>
  <si>
    <t>Suspension allowed - Wis. Stat. §120.13 (1) (b) (2) ( Full Title: Wis. Stat. §120.13. School board powers.)</t>
  </si>
  <si>
    <t>Make-up missed work - Wis. Stat. §120.13 (1) (b) (5) ( Full Title: Wis. Stat. §120.13. School board powers.)</t>
  </si>
  <si>
    <t>Annual report to department - Wis. Stat. § 119.44 (2) (a) ( Full Title: Wis. Stat. § 119.44. Board report.), Mandatory expulsion - Wis. Stat. §120.13 (b) (2m) ( Full Title: Wis. Stat. §120.13. School board powers.), school performance report - Wis. Stat. § 115.38(1)-(3) ( Full Title: Wis. Stat. § 115.38. School performance report; educational program review.)</t>
  </si>
  <si>
    <t>Expulsion allowed - Wis. Stat. § 120.13 (c) (1)-(2) ( Full Title: Wis. Stat. § 120.13. School board powers), Suspension allowed - Wis. Stat. § 120.13 (1) (b) (2) ( Full Title: Wis. Stat. § 120.13. School board powers)</t>
  </si>
  <si>
    <t>Mandatory expulsion - Wis. Stat. § 120.13 (b) (2m) ( Full Title: Wis. Stat. § 120.13. School board powers), Expulsion allowed - Wis. Stat. § 120.13 (c) (1)-(2) ( Full Title: Wis. Stat. § 120.13. School board powers)</t>
  </si>
  <si>
    <t>Mandatory expulsion - Wis. Stat. § 120.13 (b) (2m) ( Full Title: Wis. Stat. § 120.13. School board powers)</t>
  </si>
  <si>
    <t>Modify expulsion - Wis. Stat. § 120.13 (1) (g) ( Full Title: Wis. Stat. § 120.13. School board powers), Early reinstatement and conditional enrollment - Wis. Stat. § 120.13 (h) (2)-(6m) ( Full Title: Wis. Stat. § 120.13. School board powers)</t>
  </si>
  <si>
    <t>Expulsion allowed - Wis. Stat. § 120.13 (c) (1)-(2) ( Full Title: Wis. Stat. § 120.13. School board powers)</t>
  </si>
  <si>
    <t>prohibited suspension expulsion - Wis. Stat. § 120.13(1)(d) ( Full Title: Wis. Stat. § 120.13. School board powers)</t>
  </si>
  <si>
    <t>Mandatory suspension - Wis. Stat. § 120.13 (1) (bm) ( Full Title: Wis. Stat. § 120.13. School board powers), Suspension allowed - Wis. Stat. § 120.13 (1) (b) (2) ( Full Title: Wis. Stat. § 120.13. School board powers)</t>
  </si>
  <si>
    <t>Mandatory suspension - Wis. Stat. § 120.13 (1) (bm) ( Full Title: Wis. Stat. § 120.13. School board powers)</t>
  </si>
  <si>
    <t>Threat to health - Wis. Stat. § 120.13 (1) (b) (2m) ( Full Title: Wis. Stat. § 120.13. School board powers), Suspension allowed - Wis. Stat. § 120.13 (1) (b) (2) ( Full Title: Wis. Stat. § 120.13. School board powers)</t>
  </si>
  <si>
    <t>Suspension allowed - Wis. Stat. § 120.13 (1) (b) (2) ( Full Title: Wis. Stat. § 120.13. School board powers)</t>
  </si>
  <si>
    <t>Make-up missed work - Wis. Stat. § 120.13 (b) (5) ( Full Title: Wis. Stat. § 120.13. School board powers)</t>
  </si>
  <si>
    <t>Annual report to department - Wis. Stat. § 119.44 (2) (a) ( Full Title: Wis. Stat. § 119.44. Board report.), Mandatory expulsion - Wis. Stat. § 120.13 (b) (2m) ( Full Title: Wis. Stat. § 120.13. School board powers), school performance report - Wis. Stat. § 115.38(1)-(3) ( Full Title: Wis. Stat. § 115.38. School performance report; educational program review.)</t>
  </si>
  <si>
    <t>Suspension allowed - Wis. Stat. §120.13 (1) (b) (2) ( Full Title: Wis. Stat. §120.13. School board powers.), Expulsion allowed - Wis. Stat. §120.13 (1) (c) (1)-(2) ( Full Title: Wis. Stat. §120.13. School board powers.)</t>
  </si>
  <si>
    <t>Expulsion allowed - Wis. Stat. §120.13 (1) (c) (1)-(2) ( Full Title: Wis. Stat. §120.13. School board powers.), Mandatory expulsion - Wis. Stat. §120.13 (1) (c) (2m) ( Full Title: Wis. Stat. §120.13. School board powers.)</t>
  </si>
  <si>
    <t>Mandatory expulsion - Wis. Stat. §120.13 (1) (c) (2m) ( Full Title: Wis. Stat. §120.13. School board powers.)</t>
  </si>
  <si>
    <t>Early reinstatement - Wis. Stat. §120.13 (1) (h) (2)-(6a) ( Full Title: Wis. Stat. §120.13), Modify expulsion - Wis. Stat. §120.13 (1) (g) ( Full Title: Wis. Stat. §120.13. School board powers.)</t>
  </si>
  <si>
    <t>Threat to health - Wis. Stat. §120.13 (1) (b) (2m) ( Full Title: Wis. Stat. §120.13. School board powers.), Suspension allowed - Wis. Stat. §120.13 (1) (b) (2) ( Full Title: Wis. Stat. §120.13. School board powers.)</t>
  </si>
  <si>
    <t>Make-up missed work - Wis. Stat. §120.13 ( Full Title: Wis. Stat. §120.13. School board powers.)</t>
  </si>
  <si>
    <t>Annual report to department - Wis. Stat. § 119.44 (2) (a) ( Full Title: Wis. Stat. § 119.44. Board report.), Mandatory expulsion - Wis. Stat. §120.13 (1) (c) (2m) ( Full Title: Wis. Stat. §120.13. School board powers.), school performance report - Wis. Stat. § 115.38(1)-(3) ( Full Title: Wis. Stat. § 115.38. School performance report; educational program review.)</t>
  </si>
  <si>
    <t>Early reinstatement and conditional enrollment - Wis. Stat. § 120.13 (1) (h) (2)-(6m) ( Full Title: Wis. Stat. § 120.13. School board powers.), Modify expulsion - Wis. Stat. § 120.13 (1) (g) ( Full Title: Wis. Stat. § 120.13. School board powers.)</t>
  </si>
  <si>
    <t>Threat to health - Wis. Stat. § 120.13 ( Full Title: Wis. Stat. § 120.13. School board powers.), Suspension allowed - Wis. Stat. § 120.13 (1) (b) (2) ( Full Title: Wis. Stat. § 120.13. School board powers.)</t>
  </si>
  <si>
    <t>Early reinstatement or conditional enrollment - Wis. Stat. § 120.13 (1) (h) (1)-(6m) ( Full Title: Wis. Stat. § 120.13. School board powers.), Modify expulsion - Wis. Stat. § 120.13 (1) (g) ( Full Title: Wis. Stat. § 120.13. School board powers.)</t>
  </si>
  <si>
    <t>Modify suspension - Wis. Stat. § 120.13 (1) (g) ( Full Title: Wis. Stat. § 120.13. School board powers.)</t>
  </si>
  <si>
    <t>Modify expulsion - Wis. Stat. § 120.13 (1) (g) ( Full Title: Wis. Stat. § 120.13. School board powers.), Early reinstatement or conditional enrollment - Wis. Stat. § 120.13 (1) (h) (1)-(6m) ( Full Title: Wis. Stat. § 120.13. School board powers.)</t>
  </si>
  <si>
    <t>Expulsion allowed - Wis. Stat. § 120.13 (1) (c) (1)-(2) ( Full Title: Wis. Stat. § 120.13. School board powers), Suspension allowed - Wis. Stat. § 120.13 (1) (b) (2) ( Full Title: Wis. Stat. § 120.13. School board powers)</t>
  </si>
  <si>
    <t>Mandatory expulsion - Wis. Stat. § 120.13 (1) (c) (2m) ( Full Title: Wis. Stat. § 120.13. School board powers), Expulsion allowed - Wis. Stat. § 120.13 (1) (c) (1)-(2) ( Full Title: Wis. Stat. § 120.13. School board powers)</t>
  </si>
  <si>
    <t>Mandatory expulsion - Wis. Stat. § 120.13 (1) (c) (2m) ( Full Title: Wis. Stat. § 120.13. School board powers)</t>
  </si>
  <si>
    <t>Early reinstatement or conditional enrollment - Wis. Stat. § 120.13 (1) (h) (1)-(6m) ( Full Title: Wis. Stat. § 120.13. School board powers), Modify expulsion - Wis. Stat. § 120.13 (1) (g) ( Full Title: Wis. Stat. § 120.13. School board powers)</t>
  </si>
  <si>
    <t>Expulsion allowed - Wis. Stat. § 120.13 (1) (c) (1)-(2) ( Full Title: Wis. Stat. § 120.13. School board powers)</t>
  </si>
  <si>
    <t>Suspension allowed - Wis. Stat. § 120.13 (1) (b) (2) ( Full Title: Wis. Stat. § 120.13. School board powers), Mandatory suspension - Wis. Stat. § 120.13 (1) (bm) ( Full Title: Wis. Stat. § 120.13. School board powers)</t>
  </si>
  <si>
    <t>Make-up missed work - Wis. Stat. § 120.13 (1) (b) (5) ( Full Title: Wis. Stat. § 120.13. School board powers)</t>
  </si>
  <si>
    <t>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</si>
  <si>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may expel - Wis. Stat. § 120.13(1)(c)1.-2. ( Full Title: Wis. Stat. § 120.13. School board powers), may suspend - Wis. Stat. § 120.13(1)(b)(2) ( Full Title: Wis. Stat. § 120.13. School board powers)</t>
  </si>
  <si>
    <t>expel for one year - firearm - Wis. Stat. § 120.13(1)(c)(2m.) ( Full Title: Wis. Stat. § 120.13. School board powers)</t>
  </si>
  <si>
    <t>modify expulsion case by case - Wis. Stat. § 120.13(1)(g) ( Full Title: Wis. Stat. § 120.13. School board powers)</t>
  </si>
  <si>
    <t>may expel - Wis. Stat. § 120.13(1)(c)1.-2. ( Full Title: Wis. Stat. § 120.13. School board powers)</t>
  </si>
  <si>
    <t>may suspend - Wis. Stat. § 120.13(1)(b)(2) ( Full Title: Wis. Stat. § 120.13. School board powers), must suspend firearm - Wis. Stat. § 120.13(1)(bm) ( Full Title: Wis. Stat. § 120.13. School board powers)</t>
  </si>
  <si>
    <t>must suspend firearm - Wis. Stat. § 120.13(1)(bm) ( Full Title: Wis. Stat. § 120.13. School board powers)</t>
  </si>
  <si>
    <t>may suspend - Wis. Stat. § 120.13(1)(b)(2m.) ( Full Title: Wis. Stat. § 120.13. School board powers), may suspend - Wis. Stat. § 120.13(1)(b)(2) ( Full Title: Wis. Stat. § 120.13. School board powers)</t>
  </si>
  <si>
    <t>may suspend - Wis. Stat. § 120.13(1)(b)(2) ( Full Title: Wis. Stat. § 120.13. School board powers)</t>
  </si>
  <si>
    <t>support - Wis. Stat. § 120.13(1)(b)(5) ( Full Title: Wis. Stat. § 120.13. School board powers)</t>
  </si>
  <si>
    <t>Annual report to department - Wis. Stat. § 119.44 (2) (a) ( Full Title: Wis. Stat. § 119.44. Board report.), expel for one year - firearm - Wis. Stat. § 120.13(1)(c)(2m.) ( Full Title: Wis. Stat. § 120.13. School board powers), school performance report - Wis. Stat. § 115.38(1)-(3) ( Full Title: Wis. Stat. § 115.38. School performance report; educational program review.)</t>
  </si>
  <si>
    <t>may suspend - Wis. Stat. § 120.13(1)(b)(2) ( Full Title: Wis. Stat. § 120.13. School board powers.), may expel - Wis. Stat. § 120.13(1)(c)1.-2. ( Full Title: Wis. Stat. § 120.13. School board powers.)</t>
  </si>
  <si>
    <t>expel for one year - firearm - Wis. Stat. § 120.13(1)(c)(2m.) ( Full Title: Wis. Stat. § 120.13. School board powers.)</t>
  </si>
  <si>
    <t>modify expulsion case by case - Wis. Stat. § 120.13(1)(g) ( Full Title: Wis. Stat. § 120.13. School board powers.)</t>
  </si>
  <si>
    <t>may expel - Wis. Stat. § 120.13(1)(c)1.-2. ( Full Title: Wis. Stat. § 120.13. School board powers.)</t>
  </si>
  <si>
    <t>cannot suspend or expel for truancy - Wis. Stat. § 120.13(1)(d) ( Full Title: Wis. Stat. § 120.13. School board powers.)</t>
  </si>
  <si>
    <t>mandatory suspension - firearm - Wis. Stat. § 120.13(1)(bm) ( Full Title: Wis. Stat. § 120.13. School board powers.), may suspend - Wis. Stat. § 120.13(1)(b)(2) ( Full Title: Wis. Stat. § 120.13. School board powers.)</t>
  </si>
  <si>
    <t>mandatory suspension - firearm - Wis. Stat. § 120.13(1)(bm) ( Full Title: Wis. Stat. § 120.13. School board powers.)</t>
  </si>
  <si>
    <t>may suspend - Wis. Stat. § 120.13(1)(b)(2) ( Full Title: Wis. Stat. § 120.13. School board powers.)</t>
  </si>
  <si>
    <t>support - suspended - Wis. Stat. § 120.13(1)(b)(5) ( Full Title: Wis. Stat. § 120.13. School board powers.)</t>
  </si>
  <si>
    <t>Annual report to department - Wis. Stat. § 119.44 (2) (a) ( Full Title: Wis. Stat. § 119.44. Board report.), expel for one year - firearm - Wis. Stat. § 120.13(1)(c)(2m.) ( Full Title: Wis. Stat. § 120.13. School board powers.), school performance report - Wis. Stat. § 115.38(1)-(3) ( Full Title: Wis. Stat. § 115.38. School performance report; educational program review.)</t>
  </si>
  <si>
    <t>Threat to health - Wis. Stat. § 120.13 (1) (b) (2m) ( Full Title: Wis. Stat. § 120.13. School board powers.), Suspension allowed - Wis. Stat. § 120.13 (1) (b) (2) ( Full Title: Wis. Stat. § 120.13. School board powers.)</t>
  </si>
  <si>
    <t>prohibited suspension and expulsion - Wis. Stat. § 120.13(1)(d) ( Full Title: Wis. Stat. § 120.13. School board powers.)</t>
  </si>
  <si>
    <t>prohibit expulsion suspension - Wis. Stat. § 120.13(d)(1) ( Full Title: Wis. Stat. § 120.13. School board powers.)</t>
  </si>
  <si>
    <t>Annual report to department - Wis. Stat. § 119.44 (2) (a) ( Full Title: Wis. Stat. § 119.44. Board report.), Mandatory expulsion - Wis. Stat. § 120.13 (1) (c) (2m) ( Full Title: Wis. Stat. § 120.13. School board powers.), Annual report to department - Wis. Stat. § 119.44 (2) (a) ( Full Title: Wis. Stat. § 119.44. Board report.), school performance report - Wis. Stat. § 115.38(1)-(3) ( Full Title: Wis. Stat. § 115.38. School performance report; educational program review.)</t>
  </si>
  <si>
    <t>Annual report to department - Wis. Stat. § 119.44 (2) (a) ( Full Title: Wis. Stat. § 119.44. Board report.), Annual report to department - Wis. Stat. § 119.44 (2) (a) ( Full Title: Wis. Stat. § 119.44. Board report.), Mandatory expulsion - Wis. Stat. § 120.13 (1) (c) (2m) ( Full Title: Wis. Stat. § 120.13. School board powers), school performance report - Wis. Stat. § 115.38(1)-(3) ( Full Title: Wis. Stat. § 115.38. School performance report; educational program review.)</t>
  </si>
  <si>
    <t>Annual report to department - Wis. Stat. § 119.44 (2) (a) ( Full Title: Wis. Stat. § 119.44. Board report.), Annual report to department - Wis. Stat. § 119.44 (2) (a) ( Full Title: Wis. Stat. § 119.44. Board report.), Mandatory expulsion - Wis. Stat. § 120.13 (1) (c) (2m) ( Full Title: Wis. Stat. § 120.13. School board powers), school performance report - Wis. Stat. § 115.38 ( Full Title: Wis. Stat. § 115.38. School performance report; educational program review.)</t>
  </si>
  <si>
    <t>Annual report to department - Wis. Stat. § 119.44 (2) (a) ( Full Title: Wis. Stat. § 119.44. Board report.), Mandatory expulsion - Wis. Stat. § 120.13 (1) (c) (2m) ( Full Title: Wis. Stat. § 120.13. School board powers), school performance report - Wis. Stat. § 115.38 ( Full Title: Wis. Stat. § 115.38. School performance report; educational program review.)</t>
  </si>
  <si>
    <t>Annual report to department - Wis. Stat. § 119.44 (2) (a) ( Full Title: Wis. Stat. § 119.44. Board report.), school performance report - Wis. Stat. § 115.38 ( Full Title: Wis. Stat. § 115.38. School performance report; educational program review.)</t>
  </si>
  <si>
    <t>Wyoming</t>
  </si>
  <si>
    <t>suspension or expulsion - Wyo. Stat. § 21-4-306 ( Full Title: Wyo. Stat. § 21-4-306. Suspension or expulsion; grounds)</t>
  </si>
  <si>
    <t>min max firearm - Wyo. Stat. § 21-4-305 ( Full Title: Wyo. Stat. § 21-4-305. Suspension or expulsion; authority; procedure)</t>
  </si>
  <si>
    <t>Damaging property offenses are limited to willful destruction or defacing of school property.  Wyo. Stat. § 21-4-306.</t>
  </si>
  <si>
    <t>max length and exemption - Wyo. Stat. § 21-4-305 ( Full Title: Wyo. Stat. § 21-4-305. Suspension or expulsion; authority; procedure)</t>
  </si>
  <si>
    <t>Suspension or expulsion shall not be imposed as an additional punishment for offenses punishable under the laws of the state, except for expulsion by a district superintendent under subsection (a) of this section, or where the offense was committed at a school function, against the property of the school, or is of such nature that continuation of the child in school would clearly be detrimental to the education, welfare, safety or morals of other pupils.  Wyo. Stat. § 21-4-305(e).</t>
  </si>
  <si>
    <t>Possession of a weapon, Physical violence, Damaging property, Bullying, Endangering the health, safety, or property of others, Interference with educational process, Willful defiance, Profanity or obscenity</t>
  </si>
  <si>
    <t>The short-term maximum length of a suspension is 10 days. Wyo. Stat. § 21-4-305(a).</t>
  </si>
  <si>
    <t>.</t>
  </si>
  <si>
    <t>conduct_reported_Threats of violence</t>
  </si>
  <si>
    <t>conduct_reported_Truancy or absence</t>
  </si>
  <si>
    <t>conduct_reported_Making false report</t>
  </si>
  <si>
    <t>conduct_reported_Bullying</t>
  </si>
  <si>
    <t>conduct_reported_Damaging property</t>
  </si>
  <si>
    <t>conduct_reported_Theft</t>
  </si>
  <si>
    <t>conduct_reported_Delinquent acts</t>
  </si>
  <si>
    <t>conduct_reported_Terroristic threats</t>
  </si>
  <si>
    <t>conduct_reported_Sexual assault</t>
  </si>
  <si>
    <t>conduct_reportedPhysical violence</t>
  </si>
  <si>
    <t>conduct_reportedOffenses related to alcoholic beverages</t>
  </si>
  <si>
    <t>conduct_reportedOffenses related to a controlled substance</t>
  </si>
  <si>
    <t>conduct_reported_Possession of weapon</t>
  </si>
  <si>
    <t>conduct_reportedPossession of firearm</t>
  </si>
  <si>
    <t>information_disaggregated_Disability status</t>
  </si>
  <si>
    <t>information_disaggregated_Income status</t>
  </si>
  <si>
    <t>information_disaggregated_Migrant status</t>
  </si>
  <si>
    <t>information_disaggregated_Disciplinary type</t>
  </si>
  <si>
    <t>information_disaggregated_Homelessness</t>
  </si>
  <si>
    <t>information_disaggregated_Foster care</t>
  </si>
  <si>
    <t>information_disaggregated_Discipline duration</t>
  </si>
  <si>
    <t>information_disaggregated_Incident type</t>
  </si>
  <si>
    <t>information_disaggregated_English learner</t>
  </si>
  <si>
    <t>information_disaggregated_Grade level</t>
  </si>
  <si>
    <t>information_disaggregated_Age</t>
  </si>
  <si>
    <t>information_disaggregated_Gender</t>
  </si>
  <si>
    <t>information_disaggregated_Race/ethnicity</t>
  </si>
  <si>
    <t>report_informationNot specified</t>
  </si>
  <si>
    <t>report_information_Referrals to law enforcement</t>
  </si>
  <si>
    <t xml:space="preserve">report_information_Demographic information </t>
  </si>
  <si>
    <t>report_information_Controlled substance possession</t>
  </si>
  <si>
    <t>report_information_Violent incidents</t>
  </si>
  <si>
    <t>report_information_Weapon possession</t>
  </si>
  <si>
    <t>report_information_Firearm incidents</t>
  </si>
  <si>
    <t>report_information_Discipline duration</t>
  </si>
  <si>
    <t>report_information_Incident type</t>
  </si>
  <si>
    <t>report_information_Number of in-school suspensions</t>
  </si>
  <si>
    <t>report_information_Number of out-of-school suspensions</t>
  </si>
  <si>
    <t>report_information_Number of expulsions</t>
  </si>
  <si>
    <t>types_alternative_discipline_Not specified</t>
  </si>
  <si>
    <t>types_alternative_discipline_Academic interventions</t>
  </si>
  <si>
    <t>types_alternative_discipline_Detention</t>
  </si>
  <si>
    <t>types_alternative_discipline_Study groups</t>
  </si>
  <si>
    <t>types_alternative_discipline_Referrals to counselors</t>
  </si>
  <si>
    <t>types_alternative_discipline_Community service</t>
  </si>
  <si>
    <t xml:space="preserve">types_alternative_discipline_Restorative justice </t>
  </si>
  <si>
    <t>types_alternative_discipline_Positive behavioral interventions</t>
  </si>
  <si>
    <t>types_alternative_discipline_Parental involvement</t>
  </si>
  <si>
    <t>types_alternative_discipline_In-school suspension</t>
  </si>
  <si>
    <t>support_provided_Not required</t>
  </si>
  <si>
    <t>support_providedNot specified</t>
  </si>
  <si>
    <t xml:space="preserve">support_provided_Provide behavioral rehabilitation plan </t>
  </si>
  <si>
    <t>support_provided_Provide reengagement plan</t>
  </si>
  <si>
    <t>support_provided_Opportunity to make-up school work</t>
  </si>
  <si>
    <t xml:space="preserve">support_provided_Opportunity to receive educational instruction </t>
  </si>
  <si>
    <t>grade_levels_Under 12 years old</t>
  </si>
  <si>
    <t>grade_levels_Under 10 years old</t>
  </si>
  <si>
    <t>grade_levels_Under 6 years old</t>
  </si>
  <si>
    <t>grade_levels_Kindergarten through 5th grade</t>
  </si>
  <si>
    <t>grade_levels_Kindergarten through 3rd grade</t>
  </si>
  <si>
    <t>grade_levels_Kindergarten through 2nd grade</t>
  </si>
  <si>
    <t>factors_considered_Lack of intent</t>
  </si>
  <si>
    <t>factors_considered_Self-defense</t>
  </si>
  <si>
    <t>factors_considered_Threat to safety</t>
  </si>
  <si>
    <t>factors_considered_Seriousness of violation</t>
  </si>
  <si>
    <t xml:space="preserve">factors_considered_Student's disability </t>
  </si>
  <si>
    <t>factors_considered_Disciplinary history</t>
  </si>
  <si>
    <t>factors_considered_Age of student</t>
  </si>
  <si>
    <t>suspension_outofschool_maximumlengthNot specified</t>
  </si>
  <si>
    <t>suspension_outofschool_maximumlength_One calendar year</t>
  </si>
  <si>
    <t>suspension_outofschool_maximumlength_A full school year</t>
  </si>
  <si>
    <t>suspension_outofschool_maximumlength_Remainder of school year</t>
  </si>
  <si>
    <t>suspension_outofschool_maximumlength_Remainder of semester</t>
  </si>
  <si>
    <t>suspension_outofschool_maximumlength_90 days</t>
  </si>
  <si>
    <t>suspension_outofschool_maximumlength_60 days</t>
  </si>
  <si>
    <t>suspension_outofschool_maximumlength_45 days</t>
  </si>
  <si>
    <t>suspension_outofschool_maximumlength_20 days</t>
  </si>
  <si>
    <t>suspension_outofschool_maximumlength_10 days</t>
  </si>
  <si>
    <t>suspension_outofschool_maximumlength_5 days</t>
  </si>
  <si>
    <t>suspension_outofschool_maximumlength_3 days</t>
  </si>
  <si>
    <t>suspension_outofschool_prohibitedNone</t>
  </si>
  <si>
    <t>suspension_outofschool_prohibited_Criminal record</t>
  </si>
  <si>
    <t>suspension_outofschool_prohibited_Failure to conform with rules</t>
  </si>
  <si>
    <t xml:space="preserve">suspension_outofschool_prohibited_Profanity or obscenity </t>
  </si>
  <si>
    <t>suspension_outofschool_prohibited_Minor physical altercation</t>
  </si>
  <si>
    <t>suspension_outofschool_prohibited_Positive drug test</t>
  </si>
  <si>
    <t>suspension_outofschool_prohibited_Self-defense</t>
  </si>
  <si>
    <t>suspension_outofschool_prohibited_Dress code violation</t>
  </si>
  <si>
    <t>suspension_outofschool_prohibited_Exercise of freedom of press/speech</t>
  </si>
  <si>
    <t>suspension_outofschool_prohibited_Tardiness</t>
  </si>
  <si>
    <t>suspension_outofschool_prohibited_Truancy or Absence</t>
  </si>
  <si>
    <t>suspension_outofschool_permitted_None</t>
  </si>
  <si>
    <t>suspension_outofschool_permitted_Not specified</t>
  </si>
  <si>
    <t>suspension_outofschool_permitted_Criminal record</t>
  </si>
  <si>
    <t>suspension_outofschool_permitted_Gang activity</t>
  </si>
  <si>
    <t>suspension_outofschool_permittedCell phone use</t>
  </si>
  <si>
    <t>suspension_outofschool_permitted_Tardiness</t>
  </si>
  <si>
    <t>suspension_outofschool_permitted_Truancy or absence</t>
  </si>
  <si>
    <t>suspension_outofschool_permitted_Secret societies</t>
  </si>
  <si>
    <t>suspension_outofschool_permitted_Profanity or obscenity</t>
  </si>
  <si>
    <t>suspension_outofschool_permitted_Willful defiance</t>
  </si>
  <si>
    <t>suspension_outofschool_permitted_Making false report</t>
  </si>
  <si>
    <t>suspension_outofschool_permitted_Interference with educational process</t>
  </si>
  <si>
    <t>suspension_outofschool_permitted_Delinquent acts</t>
  </si>
  <si>
    <t>suspension_outofschool_permitted_Terroristic threats</t>
  </si>
  <si>
    <t>suspension_outofschool_permitted_Threats of violence</t>
  </si>
  <si>
    <t>suspension_outofschool_permitted_Sexual harassment</t>
  </si>
  <si>
    <t>suspension_outofschool_permitted_Sexual assault</t>
  </si>
  <si>
    <t>suspension_outofschool_permitted_Endangering the health, safety, or property of others</t>
  </si>
  <si>
    <t>suspension_outofschool_permitted_Theft</t>
  </si>
  <si>
    <t>suspension_outofschool_permitted_Failure to conform with rules</t>
  </si>
  <si>
    <t>suspension_outofschool_permitted_Gross misconduct</t>
  </si>
  <si>
    <t>suspension_outofschool_permitted_Bullying</t>
  </si>
  <si>
    <t>suspension_outofschool_permitted_Damaging property</t>
  </si>
  <si>
    <t>suspension_outofschool_permitted_Possession of tobacco</t>
  </si>
  <si>
    <t>suspension_outofschool_permitted_Possession of alcoholic beverage</t>
  </si>
  <si>
    <t>suspension_outofschool_permitted_Possession of a controlled substance</t>
  </si>
  <si>
    <t>suspension_outofschool_permitted_Physical violence</t>
  </si>
  <si>
    <t>suspension_outofschool_permitted_Possession of a weapon</t>
  </si>
  <si>
    <t>suspension_outofschool_permitted_Possession of firearm</t>
  </si>
  <si>
    <t>suspension_outofschool_lengthNot specified</t>
  </si>
  <si>
    <t>suspension_outofschool_length_One calendar year</t>
  </si>
  <si>
    <t>suspension_outofschool_length_Remainder of school year</t>
  </si>
  <si>
    <t>suspension_outofschool_length_One semester</t>
  </si>
  <si>
    <t>suspension_outofschool_length_30 days</t>
  </si>
  <si>
    <t>suspension_outofschool_length_5 days</t>
  </si>
  <si>
    <t>suspension_outofschool_length_3 days</t>
  </si>
  <si>
    <t>suspension_outofschool_None</t>
  </si>
  <si>
    <t>suspension_outofschool_Not specified</t>
  </si>
  <si>
    <t>suspension_outofschool_Profanity or obscenity</t>
  </si>
  <si>
    <t>suspension_outofschool_Theft</t>
  </si>
  <si>
    <t>suspension_outofschool_Damaging property</t>
  </si>
  <si>
    <t>suspension_outofschool_Delinquent acts</t>
  </si>
  <si>
    <t>suspension_outofschool_Bullying</t>
  </si>
  <si>
    <t>suspension_outofschool_Interference with educational process</t>
  </si>
  <si>
    <t>suspension_outofschool_Terroristic threats</t>
  </si>
  <si>
    <t>suspension_outofschoolThreats of violence</t>
  </si>
  <si>
    <t>suspension_outofschool_Secret societies</t>
  </si>
  <si>
    <t>suspension_outofschoolPossession of alcohol</t>
  </si>
  <si>
    <t>suspension_outofschoolPossession of controlled substance</t>
  </si>
  <si>
    <t>suspension_outofschoolPossession of weapons</t>
  </si>
  <si>
    <t>suspension_outofschool_Possession of firearms</t>
  </si>
  <si>
    <t>suspension_outofschool_Sexual harassment</t>
  </si>
  <si>
    <t>suspension_outofschool_Sexual assault</t>
  </si>
  <si>
    <t>suspension_outofschoolPhysical violence</t>
  </si>
  <si>
    <t>suspension_outofschool_Making false report</t>
  </si>
  <si>
    <t>suspension_outofschool_Willful defiance</t>
  </si>
  <si>
    <t>expulsion_maximumlengthNot specified</t>
  </si>
  <si>
    <t>expulsion_maximumlength_Remainder of eligibility</t>
  </si>
  <si>
    <t>expulsion_maximumlength_Two years</t>
  </si>
  <si>
    <t>expulsion_maximumlength_One calendar year</t>
  </si>
  <si>
    <t>expulsion_maximumlength_A full school year</t>
  </si>
  <si>
    <t>expulsion_maximumlength_80 days</t>
  </si>
  <si>
    <t>expulsion_maximumlength_Remainder of school year</t>
  </si>
  <si>
    <t>expulsion_maximumlength_Remainder of semester</t>
  </si>
  <si>
    <t>expulsion_prohibitedNone</t>
  </si>
  <si>
    <t>expulsion_prohibited_Criminal record</t>
  </si>
  <si>
    <t>expulsion_prohibited_Positive drug test</t>
  </si>
  <si>
    <t>expulsion_prohibited_Minor physical altercation</t>
  </si>
  <si>
    <t xml:space="preserve">expulsion_prohibited_Profanity or obscenity </t>
  </si>
  <si>
    <t>expulsion_prohibited_Failure to conform with rules</t>
  </si>
  <si>
    <t>expulsion_prohibited_Aiding and abetting physical injury</t>
  </si>
  <si>
    <t>expulsion_prohibited_Possession of tobacco</t>
  </si>
  <si>
    <t>expulsion_prohibited_Dress Code</t>
  </si>
  <si>
    <t>expulsion_prohibited_Exercise of freedom of speech/press</t>
  </si>
  <si>
    <t>expulsion_prohibited_Tardiness</t>
  </si>
  <si>
    <t>expulsion_prohibited_Willful defiance</t>
  </si>
  <si>
    <t>expulsion_prohibited_Truancy or Absence</t>
  </si>
  <si>
    <t>expulsion_permittedNot specified</t>
  </si>
  <si>
    <t>expulsion_permitted_None</t>
  </si>
  <si>
    <t>expulsion_permitted_Criminal record</t>
  </si>
  <si>
    <t>expulsion_permitted_Gang activity</t>
  </si>
  <si>
    <t>expulsion_permitted_Cell phone use</t>
  </si>
  <si>
    <t>expulsion_permitted_Profanity or obscenity</t>
  </si>
  <si>
    <t>expulsion_permitted_Truancy or Absence</t>
  </si>
  <si>
    <t>expulsion_permitted_Secret societies</t>
  </si>
  <si>
    <t>expulsion_permitted_Making false report</t>
  </si>
  <si>
    <t>expulsion_permitted_Willful defiance</t>
  </si>
  <si>
    <t>expulsion_permitted_Interference with educational process</t>
  </si>
  <si>
    <t>expulsion_permitted_Terroristic threats</t>
  </si>
  <si>
    <t>expulsion_permitted_Threats of violence</t>
  </si>
  <si>
    <t>expulsion_permitted_Sexual harassment</t>
  </si>
  <si>
    <t>expulsion_permitted_Sexual assault</t>
  </si>
  <si>
    <t>expulsion_permitted_Delinquent acts</t>
  </si>
  <si>
    <t>expulsion_permitted_Endangering the health, safety, or property of others</t>
  </si>
  <si>
    <t>expulsion_permitted_Theft</t>
  </si>
  <si>
    <t>expulsion_permitted_Failure to conform with rules</t>
  </si>
  <si>
    <t>expulsion_permitted_Gross misconduct</t>
  </si>
  <si>
    <t>expulsion_permitted_Bullying</t>
  </si>
  <si>
    <t>expulsion_permitted_Damaging property</t>
  </si>
  <si>
    <t>expulsion_permitted_Possession of tobacco</t>
  </si>
  <si>
    <t>expulsion_permitted_Possession of alcoholic beverage</t>
  </si>
  <si>
    <t>expulsion_permitted_Possession of a controlled substance</t>
  </si>
  <si>
    <t>expulsion_permitted_Physical violence</t>
  </si>
  <si>
    <t>expulsion_permitted_Possession of a firearm</t>
  </si>
  <si>
    <t>expulsion_permitted_Possession of a weapon</t>
  </si>
  <si>
    <t>expulsion_minimumlength_Not specified</t>
  </si>
  <si>
    <t>expulsion_minimumlength_Permanent exclusion</t>
  </si>
  <si>
    <t>expulsion_minimumlengthOne calendar year</t>
  </si>
  <si>
    <t>expulsion_minimumlength_A full school year</t>
  </si>
  <si>
    <t>expulsion_minimumlength_Remainder of school year</t>
  </si>
  <si>
    <t>expulsion_required_None</t>
  </si>
  <si>
    <t>expulsion_required_Sexual assault</t>
  </si>
  <si>
    <t>expulsion_required_Possession of controlled substance</t>
  </si>
  <si>
    <t>expulsion_required_Interference with educational process</t>
  </si>
  <si>
    <t>expulsion_required_Terroristic threats</t>
  </si>
  <si>
    <t>expulsion_required_Threats of violence</t>
  </si>
  <si>
    <t>expulsion_required_Physical violence</t>
  </si>
  <si>
    <t>expulsion_required_Damaging property</t>
  </si>
  <si>
    <t>expulsion_required_Delinquent acts</t>
  </si>
  <si>
    <t>expulsion_required_Possession of weapon</t>
  </si>
  <si>
    <t>expulsion_requiredPossession of firearm</t>
  </si>
  <si>
    <t>Jurisdictions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</si>
</sst>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14" fontId="0" fillId="0" borderId="0" xfId="0" applyNumberFormat="1"/>
    <xf numFmtId="0" fontId="16" fillId="33" borderId="0" xfId="0" applyFont="1" applyFill="1" applyAlignment="1">
      <alignment wrapText="1"/>
    </xf>
    <xf numFmtId="0" fontId="0" fillId="0" borderId="0" xfId="0" applyAlignment="1">
      <alignment wrapText="1"/>
    </xf>
    <xf numFmtId="0" fontId="0" fillId="0" borderId="0" xfId="0" applyAlignment="1"/>
    <xf numFmtId="14" fontId="0" fillId="0" borderId="0" xfId="0" applyNumberFormat="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39"/>
  <sheetViews>
    <sheetView tabSelected="1" topLeftCell="CF1" workbookViewId="0">
      <selection activeCell="CM1" sqref="CM1:CM1048576"/>
    </sheetView>
  </sheetViews>
  <sheetFormatPr defaultRowHeight="14.5" x14ac:dyDescent="0.35"/>
  <cols>
    <col min="1" max="1" width="12.26953125" style="4" customWidth="1"/>
    <col min="2" max="2" width="21.36328125" style="4" customWidth="1"/>
    <col min="3" max="3" width="21.81640625" style="4" customWidth="1"/>
    <col min="4" max="16384" width="8.7265625" style="4"/>
  </cols>
  <sheetData>
    <row r="1" spans="1:91" s="3" customFormat="1" ht="58.5" customHeight="1" x14ac:dyDescent="0.35">
      <c r="A1" s="2" t="s">
        <v>2138</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c r="BU1" s="2" t="s">
        <v>71</v>
      </c>
      <c r="BV1" s="2" t="s">
        <v>72</v>
      </c>
      <c r="BW1" s="2" t="s">
        <v>73</v>
      </c>
      <c r="BX1" s="2" t="s">
        <v>74</v>
      </c>
      <c r="BY1" s="2" t="s">
        <v>75</v>
      </c>
      <c r="BZ1" s="2" t="s">
        <v>76</v>
      </c>
      <c r="CA1" s="2" t="s">
        <v>77</v>
      </c>
      <c r="CB1" s="2" t="s">
        <v>78</v>
      </c>
      <c r="CC1" s="2" t="s">
        <v>79</v>
      </c>
      <c r="CD1" s="2" t="s">
        <v>80</v>
      </c>
      <c r="CE1" s="2" t="s">
        <v>81</v>
      </c>
      <c r="CF1" s="2" t="s">
        <v>82</v>
      </c>
      <c r="CG1" s="2" t="s">
        <v>83</v>
      </c>
      <c r="CH1" s="2" t="s">
        <v>84</v>
      </c>
      <c r="CI1" s="2" t="s">
        <v>85</v>
      </c>
      <c r="CJ1" s="2" t="s">
        <v>86</v>
      </c>
      <c r="CK1" s="2" t="s">
        <v>87</v>
      </c>
      <c r="CL1" s="2" t="s">
        <v>88</v>
      </c>
      <c r="CM1" s="2"/>
    </row>
    <row r="2" spans="1:91" s="4" customFormat="1" x14ac:dyDescent="0.35">
      <c r="A2" s="4" t="s">
        <v>89</v>
      </c>
      <c r="B2" s="5">
        <v>39448</v>
      </c>
      <c r="C2" s="5">
        <v>43435</v>
      </c>
      <c r="D2" s="4">
        <v>1</v>
      </c>
      <c r="E2" s="4" t="s">
        <v>90</v>
      </c>
      <c r="G2" s="4">
        <v>1</v>
      </c>
      <c r="H2" s="4" t="s">
        <v>91</v>
      </c>
      <c r="J2" s="4" t="str">
        <f>("Possession of firearm")</f>
        <v>Possession of firearm</v>
      </c>
      <c r="K2" s="4" t="s">
        <v>91</v>
      </c>
      <c r="M2" s="4" t="str">
        <f t="shared" ref="M2:M20" si="0">("One calendar year")</f>
        <v>One calendar year</v>
      </c>
      <c r="N2" s="4" t="s">
        <v>91</v>
      </c>
      <c r="P2" s="4">
        <v>1</v>
      </c>
      <c r="Q2" s="4" t="s">
        <v>92</v>
      </c>
      <c r="S2" s="4" t="str">
        <f>("Not specified")</f>
        <v>Not specified</v>
      </c>
      <c r="V2" s="4" t="str">
        <f t="shared" ref="V2:V13" si="1">("None")</f>
        <v>None</v>
      </c>
      <c r="Y2" s="4" t="str">
        <f>("Not specified")</f>
        <v>Not specified</v>
      </c>
      <c r="AB2" s="4">
        <v>1</v>
      </c>
      <c r="AC2" s="4" t="s">
        <v>93</v>
      </c>
      <c r="AE2" s="4" t="str">
        <f>("Physical violence, Possession of weapons, Possession of controlled substance, Possession of alcohol, Threats of violence")</f>
        <v>Physical violence, Possession of weapons, Possession of controlled substance, Possession of alcohol, Threats of violence</v>
      </c>
      <c r="AH2" s="4" t="str">
        <f>("Not specified")</f>
        <v>Not specified</v>
      </c>
      <c r="AK2" s="4">
        <v>1</v>
      </c>
      <c r="AL2" s="4" t="s">
        <v>94</v>
      </c>
      <c r="AN2" s="4" t="str">
        <f>("Cell phone use")</f>
        <v>Cell phone use</v>
      </c>
      <c r="AO2" s="4" t="s">
        <v>95</v>
      </c>
      <c r="AQ2" s="4" t="str">
        <f t="shared" ref="AQ2:AQ18" si="2">("None")</f>
        <v>None</v>
      </c>
      <c r="AT2" s="4" t="str">
        <f t="shared" ref="AT2:AT13" si="3">("Not specified")</f>
        <v>Not specified</v>
      </c>
      <c r="AW2" s="4" t="str">
        <f t="shared" ref="AW2:AW45" si="4">("No")</f>
        <v>No</v>
      </c>
      <c r="BC2" s="4">
        <v>0</v>
      </c>
      <c r="BI2" s="4" t="str">
        <f>("Not specified")</f>
        <v>Not specified</v>
      </c>
      <c r="BL2" s="4" t="str">
        <f t="shared" ref="BL2:BL14" si="5">("No")</f>
        <v>No</v>
      </c>
      <c r="BR2" s="4">
        <v>1</v>
      </c>
      <c r="BS2" s="4" t="s">
        <v>96</v>
      </c>
      <c r="BX2" s="4" t="str">
        <f>("Not specified")</f>
        <v>Not specified</v>
      </c>
      <c r="BY2" s="4" t="s">
        <v>96</v>
      </c>
      <c r="CA2" s="4">
        <v>0</v>
      </c>
      <c r="CG2" s="4">
        <v>1</v>
      </c>
      <c r="CH2" s="4" t="s">
        <v>97</v>
      </c>
      <c r="CJ2" s="4" t="str">
        <f>("Possession of firearm, Offenses related to a controlled substance, Offenses related to alcoholic beverages, Physical violence")</f>
        <v>Possession of firearm, Offenses related to a controlled substance, Offenses related to alcoholic beverages, Physical violence</v>
      </c>
      <c r="CK2" s="4" t="s">
        <v>98</v>
      </c>
    </row>
    <row r="3" spans="1:91" s="4" customFormat="1" x14ac:dyDescent="0.35">
      <c r="A3" s="4" t="s">
        <v>99</v>
      </c>
      <c r="B3" s="5">
        <v>39448</v>
      </c>
      <c r="C3" s="5">
        <v>43435</v>
      </c>
      <c r="D3" s="4">
        <v>1</v>
      </c>
      <c r="E3" s="4" t="s">
        <v>100</v>
      </c>
      <c r="G3" s="4">
        <v>1</v>
      </c>
      <c r="H3" s="4" t="s">
        <v>101</v>
      </c>
      <c r="J3" s="4" t="str">
        <f>("Possession of firearm")</f>
        <v>Possession of firearm</v>
      </c>
      <c r="K3" s="4" t="s">
        <v>101</v>
      </c>
      <c r="M3" s="4" t="str">
        <f t="shared" si="0"/>
        <v>One calendar year</v>
      </c>
      <c r="N3" s="4" t="s">
        <v>101</v>
      </c>
      <c r="P3" s="4">
        <v>1</v>
      </c>
      <c r="Q3" s="4" t="s">
        <v>102</v>
      </c>
      <c r="S3" s="4" t="str">
        <f>("Possession of a weapon, Bullying")</f>
        <v>Possession of a weapon, Bullying</v>
      </c>
      <c r="T3" s="4" t="s">
        <v>103</v>
      </c>
      <c r="V3" s="4" t="str">
        <f t="shared" si="1"/>
        <v>None</v>
      </c>
      <c r="Y3" s="4" t="str">
        <f t="shared" ref="Y3:Y13" si="6">("Remainder of eligibility")</f>
        <v>Remainder of eligibility</v>
      </c>
      <c r="Z3" s="4" t="s">
        <v>104</v>
      </c>
      <c r="AB3" s="4">
        <v>1</v>
      </c>
      <c r="AC3" s="4" t="s">
        <v>105</v>
      </c>
      <c r="AE3" s="4" t="str">
        <f>("Possession of weapons")</f>
        <v>Possession of weapons</v>
      </c>
      <c r="AF3" s="4" t="s">
        <v>104</v>
      </c>
      <c r="AH3" s="4" t="str">
        <f>("30 days")</f>
        <v>30 days</v>
      </c>
      <c r="AI3" s="4" t="s">
        <v>104</v>
      </c>
      <c r="AK3" s="4">
        <v>1</v>
      </c>
      <c r="AL3" s="4" t="s">
        <v>102</v>
      </c>
      <c r="AN3" s="4" t="str">
        <f>("Bullying, Endangering the health, safety, or property of others, Delinquent acts, Willful defiance")</f>
        <v>Bullying, Endangering the health, safety, or property of others, Delinquent acts, Willful defiance</v>
      </c>
      <c r="AO3" s="4" t="s">
        <v>105</v>
      </c>
      <c r="AQ3" s="4" t="str">
        <f t="shared" si="2"/>
        <v>None</v>
      </c>
      <c r="AT3" s="4" t="str">
        <f t="shared" si="3"/>
        <v>Not specified</v>
      </c>
      <c r="AW3" s="4" t="str">
        <f t="shared" si="4"/>
        <v>No</v>
      </c>
      <c r="BC3" s="4">
        <v>0</v>
      </c>
      <c r="BI3" s="4" t="str">
        <f>("Not required")</f>
        <v>Not required</v>
      </c>
      <c r="BL3" s="4" t="str">
        <f t="shared" si="5"/>
        <v>No</v>
      </c>
      <c r="BR3" s="4">
        <v>1</v>
      </c>
      <c r="BS3" s="4" t="s">
        <v>106</v>
      </c>
      <c r="BU3" s="4" t="str">
        <f>("Annually")</f>
        <v>Annually</v>
      </c>
      <c r="BV3" s="4" t="s">
        <v>107</v>
      </c>
      <c r="BX3" s="4" t="str">
        <f>("Number of expulsions, Incident type, Discipline duration, Weapon possession, Violent incidents")</f>
        <v>Number of expulsions, Incident type, Discipline duration, Weapon possession, Violent incidents</v>
      </c>
      <c r="BY3" s="4" t="s">
        <v>108</v>
      </c>
      <c r="BZ3" s="4" t="s">
        <v>109</v>
      </c>
      <c r="CA3" s="4">
        <v>0</v>
      </c>
      <c r="CD3" s="4" t="str">
        <f>("")</f>
        <v/>
      </c>
      <c r="CG3" s="4">
        <v>1</v>
      </c>
      <c r="CH3" s="4" t="s">
        <v>110</v>
      </c>
      <c r="CJ3" s="4" t="str">
        <f>("Possession of firearm, Possession of weapon, Bullying")</f>
        <v>Possession of firearm, Possession of weapon, Bullying</v>
      </c>
      <c r="CK3" s="4" t="s">
        <v>110</v>
      </c>
      <c r="CL3" s="4" t="s">
        <v>111</v>
      </c>
    </row>
    <row r="4" spans="1:91" s="4" customFormat="1" x14ac:dyDescent="0.35">
      <c r="A4" s="4" t="s">
        <v>112</v>
      </c>
      <c r="B4" s="5">
        <v>39448</v>
      </c>
      <c r="C4" s="5">
        <v>40085</v>
      </c>
      <c r="D4" s="4">
        <v>1</v>
      </c>
      <c r="E4" s="4" t="s">
        <v>113</v>
      </c>
      <c r="G4" s="4">
        <v>1</v>
      </c>
      <c r="H4" s="4" t="s">
        <v>114</v>
      </c>
      <c r="J4" s="4" t="str">
        <f>("Possession of firearm, Damaging Property, Threats of violence, Interference with educational process")</f>
        <v>Possession of firearm, Damaging Property, Threats of violence, Interference with educational process</v>
      </c>
      <c r="K4" s="4" t="s">
        <v>115</v>
      </c>
      <c r="M4" s="4" t="str">
        <f t="shared" si="0"/>
        <v>One calendar year</v>
      </c>
      <c r="N4" s="4" t="s">
        <v>116</v>
      </c>
      <c r="P4" s="4">
        <v>1</v>
      </c>
      <c r="Q4" s="4" t="s">
        <v>116</v>
      </c>
      <c r="S4" s="4" t="str">
        <f t="shared" ref="S4:S13" si="7">("Possession of a weapon, Possession of a firearm, Physical violence, Damaging property, Willful defiance, Truancy or Absence")</f>
        <v>Possession of a weapon, Possession of a firearm, Physical violence, Damaging property, Willful defiance, Truancy or Absence</v>
      </c>
      <c r="T4" s="4" t="s">
        <v>117</v>
      </c>
      <c r="V4" s="4" t="str">
        <f t="shared" si="1"/>
        <v>None</v>
      </c>
      <c r="Y4" s="4" t="str">
        <f t="shared" si="6"/>
        <v>Remainder of eligibility</v>
      </c>
      <c r="Z4" s="4" t="s">
        <v>118</v>
      </c>
      <c r="AB4" s="4">
        <v>1</v>
      </c>
      <c r="AC4" s="4" t="s">
        <v>119</v>
      </c>
      <c r="AE4" s="4" t="str">
        <f t="shared" ref="AE4:AE20" si="8">("Not specified")</f>
        <v>Not specified</v>
      </c>
      <c r="AH4" s="4" t="str">
        <f>("")</f>
        <v/>
      </c>
      <c r="AN4" s="4" t="str">
        <f t="shared" ref="AN4:AN13" si="9">("Damaging property, Truancy or absence")</f>
        <v>Damaging property, Truancy or absence</v>
      </c>
      <c r="AO4" s="4" t="s">
        <v>120</v>
      </c>
      <c r="AQ4" s="4" t="str">
        <f t="shared" si="2"/>
        <v>None</v>
      </c>
      <c r="AT4" s="4" t="str">
        <f t="shared" si="3"/>
        <v>Not specified</v>
      </c>
      <c r="AW4" s="4" t="str">
        <f t="shared" si="4"/>
        <v>No</v>
      </c>
      <c r="BC4" s="4">
        <v>0</v>
      </c>
      <c r="BI4" s="4" t="str">
        <f>("Not required")</f>
        <v>Not required</v>
      </c>
      <c r="BL4" s="4" t="str">
        <f t="shared" si="5"/>
        <v>No</v>
      </c>
      <c r="BO4" s="4" t="str">
        <f>("")</f>
        <v/>
      </c>
      <c r="BR4" s="4">
        <v>0</v>
      </c>
      <c r="CG4" s="4">
        <v>0</v>
      </c>
    </row>
    <row r="5" spans="1:91" s="4" customFormat="1" x14ac:dyDescent="0.35">
      <c r="A5" s="4" t="s">
        <v>112</v>
      </c>
      <c r="B5" s="5">
        <v>40086</v>
      </c>
      <c r="C5" s="5">
        <v>40140</v>
      </c>
      <c r="D5" s="4">
        <v>1</v>
      </c>
      <c r="E5" s="4" t="s">
        <v>113</v>
      </c>
      <c r="G5" s="4">
        <v>1</v>
      </c>
      <c r="H5" s="4" t="s">
        <v>114</v>
      </c>
      <c r="J5" s="4" t="str">
        <f t="shared" ref="J5:J13" si="10">("Possession of firearm, Damaging property, Threats of violence, Interference with educational process")</f>
        <v>Possession of firearm, Damaging property, Threats of violence, Interference with educational process</v>
      </c>
      <c r="K5" s="4" t="s">
        <v>115</v>
      </c>
      <c r="M5" s="4" t="str">
        <f t="shared" si="0"/>
        <v>One calendar year</v>
      </c>
      <c r="N5" s="4" t="s">
        <v>116</v>
      </c>
      <c r="P5" s="4">
        <v>1</v>
      </c>
      <c r="Q5" s="4" t="s">
        <v>116</v>
      </c>
      <c r="S5" s="4" t="str">
        <f t="shared" si="7"/>
        <v>Possession of a weapon, Possession of a firearm, Physical violence, Damaging property, Willful defiance, Truancy or Absence</v>
      </c>
      <c r="T5" s="4" t="s">
        <v>117</v>
      </c>
      <c r="V5" s="4" t="str">
        <f t="shared" si="1"/>
        <v>None</v>
      </c>
      <c r="Y5" s="4" t="str">
        <f t="shared" si="6"/>
        <v>Remainder of eligibility</v>
      </c>
      <c r="Z5" s="4" t="s">
        <v>118</v>
      </c>
      <c r="AB5" s="4">
        <v>1</v>
      </c>
      <c r="AC5" s="4" t="s">
        <v>119</v>
      </c>
      <c r="AE5" s="4" t="str">
        <f t="shared" si="8"/>
        <v>Not specified</v>
      </c>
      <c r="AH5" s="4" t="str">
        <f>("")</f>
        <v/>
      </c>
      <c r="AN5" s="4" t="str">
        <f t="shared" si="9"/>
        <v>Damaging property, Truancy or absence</v>
      </c>
      <c r="AO5" s="4" t="s">
        <v>120</v>
      </c>
      <c r="AQ5" s="4" t="str">
        <f t="shared" si="2"/>
        <v>None</v>
      </c>
      <c r="AT5" s="4" t="str">
        <f t="shared" si="3"/>
        <v>Not specified</v>
      </c>
      <c r="AW5" s="4" t="str">
        <f t="shared" si="4"/>
        <v>No</v>
      </c>
      <c r="BC5" s="4">
        <v>0</v>
      </c>
      <c r="BI5" s="4" t="str">
        <f>("Not required")</f>
        <v>Not required</v>
      </c>
      <c r="BL5" s="4" t="str">
        <f t="shared" si="5"/>
        <v>No</v>
      </c>
      <c r="BO5" s="4" t="str">
        <f>("")</f>
        <v/>
      </c>
      <c r="BR5" s="4">
        <v>0</v>
      </c>
      <c r="CG5" s="4">
        <v>0</v>
      </c>
    </row>
    <row r="6" spans="1:91" s="4" customFormat="1" x14ac:dyDescent="0.35">
      <c r="A6" s="4" t="s">
        <v>112</v>
      </c>
      <c r="B6" s="5">
        <v>40141</v>
      </c>
      <c r="C6" s="5">
        <v>40387</v>
      </c>
      <c r="D6" s="4">
        <v>1</v>
      </c>
      <c r="E6" s="4" t="s">
        <v>113</v>
      </c>
      <c r="G6" s="4">
        <v>1</v>
      </c>
      <c r="H6" s="4" t="s">
        <v>114</v>
      </c>
      <c r="J6" s="4" t="str">
        <f t="shared" si="10"/>
        <v>Possession of firearm, Damaging property, Threats of violence, Interference with educational process</v>
      </c>
      <c r="K6" s="4" t="s">
        <v>115</v>
      </c>
      <c r="M6" s="4" t="str">
        <f t="shared" si="0"/>
        <v>One calendar year</v>
      </c>
      <c r="N6" s="4" t="s">
        <v>116</v>
      </c>
      <c r="P6" s="4">
        <v>1</v>
      </c>
      <c r="Q6" s="4" t="s">
        <v>116</v>
      </c>
      <c r="S6" s="4" t="str">
        <f t="shared" si="7"/>
        <v>Possession of a weapon, Possession of a firearm, Physical violence, Damaging property, Willful defiance, Truancy or Absence</v>
      </c>
      <c r="T6" s="4" t="s">
        <v>117</v>
      </c>
      <c r="V6" s="4" t="str">
        <f t="shared" si="1"/>
        <v>None</v>
      </c>
      <c r="Y6" s="4" t="str">
        <f t="shared" si="6"/>
        <v>Remainder of eligibility</v>
      </c>
      <c r="Z6" s="4" t="s">
        <v>118</v>
      </c>
      <c r="AB6" s="4">
        <v>1</v>
      </c>
      <c r="AC6" s="4" t="s">
        <v>119</v>
      </c>
      <c r="AE6" s="4" t="str">
        <f t="shared" si="8"/>
        <v>Not specified</v>
      </c>
      <c r="AH6" s="4" t="str">
        <f>("")</f>
        <v/>
      </c>
      <c r="AN6" s="4" t="str">
        <f t="shared" si="9"/>
        <v>Damaging property, Truancy or absence</v>
      </c>
      <c r="AO6" s="4" t="s">
        <v>121</v>
      </c>
      <c r="AQ6" s="4" t="str">
        <f t="shared" si="2"/>
        <v>None</v>
      </c>
      <c r="AT6" s="4" t="str">
        <f t="shared" si="3"/>
        <v>Not specified</v>
      </c>
      <c r="AW6" s="4" t="str">
        <f t="shared" si="4"/>
        <v>No</v>
      </c>
      <c r="BC6" s="4">
        <v>0</v>
      </c>
      <c r="BI6" s="4" t="str">
        <f>("Not required")</f>
        <v>Not required</v>
      </c>
      <c r="BL6" s="4" t="str">
        <f t="shared" si="5"/>
        <v>No</v>
      </c>
      <c r="BO6" s="4" t="str">
        <f>("")</f>
        <v/>
      </c>
      <c r="BR6" s="4">
        <v>0</v>
      </c>
      <c r="CG6" s="4">
        <v>0</v>
      </c>
    </row>
    <row r="7" spans="1:91" s="4" customFormat="1" x14ac:dyDescent="0.35">
      <c r="A7" s="4" t="s">
        <v>112</v>
      </c>
      <c r="B7" s="5">
        <v>40388</v>
      </c>
      <c r="C7" s="5">
        <v>40543</v>
      </c>
      <c r="D7" s="4">
        <v>1</v>
      </c>
      <c r="E7" s="4" t="s">
        <v>113</v>
      </c>
      <c r="G7" s="4">
        <v>1</v>
      </c>
      <c r="H7" s="4" t="s">
        <v>114</v>
      </c>
      <c r="J7" s="4" t="str">
        <f t="shared" si="10"/>
        <v>Possession of firearm, Damaging property, Threats of violence, Interference with educational process</v>
      </c>
      <c r="K7" s="4" t="s">
        <v>115</v>
      </c>
      <c r="M7" s="4" t="str">
        <f t="shared" si="0"/>
        <v>One calendar year</v>
      </c>
      <c r="N7" s="4" t="s">
        <v>116</v>
      </c>
      <c r="P7" s="4">
        <v>1</v>
      </c>
      <c r="Q7" s="4" t="s">
        <v>116</v>
      </c>
      <c r="S7" s="4" t="str">
        <f t="shared" si="7"/>
        <v>Possession of a weapon, Possession of a firearm, Physical violence, Damaging property, Willful defiance, Truancy or Absence</v>
      </c>
      <c r="T7" s="4" t="s">
        <v>117</v>
      </c>
      <c r="V7" s="4" t="str">
        <f t="shared" si="1"/>
        <v>None</v>
      </c>
      <c r="Y7" s="4" t="str">
        <f t="shared" si="6"/>
        <v>Remainder of eligibility</v>
      </c>
      <c r="Z7" s="4" t="s">
        <v>118</v>
      </c>
      <c r="AB7" s="4">
        <v>1</v>
      </c>
      <c r="AC7" s="4" t="s">
        <v>119</v>
      </c>
      <c r="AE7" s="4" t="str">
        <f t="shared" si="8"/>
        <v>Not specified</v>
      </c>
      <c r="AH7" s="4" t="str">
        <f>("")</f>
        <v/>
      </c>
      <c r="AN7" s="4" t="str">
        <f t="shared" si="9"/>
        <v>Damaging property, Truancy or absence</v>
      </c>
      <c r="AO7" s="4" t="s">
        <v>121</v>
      </c>
      <c r="AQ7" s="4" t="str">
        <f t="shared" si="2"/>
        <v>None</v>
      </c>
      <c r="AT7" s="4" t="str">
        <f t="shared" si="3"/>
        <v>Not specified</v>
      </c>
      <c r="AW7" s="4" t="str">
        <f t="shared" si="4"/>
        <v>No</v>
      </c>
      <c r="BC7" s="4">
        <v>0</v>
      </c>
      <c r="BI7" s="4" t="str">
        <f t="shared" ref="BI7:BI12" si="11">("Not specified")</f>
        <v>Not specified</v>
      </c>
      <c r="BL7" s="4" t="str">
        <f t="shared" si="5"/>
        <v>No</v>
      </c>
      <c r="BR7" s="4">
        <v>0</v>
      </c>
      <c r="CG7" s="4">
        <v>0</v>
      </c>
    </row>
    <row r="8" spans="1:91" s="4" customFormat="1" x14ac:dyDescent="0.35">
      <c r="A8" s="4" t="s">
        <v>112</v>
      </c>
      <c r="B8" s="5">
        <v>40544</v>
      </c>
      <c r="C8" s="5">
        <v>41366</v>
      </c>
      <c r="D8" s="4">
        <v>1</v>
      </c>
      <c r="E8" s="4" t="s">
        <v>113</v>
      </c>
      <c r="G8" s="4">
        <v>1</v>
      </c>
      <c r="H8" s="4" t="s">
        <v>114</v>
      </c>
      <c r="J8" s="4" t="str">
        <f t="shared" si="10"/>
        <v>Possession of firearm, Damaging property, Threats of violence, Interference with educational process</v>
      </c>
      <c r="K8" s="4" t="s">
        <v>115</v>
      </c>
      <c r="M8" s="4" t="str">
        <f t="shared" si="0"/>
        <v>One calendar year</v>
      </c>
      <c r="N8" s="4" t="s">
        <v>116</v>
      </c>
      <c r="P8" s="4">
        <v>1</v>
      </c>
      <c r="Q8" s="4" t="s">
        <v>116</v>
      </c>
      <c r="S8" s="4" t="str">
        <f t="shared" si="7"/>
        <v>Possession of a weapon, Possession of a firearm, Physical violence, Damaging property, Willful defiance, Truancy or Absence</v>
      </c>
      <c r="T8" s="4" t="s">
        <v>117</v>
      </c>
      <c r="V8" s="4" t="str">
        <f t="shared" si="1"/>
        <v>None</v>
      </c>
      <c r="Y8" s="4" t="str">
        <f t="shared" si="6"/>
        <v>Remainder of eligibility</v>
      </c>
      <c r="Z8" s="4" t="s">
        <v>118</v>
      </c>
      <c r="AB8" s="4">
        <v>1</v>
      </c>
      <c r="AC8" s="4" t="s">
        <v>119</v>
      </c>
      <c r="AE8" s="4" t="str">
        <f t="shared" si="8"/>
        <v>Not specified</v>
      </c>
      <c r="AH8" s="4" t="str">
        <f>("")</f>
        <v/>
      </c>
      <c r="AN8" s="4" t="str">
        <f t="shared" si="9"/>
        <v>Damaging property, Truancy or absence</v>
      </c>
      <c r="AO8" s="4" t="s">
        <v>121</v>
      </c>
      <c r="AQ8" s="4" t="str">
        <f t="shared" si="2"/>
        <v>None</v>
      </c>
      <c r="AT8" s="4" t="str">
        <f t="shared" si="3"/>
        <v>Not specified</v>
      </c>
      <c r="AW8" s="4" t="str">
        <f t="shared" si="4"/>
        <v>No</v>
      </c>
      <c r="BC8" s="4">
        <v>0</v>
      </c>
      <c r="BI8" s="4" t="str">
        <f t="shared" si="11"/>
        <v>Not specified</v>
      </c>
      <c r="BL8" s="4" t="str">
        <f t="shared" si="5"/>
        <v>No</v>
      </c>
      <c r="BR8" s="4">
        <v>0</v>
      </c>
      <c r="CG8" s="4">
        <v>0</v>
      </c>
    </row>
    <row r="9" spans="1:91" s="4" customFormat="1" x14ac:dyDescent="0.35">
      <c r="A9" s="4" t="s">
        <v>112</v>
      </c>
      <c r="B9" s="5">
        <v>41367</v>
      </c>
      <c r="C9" s="5">
        <v>41454</v>
      </c>
      <c r="D9" s="4">
        <v>1</v>
      </c>
      <c r="E9" s="4" t="s">
        <v>113</v>
      </c>
      <c r="G9" s="4">
        <v>1</v>
      </c>
      <c r="H9" s="4" t="s">
        <v>114</v>
      </c>
      <c r="J9" s="4" t="str">
        <f t="shared" si="10"/>
        <v>Possession of firearm, Damaging property, Threats of violence, Interference with educational process</v>
      </c>
      <c r="K9" s="4" t="s">
        <v>115</v>
      </c>
      <c r="M9" s="4" t="str">
        <f t="shared" si="0"/>
        <v>One calendar year</v>
      </c>
      <c r="N9" s="4" t="s">
        <v>116</v>
      </c>
      <c r="P9" s="4">
        <v>1</v>
      </c>
      <c r="Q9" s="4" t="s">
        <v>116</v>
      </c>
      <c r="S9" s="4" t="str">
        <f t="shared" si="7"/>
        <v>Possession of a weapon, Possession of a firearm, Physical violence, Damaging property, Willful defiance, Truancy or Absence</v>
      </c>
      <c r="T9" s="4" t="s">
        <v>117</v>
      </c>
      <c r="V9" s="4" t="str">
        <f t="shared" si="1"/>
        <v>None</v>
      </c>
      <c r="Y9" s="4" t="str">
        <f t="shared" si="6"/>
        <v>Remainder of eligibility</v>
      </c>
      <c r="Z9" s="4" t="s">
        <v>118</v>
      </c>
      <c r="AB9" s="4">
        <v>1</v>
      </c>
      <c r="AC9" s="4" t="s">
        <v>119</v>
      </c>
      <c r="AE9" s="4" t="str">
        <f t="shared" si="8"/>
        <v>Not specified</v>
      </c>
      <c r="AH9" s="4" t="str">
        <f>("")</f>
        <v/>
      </c>
      <c r="AN9" s="4" t="str">
        <f t="shared" si="9"/>
        <v>Damaging property, Truancy or absence</v>
      </c>
      <c r="AO9" s="4" t="s">
        <v>121</v>
      </c>
      <c r="AQ9" s="4" t="str">
        <f t="shared" si="2"/>
        <v>None</v>
      </c>
      <c r="AT9" s="4" t="str">
        <f t="shared" si="3"/>
        <v>Not specified</v>
      </c>
      <c r="AW9" s="4" t="str">
        <f t="shared" si="4"/>
        <v>No</v>
      </c>
      <c r="BC9" s="4">
        <v>0</v>
      </c>
      <c r="BI9" s="4" t="str">
        <f t="shared" si="11"/>
        <v>Not specified</v>
      </c>
      <c r="BL9" s="4" t="str">
        <f t="shared" si="5"/>
        <v>No</v>
      </c>
      <c r="BO9" s="4" t="str">
        <f>("")</f>
        <v/>
      </c>
      <c r="BR9" s="4">
        <v>0</v>
      </c>
      <c r="CG9" s="4">
        <v>0</v>
      </c>
    </row>
    <row r="10" spans="1:91" s="4" customFormat="1" x14ac:dyDescent="0.35">
      <c r="A10" s="4" t="s">
        <v>112</v>
      </c>
      <c r="B10" s="5">
        <v>41455</v>
      </c>
      <c r="C10" s="5">
        <v>41529</v>
      </c>
      <c r="D10" s="4">
        <v>1</v>
      </c>
      <c r="E10" s="4" t="s">
        <v>113</v>
      </c>
      <c r="G10" s="4">
        <v>1</v>
      </c>
      <c r="H10" s="4" t="s">
        <v>114</v>
      </c>
      <c r="J10" s="4" t="str">
        <f t="shared" si="10"/>
        <v>Possession of firearm, Damaging property, Threats of violence, Interference with educational process</v>
      </c>
      <c r="K10" s="4" t="s">
        <v>115</v>
      </c>
      <c r="M10" s="4" t="str">
        <f t="shared" si="0"/>
        <v>One calendar year</v>
      </c>
      <c r="N10" s="4" t="s">
        <v>116</v>
      </c>
      <c r="P10" s="4">
        <v>1</v>
      </c>
      <c r="Q10" s="4" t="s">
        <v>116</v>
      </c>
      <c r="S10" s="4" t="str">
        <f t="shared" si="7"/>
        <v>Possession of a weapon, Possession of a firearm, Physical violence, Damaging property, Willful defiance, Truancy or Absence</v>
      </c>
      <c r="T10" s="4" t="s">
        <v>117</v>
      </c>
      <c r="V10" s="4" t="str">
        <f t="shared" si="1"/>
        <v>None</v>
      </c>
      <c r="Y10" s="4" t="str">
        <f t="shared" si="6"/>
        <v>Remainder of eligibility</v>
      </c>
      <c r="Z10" s="4" t="s">
        <v>118</v>
      </c>
      <c r="AB10" s="4">
        <v>1</v>
      </c>
      <c r="AC10" s="4" t="s">
        <v>119</v>
      </c>
      <c r="AE10" s="4" t="str">
        <f t="shared" si="8"/>
        <v>Not specified</v>
      </c>
      <c r="AH10" s="4" t="str">
        <f>("")</f>
        <v/>
      </c>
      <c r="AN10" s="4" t="str">
        <f t="shared" si="9"/>
        <v>Damaging property, Truancy or absence</v>
      </c>
      <c r="AO10" s="4" t="s">
        <v>121</v>
      </c>
      <c r="AQ10" s="4" t="str">
        <f t="shared" si="2"/>
        <v>None</v>
      </c>
      <c r="AT10" s="4" t="str">
        <f t="shared" si="3"/>
        <v>Not specified</v>
      </c>
      <c r="AW10" s="4" t="str">
        <f t="shared" si="4"/>
        <v>No</v>
      </c>
      <c r="BC10" s="4">
        <v>0</v>
      </c>
      <c r="BI10" s="4" t="str">
        <f t="shared" si="11"/>
        <v>Not specified</v>
      </c>
      <c r="BL10" s="4" t="str">
        <f t="shared" si="5"/>
        <v>No</v>
      </c>
      <c r="BR10" s="4">
        <v>0</v>
      </c>
      <c r="CG10" s="4">
        <v>0</v>
      </c>
    </row>
    <row r="11" spans="1:91" s="4" customFormat="1" x14ac:dyDescent="0.35">
      <c r="A11" s="4" t="s">
        <v>112</v>
      </c>
      <c r="B11" s="5">
        <v>41530</v>
      </c>
      <c r="C11" s="5">
        <v>42587</v>
      </c>
      <c r="D11" s="4">
        <v>1</v>
      </c>
      <c r="E11" s="4" t="s">
        <v>113</v>
      </c>
      <c r="G11" s="4">
        <v>1</v>
      </c>
      <c r="H11" s="4" t="s">
        <v>114</v>
      </c>
      <c r="J11" s="4" t="str">
        <f t="shared" si="10"/>
        <v>Possession of firearm, Damaging property, Threats of violence, Interference with educational process</v>
      </c>
      <c r="K11" s="4" t="s">
        <v>115</v>
      </c>
      <c r="M11" s="4" t="str">
        <f t="shared" si="0"/>
        <v>One calendar year</v>
      </c>
      <c r="N11" s="4" t="s">
        <v>116</v>
      </c>
      <c r="P11" s="4">
        <v>1</v>
      </c>
      <c r="Q11" s="4" t="s">
        <v>116</v>
      </c>
      <c r="S11" s="4" t="str">
        <f t="shared" si="7"/>
        <v>Possession of a weapon, Possession of a firearm, Physical violence, Damaging property, Willful defiance, Truancy or Absence</v>
      </c>
      <c r="T11" s="4" t="s">
        <v>117</v>
      </c>
      <c r="V11" s="4" t="str">
        <f t="shared" si="1"/>
        <v>None</v>
      </c>
      <c r="Y11" s="4" t="str">
        <f t="shared" si="6"/>
        <v>Remainder of eligibility</v>
      </c>
      <c r="Z11" s="4" t="s">
        <v>118</v>
      </c>
      <c r="AB11" s="4">
        <v>1</v>
      </c>
      <c r="AC11" s="4" t="s">
        <v>119</v>
      </c>
      <c r="AE11" s="4" t="str">
        <f t="shared" si="8"/>
        <v>Not specified</v>
      </c>
      <c r="AH11" s="4" t="str">
        <f>("")</f>
        <v/>
      </c>
      <c r="AN11" s="4" t="str">
        <f t="shared" si="9"/>
        <v>Damaging property, Truancy or absence</v>
      </c>
      <c r="AO11" s="4" t="s">
        <v>121</v>
      </c>
      <c r="AQ11" s="4" t="str">
        <f t="shared" si="2"/>
        <v>None</v>
      </c>
      <c r="AT11" s="4" t="str">
        <f t="shared" si="3"/>
        <v>Not specified</v>
      </c>
      <c r="AW11" s="4" t="str">
        <f t="shared" si="4"/>
        <v>No</v>
      </c>
      <c r="BC11" s="4">
        <v>0</v>
      </c>
      <c r="BI11" s="4" t="str">
        <f t="shared" si="11"/>
        <v>Not specified</v>
      </c>
      <c r="BL11" s="4" t="str">
        <f t="shared" si="5"/>
        <v>No</v>
      </c>
      <c r="BR11" s="4">
        <v>0</v>
      </c>
      <c r="CG11" s="4">
        <v>0</v>
      </c>
    </row>
    <row r="12" spans="1:91" s="4" customFormat="1" x14ac:dyDescent="0.35">
      <c r="A12" s="4" t="s">
        <v>112</v>
      </c>
      <c r="B12" s="5">
        <v>42588</v>
      </c>
      <c r="C12" s="5">
        <v>42955</v>
      </c>
      <c r="D12" s="4">
        <v>1</v>
      </c>
      <c r="E12" s="4" t="s">
        <v>113</v>
      </c>
      <c r="G12" s="4">
        <v>1</v>
      </c>
      <c r="H12" s="4" t="s">
        <v>114</v>
      </c>
      <c r="J12" s="4" t="str">
        <f t="shared" si="10"/>
        <v>Possession of firearm, Damaging property, Threats of violence, Interference with educational process</v>
      </c>
      <c r="K12" s="4" t="s">
        <v>115</v>
      </c>
      <c r="M12" s="4" t="str">
        <f t="shared" si="0"/>
        <v>One calendar year</v>
      </c>
      <c r="N12" s="4" t="s">
        <v>116</v>
      </c>
      <c r="P12" s="4">
        <v>1</v>
      </c>
      <c r="Q12" s="4" t="s">
        <v>116</v>
      </c>
      <c r="S12" s="4" t="str">
        <f t="shared" si="7"/>
        <v>Possession of a weapon, Possession of a firearm, Physical violence, Damaging property, Willful defiance, Truancy or Absence</v>
      </c>
      <c r="T12" s="4" t="s">
        <v>117</v>
      </c>
      <c r="V12" s="4" t="str">
        <f t="shared" si="1"/>
        <v>None</v>
      </c>
      <c r="Y12" s="4" t="str">
        <f t="shared" si="6"/>
        <v>Remainder of eligibility</v>
      </c>
      <c r="Z12" s="4" t="s">
        <v>118</v>
      </c>
      <c r="AB12" s="4">
        <v>1</v>
      </c>
      <c r="AC12" s="4" t="s">
        <v>119</v>
      </c>
      <c r="AE12" s="4" t="str">
        <f t="shared" si="8"/>
        <v>Not specified</v>
      </c>
      <c r="AH12" s="4" t="str">
        <f>("")</f>
        <v/>
      </c>
      <c r="AN12" s="4" t="str">
        <f t="shared" si="9"/>
        <v>Damaging property, Truancy or absence</v>
      </c>
      <c r="AO12" s="4" t="s">
        <v>121</v>
      </c>
      <c r="AQ12" s="4" t="str">
        <f t="shared" si="2"/>
        <v>None</v>
      </c>
      <c r="AT12" s="4" t="str">
        <f t="shared" si="3"/>
        <v>Not specified</v>
      </c>
      <c r="AW12" s="4" t="str">
        <f t="shared" si="4"/>
        <v>No</v>
      </c>
      <c r="BC12" s="4">
        <v>0</v>
      </c>
      <c r="BI12" s="4" t="str">
        <f t="shared" si="11"/>
        <v>Not specified</v>
      </c>
      <c r="BL12" s="4" t="str">
        <f t="shared" si="5"/>
        <v>No</v>
      </c>
      <c r="BR12" s="4">
        <v>0</v>
      </c>
      <c r="CG12" s="4">
        <v>0</v>
      </c>
    </row>
    <row r="13" spans="1:91" s="4" customFormat="1" x14ac:dyDescent="0.35">
      <c r="A13" s="4" t="s">
        <v>112</v>
      </c>
      <c r="B13" s="5">
        <v>42956</v>
      </c>
      <c r="C13" s="5">
        <v>43435</v>
      </c>
      <c r="D13" s="4">
        <v>1</v>
      </c>
      <c r="E13" s="4" t="s">
        <v>113</v>
      </c>
      <c r="G13" s="4">
        <v>1</v>
      </c>
      <c r="H13" s="4" t="s">
        <v>114</v>
      </c>
      <c r="J13" s="4" t="str">
        <f t="shared" si="10"/>
        <v>Possession of firearm, Damaging property, Threats of violence, Interference with educational process</v>
      </c>
      <c r="K13" s="4" t="s">
        <v>115</v>
      </c>
      <c r="M13" s="4" t="str">
        <f t="shared" si="0"/>
        <v>One calendar year</v>
      </c>
      <c r="N13" s="4" t="s">
        <v>116</v>
      </c>
      <c r="P13" s="4">
        <v>1</v>
      </c>
      <c r="Q13" s="4" t="s">
        <v>116</v>
      </c>
      <c r="S13" s="4" t="str">
        <f t="shared" si="7"/>
        <v>Possession of a weapon, Possession of a firearm, Physical violence, Damaging property, Willful defiance, Truancy or Absence</v>
      </c>
      <c r="T13" s="4" t="s">
        <v>117</v>
      </c>
      <c r="V13" s="4" t="str">
        <f t="shared" si="1"/>
        <v>None</v>
      </c>
      <c r="Y13" s="4" t="str">
        <f t="shared" si="6"/>
        <v>Remainder of eligibility</v>
      </c>
      <c r="Z13" s="4" t="s">
        <v>118</v>
      </c>
      <c r="AB13" s="4">
        <v>1</v>
      </c>
      <c r="AC13" s="4" t="s">
        <v>119</v>
      </c>
      <c r="AE13" s="4" t="str">
        <f t="shared" si="8"/>
        <v>Not specified</v>
      </c>
      <c r="AH13" s="4" t="str">
        <f>("")</f>
        <v/>
      </c>
      <c r="AN13" s="4" t="str">
        <f t="shared" si="9"/>
        <v>Damaging property, Truancy or absence</v>
      </c>
      <c r="AO13" s="4" t="s">
        <v>121</v>
      </c>
      <c r="AQ13" s="4" t="str">
        <f t="shared" si="2"/>
        <v>None</v>
      </c>
      <c r="AT13" s="4" t="str">
        <f t="shared" si="3"/>
        <v>Not specified</v>
      </c>
      <c r="AW13" s="4" t="str">
        <f t="shared" si="4"/>
        <v>No</v>
      </c>
      <c r="BC13" s="4">
        <v>0</v>
      </c>
      <c r="BI13" s="4" t="str">
        <f t="shared" ref="BI13:BI20" si="12">("Not required")</f>
        <v>Not required</v>
      </c>
      <c r="BL13" s="4" t="str">
        <f t="shared" si="5"/>
        <v>No</v>
      </c>
      <c r="BO13" s="4" t="str">
        <f>("")</f>
        <v/>
      </c>
      <c r="BR13" s="4">
        <v>1</v>
      </c>
      <c r="BS13" s="4" t="s">
        <v>122</v>
      </c>
      <c r="BU13" s="4" t="str">
        <f>("Annually")</f>
        <v>Annually</v>
      </c>
      <c r="BV13" s="4" t="s">
        <v>123</v>
      </c>
      <c r="BX13" s="4" t="str">
        <f>("Controlled substance possession")</f>
        <v>Controlled substance possession</v>
      </c>
      <c r="BY13" s="4" t="s">
        <v>122</v>
      </c>
      <c r="CA13" s="4">
        <v>0</v>
      </c>
      <c r="CD13" s="4" t="str">
        <f>("")</f>
        <v/>
      </c>
      <c r="CG13" s="4">
        <v>0</v>
      </c>
    </row>
    <row r="14" spans="1:91" s="4" customFormat="1" x14ac:dyDescent="0.35">
      <c r="A14" s="4" t="s">
        <v>124</v>
      </c>
      <c r="B14" s="5">
        <v>39448</v>
      </c>
      <c r="C14" s="5">
        <v>40024</v>
      </c>
      <c r="D14" s="4">
        <v>1</v>
      </c>
      <c r="E14" s="4" t="s">
        <v>125</v>
      </c>
      <c r="G14" s="4">
        <v>1</v>
      </c>
      <c r="H14" s="4" t="s">
        <v>126</v>
      </c>
      <c r="J14" s="4" t="str">
        <f t="shared" ref="J14:J20" si="13">("Possession of firearm, Possession of weapon")</f>
        <v>Possession of firearm, Possession of weapon</v>
      </c>
      <c r="K14" s="4" t="s">
        <v>127</v>
      </c>
      <c r="M14" s="4" t="str">
        <f t="shared" si="0"/>
        <v>One calendar year</v>
      </c>
      <c r="N14" s="4" t="s">
        <v>128</v>
      </c>
      <c r="P14" s="4">
        <v>1</v>
      </c>
      <c r="Q14" s="4" t="s">
        <v>129</v>
      </c>
      <c r="S14" s="4" t="s">
        <v>130</v>
      </c>
      <c r="T14" s="4" t="s">
        <v>131</v>
      </c>
      <c r="V14" s="4" t="str">
        <f>("Truancy or Absence")</f>
        <v>Truancy or Absence</v>
      </c>
      <c r="W14" s="4" t="s">
        <v>132</v>
      </c>
      <c r="Y14" s="4" t="str">
        <f t="shared" ref="Y14:Y32" si="14">("Not specified")</f>
        <v>Not specified</v>
      </c>
      <c r="AB14" s="4">
        <v>1</v>
      </c>
      <c r="AC14" s="4" t="s">
        <v>126</v>
      </c>
      <c r="AE14" s="4" t="str">
        <f t="shared" si="8"/>
        <v>Not specified</v>
      </c>
      <c r="AK14" s="4">
        <v>0</v>
      </c>
      <c r="AN14" s="4" t="str">
        <f>("Possession of a weapon, Physical violence, Possession of a controlled substance, Possession of alcoholic beverage, Damaging property, Threats of violence, Secret societies, Cell phone use")</f>
        <v>Possession of a weapon, Physical violence, Possession of a controlled substance, Possession of alcoholic beverage, Damaging property, Threats of violence, Secret societies, Cell phone use</v>
      </c>
      <c r="AQ14" s="4" t="str">
        <f t="shared" si="2"/>
        <v>None</v>
      </c>
      <c r="AT14" s="4" t="str">
        <f t="shared" ref="AT14:AT20" si="15">("10 days")</f>
        <v>10 days</v>
      </c>
      <c r="AU14" s="4" t="s">
        <v>133</v>
      </c>
      <c r="AW14" s="4" t="str">
        <f t="shared" si="4"/>
        <v>No</v>
      </c>
      <c r="BC14" s="4">
        <v>0</v>
      </c>
      <c r="BI14" s="4" t="str">
        <f t="shared" si="12"/>
        <v>Not required</v>
      </c>
      <c r="BL14" s="4" t="str">
        <f t="shared" si="5"/>
        <v>No</v>
      </c>
      <c r="BO14" s="4" t="str">
        <f>("")</f>
        <v/>
      </c>
      <c r="BR14" s="4">
        <v>0</v>
      </c>
      <c r="CG14" s="4">
        <v>1</v>
      </c>
      <c r="CH14" s="4" t="s">
        <v>134</v>
      </c>
      <c r="CJ14" s="4" t="str">
        <f>("Possession of firearm, Possession of weapon, Physical violence")</f>
        <v>Possession of firearm, Possession of weapon, Physical violence</v>
      </c>
      <c r="CK14" s="4" t="s">
        <v>135</v>
      </c>
    </row>
    <row r="15" spans="1:91" s="4" customFormat="1" x14ac:dyDescent="0.35">
      <c r="A15" s="4" t="s">
        <v>124</v>
      </c>
      <c r="B15" s="5">
        <v>40025</v>
      </c>
      <c r="C15" s="5">
        <v>40633</v>
      </c>
      <c r="D15" s="4">
        <v>1</v>
      </c>
      <c r="E15" s="4" t="s">
        <v>125</v>
      </c>
      <c r="G15" s="4">
        <v>1</v>
      </c>
      <c r="H15" s="4" t="s">
        <v>126</v>
      </c>
      <c r="J15" s="4" t="str">
        <f t="shared" si="13"/>
        <v>Possession of firearm, Possession of weapon</v>
      </c>
      <c r="K15" s="4" t="s">
        <v>127</v>
      </c>
      <c r="M15" s="4" t="str">
        <f t="shared" si="0"/>
        <v>One calendar year</v>
      </c>
      <c r="N15" s="4" t="s">
        <v>128</v>
      </c>
      <c r="P15" s="4">
        <v>1</v>
      </c>
      <c r="Q15" s="4" t="s">
        <v>129</v>
      </c>
      <c r="S15" s="4" t="str">
        <f>("Physical violence, Possession of a controlled substance, Possession of alcoholic beverage, Damaging property, Secret societies, Cell phone use")</f>
        <v>Physical violence, Possession of a controlled substance, Possession of alcoholic beverage, Damaging property, Secret societies, Cell phone use</v>
      </c>
      <c r="T15" s="4" t="s">
        <v>131</v>
      </c>
      <c r="V15" s="4" t="str">
        <f>("Tardiness")</f>
        <v>Tardiness</v>
      </c>
      <c r="W15" s="4" t="s">
        <v>132</v>
      </c>
      <c r="Y15" s="4" t="str">
        <f t="shared" si="14"/>
        <v>Not specified</v>
      </c>
      <c r="AB15" s="4">
        <v>1</v>
      </c>
      <c r="AC15" s="4" t="s">
        <v>126</v>
      </c>
      <c r="AE15" s="4" t="str">
        <f t="shared" si="8"/>
        <v>Not specified</v>
      </c>
      <c r="AH15" s="4" t="str">
        <f>("Not specified")</f>
        <v>Not specified</v>
      </c>
      <c r="AK15" s="4">
        <v>0</v>
      </c>
      <c r="AN15" s="4" t="str">
        <f>("Physical violence, Possession of a controlled substance, Possession of alcoholic beverage, Damaging property, Cell phone use")</f>
        <v>Physical violence, Possession of a controlled substance, Possession of alcoholic beverage, Damaging property, Cell phone use</v>
      </c>
      <c r="AP15" s="4" t="s">
        <v>136</v>
      </c>
      <c r="AQ15" s="4" t="str">
        <f t="shared" si="2"/>
        <v>None</v>
      </c>
      <c r="AT15" s="4" t="str">
        <f t="shared" si="15"/>
        <v>10 days</v>
      </c>
      <c r="AU15" s="4" t="s">
        <v>133</v>
      </c>
      <c r="AW15" s="4" t="str">
        <f t="shared" si="4"/>
        <v>No</v>
      </c>
      <c r="BC15" s="4">
        <v>0</v>
      </c>
      <c r="BI15" s="4" t="str">
        <f t="shared" si="12"/>
        <v>Not required</v>
      </c>
      <c r="BL15" s="4" t="str">
        <f>("Yes, required")</f>
        <v>Yes, required</v>
      </c>
      <c r="BM15" s="4" t="s">
        <v>137</v>
      </c>
      <c r="BO15" s="4" t="str">
        <f>("")</f>
        <v/>
      </c>
      <c r="BQ15" s="4" t="s">
        <v>138</v>
      </c>
      <c r="BR15" s="4">
        <v>0</v>
      </c>
      <c r="CG15" s="4">
        <v>1</v>
      </c>
      <c r="CH15" s="4" t="s">
        <v>134</v>
      </c>
      <c r="CJ15" s="4" t="str">
        <f>("Possession of firearm")</f>
        <v>Possession of firearm</v>
      </c>
      <c r="CK15" s="4" t="s">
        <v>135</v>
      </c>
      <c r="CL15" s="4" t="s">
        <v>139</v>
      </c>
    </row>
    <row r="16" spans="1:91" s="4" customFormat="1" x14ac:dyDescent="0.35">
      <c r="A16" s="4" t="s">
        <v>124</v>
      </c>
      <c r="B16" s="5">
        <v>40634</v>
      </c>
      <c r="C16" s="5">
        <v>40750</v>
      </c>
      <c r="D16" s="4">
        <v>1</v>
      </c>
      <c r="E16" s="4" t="s">
        <v>125</v>
      </c>
      <c r="G16" s="4">
        <v>1</v>
      </c>
      <c r="H16" s="4" t="s">
        <v>126</v>
      </c>
      <c r="J16" s="4" t="str">
        <f t="shared" si="13"/>
        <v>Possession of firearm, Possession of weapon</v>
      </c>
      <c r="K16" s="4" t="s">
        <v>127</v>
      </c>
      <c r="M16" s="4" t="str">
        <f t="shared" si="0"/>
        <v>One calendar year</v>
      </c>
      <c r="N16" s="4" t="s">
        <v>128</v>
      </c>
      <c r="P16" s="4">
        <v>1</v>
      </c>
      <c r="Q16" s="4" t="s">
        <v>129</v>
      </c>
      <c r="S16" s="4" t="s">
        <v>130</v>
      </c>
      <c r="T16" s="4" t="s">
        <v>131</v>
      </c>
      <c r="V16" s="4" t="str">
        <f>("Truancy or Absence")</f>
        <v>Truancy or Absence</v>
      </c>
      <c r="W16" s="4" t="s">
        <v>132</v>
      </c>
      <c r="Y16" s="4" t="str">
        <f t="shared" si="14"/>
        <v>Not specified</v>
      </c>
      <c r="AB16" s="4">
        <v>1</v>
      </c>
      <c r="AC16" s="4" t="s">
        <v>126</v>
      </c>
      <c r="AE16" s="4" t="str">
        <f t="shared" si="8"/>
        <v>Not specified</v>
      </c>
      <c r="AK16" s="4">
        <v>0</v>
      </c>
      <c r="AN16" s="4" t="str">
        <f>("Possession of a weapon, Physical violence, Possession of a controlled substance, Possession of alcoholic beverage, Damaging property, Threats of violence, Secret societies, Cell phone use")</f>
        <v>Possession of a weapon, Physical violence, Possession of a controlled substance, Possession of alcoholic beverage, Damaging property, Threats of violence, Secret societies, Cell phone use</v>
      </c>
      <c r="AQ16" s="4" t="str">
        <f t="shared" si="2"/>
        <v>None</v>
      </c>
      <c r="AT16" s="4" t="str">
        <f t="shared" si="15"/>
        <v>10 days</v>
      </c>
      <c r="AU16" s="4" t="s">
        <v>133</v>
      </c>
      <c r="AW16" s="4" t="str">
        <f t="shared" si="4"/>
        <v>No</v>
      </c>
      <c r="BC16" s="4">
        <v>0</v>
      </c>
      <c r="BI16" s="4" t="str">
        <f t="shared" si="12"/>
        <v>Not required</v>
      </c>
      <c r="BL16" s="4" t="str">
        <f>("No")</f>
        <v>No</v>
      </c>
      <c r="BO16" s="4" t="str">
        <f>("")</f>
        <v/>
      </c>
      <c r="BR16" s="4">
        <v>1</v>
      </c>
      <c r="BS16" s="4" t="s">
        <v>140</v>
      </c>
      <c r="BX16" s="4" t="str">
        <f>("Number of expulsions")</f>
        <v>Number of expulsions</v>
      </c>
      <c r="BY16" s="4" t="s">
        <v>140</v>
      </c>
      <c r="CA16" s="4">
        <v>0</v>
      </c>
      <c r="CG16" s="4">
        <v>1</v>
      </c>
      <c r="CH16" s="4" t="s">
        <v>134</v>
      </c>
      <c r="CJ16" s="4" t="str">
        <f>("Possession of firearm, Possession of weapon, Physical violence")</f>
        <v>Possession of firearm, Possession of weapon, Physical violence</v>
      </c>
      <c r="CK16" s="4" t="s">
        <v>135</v>
      </c>
    </row>
    <row r="17" spans="1:90" s="4" customFormat="1" x14ac:dyDescent="0.35">
      <c r="A17" s="4" t="s">
        <v>124</v>
      </c>
      <c r="B17" s="5">
        <v>40751</v>
      </c>
      <c r="C17" s="5">
        <v>40968</v>
      </c>
      <c r="D17" s="4">
        <v>1</v>
      </c>
      <c r="E17" s="4" t="s">
        <v>125</v>
      </c>
      <c r="G17" s="4">
        <v>1</v>
      </c>
      <c r="H17" s="4" t="s">
        <v>126</v>
      </c>
      <c r="J17" s="4" t="str">
        <f t="shared" si="13"/>
        <v>Possession of firearm, Possession of weapon</v>
      </c>
      <c r="K17" s="4" t="s">
        <v>127</v>
      </c>
      <c r="M17" s="4" t="str">
        <f t="shared" si="0"/>
        <v>One calendar year</v>
      </c>
      <c r="N17" s="4" t="s">
        <v>128</v>
      </c>
      <c r="P17" s="4">
        <v>1</v>
      </c>
      <c r="Q17" s="4" t="s">
        <v>129</v>
      </c>
      <c r="S17" s="4" t="str">
        <f>("Physical violence, Possession of a controlled substance, Possession of alcoholic beverage, Damaging property, Cell phone use")</f>
        <v>Physical violence, Possession of a controlled substance, Possession of alcoholic beverage, Damaging property, Cell phone use</v>
      </c>
      <c r="T17" s="4" t="s">
        <v>141</v>
      </c>
      <c r="V17" s="4" t="str">
        <f>("Tardiness")</f>
        <v>Tardiness</v>
      </c>
      <c r="W17" s="4" t="s">
        <v>132</v>
      </c>
      <c r="Y17" s="4" t="str">
        <f t="shared" si="14"/>
        <v>Not specified</v>
      </c>
      <c r="AB17" s="4">
        <v>1</v>
      </c>
      <c r="AC17" s="4" t="s">
        <v>126</v>
      </c>
      <c r="AE17" s="4" t="str">
        <f t="shared" si="8"/>
        <v>Not specified</v>
      </c>
      <c r="AH17" s="4" t="str">
        <f>("Not specified")</f>
        <v>Not specified</v>
      </c>
      <c r="AK17" s="4">
        <v>0</v>
      </c>
      <c r="AN17" s="4" t="str">
        <f>("Physical violence, Possession of a controlled substance, Possession of alcoholic beverage, Damaging property, Cell phone use")</f>
        <v>Physical violence, Possession of a controlled substance, Possession of alcoholic beverage, Damaging property, Cell phone use</v>
      </c>
      <c r="AP17" s="4" t="s">
        <v>136</v>
      </c>
      <c r="AQ17" s="4" t="str">
        <f t="shared" si="2"/>
        <v>None</v>
      </c>
      <c r="AT17" s="4" t="str">
        <f t="shared" si="15"/>
        <v>10 days</v>
      </c>
      <c r="AU17" s="4" t="s">
        <v>133</v>
      </c>
      <c r="AW17" s="4" t="str">
        <f t="shared" si="4"/>
        <v>No</v>
      </c>
      <c r="BC17" s="4">
        <v>0</v>
      </c>
      <c r="BI17" s="4" t="str">
        <f t="shared" si="12"/>
        <v>Not required</v>
      </c>
      <c r="BL17" s="4" t="str">
        <f>("Yes, required")</f>
        <v>Yes, required</v>
      </c>
      <c r="BM17" s="4" t="s">
        <v>137</v>
      </c>
      <c r="BO17" s="4" t="str">
        <f>("")</f>
        <v/>
      </c>
      <c r="BQ17" s="4" t="s">
        <v>138</v>
      </c>
      <c r="BR17" s="4">
        <v>1</v>
      </c>
      <c r="BS17" s="4" t="s">
        <v>140</v>
      </c>
      <c r="BX17" s="4" t="str">
        <f>("Number of expulsions")</f>
        <v>Number of expulsions</v>
      </c>
      <c r="BY17" s="4" t="s">
        <v>140</v>
      </c>
      <c r="CA17" s="4">
        <v>0</v>
      </c>
      <c r="CG17" s="4">
        <v>1</v>
      </c>
      <c r="CH17" s="4" t="s">
        <v>134</v>
      </c>
      <c r="CJ17" s="4" t="str">
        <f>("Possession of firearm")</f>
        <v>Possession of firearm</v>
      </c>
      <c r="CK17" s="4" t="s">
        <v>135</v>
      </c>
      <c r="CL17" s="4" t="s">
        <v>139</v>
      </c>
    </row>
    <row r="18" spans="1:90" s="4" customFormat="1" x14ac:dyDescent="0.35">
      <c r="A18" s="4" t="s">
        <v>124</v>
      </c>
      <c r="B18" s="5">
        <v>40969</v>
      </c>
      <c r="C18" s="5">
        <v>41501</v>
      </c>
      <c r="D18" s="4">
        <v>1</v>
      </c>
      <c r="E18" s="4" t="s">
        <v>125</v>
      </c>
      <c r="G18" s="4">
        <v>1</v>
      </c>
      <c r="H18" s="4" t="s">
        <v>126</v>
      </c>
      <c r="J18" s="4" t="str">
        <f t="shared" si="13"/>
        <v>Possession of firearm, Possession of weapon</v>
      </c>
      <c r="K18" s="4" t="s">
        <v>142</v>
      </c>
      <c r="M18" s="4" t="str">
        <f t="shared" si="0"/>
        <v>One calendar year</v>
      </c>
      <c r="N18" s="4" t="s">
        <v>143</v>
      </c>
      <c r="P18" s="4">
        <v>1</v>
      </c>
      <c r="Q18" s="4" t="s">
        <v>144</v>
      </c>
      <c r="S18" s="4" t="s">
        <v>130</v>
      </c>
      <c r="T18" s="4" t="s">
        <v>145</v>
      </c>
      <c r="V18" s="4" t="str">
        <f>("Truancy or Absence")</f>
        <v>Truancy or Absence</v>
      </c>
      <c r="W18" s="4" t="s">
        <v>132</v>
      </c>
      <c r="Y18" s="4" t="str">
        <f t="shared" si="14"/>
        <v>Not specified</v>
      </c>
      <c r="AB18" s="4">
        <v>1</v>
      </c>
      <c r="AC18" s="4" t="s">
        <v>126</v>
      </c>
      <c r="AE18" s="4" t="str">
        <f t="shared" si="8"/>
        <v>Not specified</v>
      </c>
      <c r="AK18" s="4">
        <v>0</v>
      </c>
      <c r="AN18" s="4" t="str">
        <f>("Possession of a weapon, Physical violence, Possession of a controlled substance, Possession of alcoholic beverage, Damaging property, Threats of violence, Secret societies, Cell phone use")</f>
        <v>Possession of a weapon, Physical violence, Possession of a controlled substance, Possession of alcoholic beverage, Damaging property, Threats of violence, Secret societies, Cell phone use</v>
      </c>
      <c r="AO18" s="4" t="s">
        <v>146</v>
      </c>
      <c r="AQ18" s="4" t="str">
        <f t="shared" si="2"/>
        <v>None</v>
      </c>
      <c r="AT18" s="4" t="str">
        <f t="shared" si="15"/>
        <v>10 days</v>
      </c>
      <c r="AU18" s="4" t="s">
        <v>133</v>
      </c>
      <c r="AW18" s="4" t="str">
        <f t="shared" si="4"/>
        <v>No</v>
      </c>
      <c r="BC18" s="4">
        <v>0</v>
      </c>
      <c r="BI18" s="4" t="str">
        <f t="shared" si="12"/>
        <v>Not required</v>
      </c>
      <c r="BL18" s="4" t="str">
        <f>("No")</f>
        <v>No</v>
      </c>
      <c r="BO18" s="4" t="str">
        <f>("")</f>
        <v/>
      </c>
      <c r="BR18" s="4">
        <v>1</v>
      </c>
      <c r="BS18" s="4" t="s">
        <v>140</v>
      </c>
      <c r="BX18" s="4" t="str">
        <f>("Number of expulsions")</f>
        <v>Number of expulsions</v>
      </c>
      <c r="BY18" s="4" t="s">
        <v>140</v>
      </c>
      <c r="CA18" s="4">
        <v>0</v>
      </c>
      <c r="CG18" s="4">
        <v>1</v>
      </c>
      <c r="CH18" s="4" t="s">
        <v>134</v>
      </c>
      <c r="CJ18" s="4" t="str">
        <f>("Possession of firearm, Possession of weapon, Physical violence")</f>
        <v>Possession of firearm, Possession of weapon, Physical violence</v>
      </c>
      <c r="CK18" s="4" t="s">
        <v>135</v>
      </c>
    </row>
    <row r="19" spans="1:90" s="4" customFormat="1" x14ac:dyDescent="0.35">
      <c r="A19" s="4" t="s">
        <v>124</v>
      </c>
      <c r="B19" s="5">
        <v>41502</v>
      </c>
      <c r="C19" s="5">
        <v>42947</v>
      </c>
      <c r="D19" s="4">
        <v>1</v>
      </c>
      <c r="E19" s="4" t="s">
        <v>125</v>
      </c>
      <c r="G19" s="4">
        <v>1</v>
      </c>
      <c r="H19" s="4" t="s">
        <v>126</v>
      </c>
      <c r="J19" s="4" t="str">
        <f t="shared" si="13"/>
        <v>Possession of firearm, Possession of weapon</v>
      </c>
      <c r="K19" s="4" t="s">
        <v>142</v>
      </c>
      <c r="M19" s="4" t="str">
        <f t="shared" si="0"/>
        <v>One calendar year</v>
      </c>
      <c r="N19" s="4" t="s">
        <v>143</v>
      </c>
      <c r="P19" s="4">
        <v>1</v>
      </c>
      <c r="Q19" s="4" t="s">
        <v>144</v>
      </c>
      <c r="S19" s="4" t="s">
        <v>130</v>
      </c>
      <c r="T19" s="4" t="s">
        <v>147</v>
      </c>
      <c r="V19" s="4" t="str">
        <f>("Truancy or Absence")</f>
        <v>Truancy or Absence</v>
      </c>
      <c r="W19" s="4" t="s">
        <v>132</v>
      </c>
      <c r="Y19" s="4" t="str">
        <f t="shared" si="14"/>
        <v>Not specified</v>
      </c>
      <c r="AB19" s="4">
        <v>1</v>
      </c>
      <c r="AC19" s="4" t="s">
        <v>126</v>
      </c>
      <c r="AE19" s="4" t="str">
        <f t="shared" si="8"/>
        <v>Not specified</v>
      </c>
      <c r="AK19" s="4">
        <v>0</v>
      </c>
      <c r="AN19" s="4" t="str">
        <f>("Possession of a weapon, Physical violence, Possession of a controlled substance, Possession of alcoholic beverage, Damaging property, Threats of violence, Secret societies, Cell phone use")</f>
        <v>Possession of a weapon, Physical violence, Possession of a controlled substance, Possession of alcoholic beverage, Damaging property, Threats of violence, Secret societies, Cell phone use</v>
      </c>
      <c r="AO19" s="4" t="s">
        <v>148</v>
      </c>
      <c r="AQ19" s="4" t="str">
        <f>("Truancy or Absence")</f>
        <v>Truancy or Absence</v>
      </c>
      <c r="AR19" s="4" t="s">
        <v>149</v>
      </c>
      <c r="AT19" s="4" t="str">
        <f t="shared" si="15"/>
        <v>10 days</v>
      </c>
      <c r="AU19" s="4" t="s">
        <v>133</v>
      </c>
      <c r="AW19" s="4" t="str">
        <f t="shared" si="4"/>
        <v>No</v>
      </c>
      <c r="BC19" s="4">
        <v>0</v>
      </c>
      <c r="BI19" s="4" t="str">
        <f t="shared" si="12"/>
        <v>Not required</v>
      </c>
      <c r="BL19" s="4" t="str">
        <f>("No")</f>
        <v>No</v>
      </c>
      <c r="BR19" s="4">
        <v>1</v>
      </c>
      <c r="BS19" s="4" t="s">
        <v>150</v>
      </c>
      <c r="BU19" s="4" t="str">
        <f>("Annually")</f>
        <v>Annually</v>
      </c>
      <c r="BV19" s="4" t="s">
        <v>140</v>
      </c>
      <c r="BX19" s="4" t="str">
        <f>("Number of expulsions, Number of out-of-school suspensions, Number of in-school suspensions, Demographic information , Referrals to law enforcement")</f>
        <v>Number of expulsions, Number of out-of-school suspensions, Number of in-school suspensions, Demographic information , Referrals to law enforcement</v>
      </c>
      <c r="BY19" s="4" t="s">
        <v>151</v>
      </c>
      <c r="CA19" s="4">
        <v>1</v>
      </c>
      <c r="CB19" s="4" t="s">
        <v>152</v>
      </c>
      <c r="CD19" s="4" t="str">
        <f>("Race/ethnicity, Disciplinary type, Income status, Disability status")</f>
        <v>Race/ethnicity, Disciplinary type, Income status, Disability status</v>
      </c>
      <c r="CE19" s="4" t="s">
        <v>153</v>
      </c>
      <c r="CG19" s="4">
        <v>1</v>
      </c>
      <c r="CH19" s="4" t="s">
        <v>134</v>
      </c>
      <c r="CJ19" s="4" t="str">
        <f>("Possession of firearm, Possession of weapon, Physical violence")</f>
        <v>Possession of firearm, Possession of weapon, Physical violence</v>
      </c>
      <c r="CK19" s="4" t="s">
        <v>135</v>
      </c>
    </row>
    <row r="20" spans="1:90" s="4" customFormat="1" x14ac:dyDescent="0.35">
      <c r="A20" s="4" t="s">
        <v>124</v>
      </c>
      <c r="B20" s="5">
        <v>42948</v>
      </c>
      <c r="C20" s="5">
        <v>43435</v>
      </c>
      <c r="D20" s="4">
        <v>1</v>
      </c>
      <c r="E20" s="4" t="s">
        <v>125</v>
      </c>
      <c r="G20" s="4">
        <v>1</v>
      </c>
      <c r="H20" s="4" t="s">
        <v>126</v>
      </c>
      <c r="J20" s="4" t="str">
        <f t="shared" si="13"/>
        <v>Possession of firearm, Possession of weapon</v>
      </c>
      <c r="K20" s="4" t="s">
        <v>142</v>
      </c>
      <c r="M20" s="4" t="str">
        <f t="shared" si="0"/>
        <v>One calendar year</v>
      </c>
      <c r="N20" s="4" t="s">
        <v>143</v>
      </c>
      <c r="P20" s="4">
        <v>1</v>
      </c>
      <c r="Q20" s="4" t="s">
        <v>144</v>
      </c>
      <c r="S20" s="4" t="s">
        <v>130</v>
      </c>
      <c r="T20" s="4" t="s">
        <v>147</v>
      </c>
      <c r="V20" s="4" t="str">
        <f>("Truancy or Absence")</f>
        <v>Truancy or Absence</v>
      </c>
      <c r="W20" s="4" t="s">
        <v>132</v>
      </c>
      <c r="Y20" s="4" t="str">
        <f t="shared" si="14"/>
        <v>Not specified</v>
      </c>
      <c r="AB20" s="4">
        <v>1</v>
      </c>
      <c r="AC20" s="4" t="s">
        <v>126</v>
      </c>
      <c r="AE20" s="4" t="str">
        <f t="shared" si="8"/>
        <v>Not specified</v>
      </c>
      <c r="AK20" s="4">
        <v>0</v>
      </c>
      <c r="AN20" s="4" t="str">
        <f>("Possession of a weapon, Physical violence, Possession of a controlled substance, Possession of alcoholic beverage, Damaging property, Threats of violence, Secret societies, Cell phone use")</f>
        <v>Possession of a weapon, Physical violence, Possession of a controlled substance, Possession of alcoholic beverage, Damaging property, Threats of violence, Secret societies, Cell phone use</v>
      </c>
      <c r="AO20" s="4" t="s">
        <v>148</v>
      </c>
      <c r="AQ20" s="4" t="str">
        <f>("Truancy or Absence")</f>
        <v>Truancy or Absence</v>
      </c>
      <c r="AR20" s="4" t="s">
        <v>154</v>
      </c>
      <c r="AT20" s="4" t="str">
        <f t="shared" si="15"/>
        <v>10 days</v>
      </c>
      <c r="AU20" s="4" t="s">
        <v>133</v>
      </c>
      <c r="AW20" s="4" t="str">
        <f t="shared" si="4"/>
        <v>No</v>
      </c>
      <c r="BC20" s="4">
        <v>1</v>
      </c>
      <c r="BD20" s="4" t="s">
        <v>155</v>
      </c>
      <c r="BF20" s="4" t="str">
        <f>("Kindergarten through 5th grade")</f>
        <v>Kindergarten through 5th grade</v>
      </c>
      <c r="BG20" s="4" t="s">
        <v>155</v>
      </c>
      <c r="BI20" s="4" t="str">
        <f t="shared" si="12"/>
        <v>Not required</v>
      </c>
      <c r="BL20" s="4" t="str">
        <f>("No")</f>
        <v>No</v>
      </c>
      <c r="BR20" s="4">
        <v>1</v>
      </c>
      <c r="BS20" s="4" t="s">
        <v>156</v>
      </c>
      <c r="BU20" s="4" t="str">
        <f>("Annually")</f>
        <v>Annually</v>
      </c>
      <c r="BV20" s="4" t="s">
        <v>152</v>
      </c>
      <c r="BX20" s="4" t="str">
        <f>("Number of expulsions, Number of out-of-school suspensions, Number of in-school suspensions, Demographic information , Referrals to law enforcement")</f>
        <v>Number of expulsions, Number of out-of-school suspensions, Number of in-school suspensions, Demographic information , Referrals to law enforcement</v>
      </c>
      <c r="BY20" s="4" t="s">
        <v>150</v>
      </c>
      <c r="CA20" s="4">
        <v>1</v>
      </c>
      <c r="CB20" s="4" t="s">
        <v>152</v>
      </c>
      <c r="CD20" s="4" t="str">
        <f>("Race/ethnicity, Disciplinary type, Income status, Disability status")</f>
        <v>Race/ethnicity, Disciplinary type, Income status, Disability status</v>
      </c>
      <c r="CE20" s="4" t="s">
        <v>152</v>
      </c>
      <c r="CG20" s="4">
        <v>1</v>
      </c>
      <c r="CH20" s="4" t="s">
        <v>134</v>
      </c>
      <c r="CJ20" s="4" t="str">
        <f>("Possession of firearm, Possession of weapon, Physical violence")</f>
        <v>Possession of firearm, Possession of weapon, Physical violence</v>
      </c>
      <c r="CK20" s="4" t="s">
        <v>135</v>
      </c>
    </row>
    <row r="21" spans="1:90" s="4" customFormat="1" x14ac:dyDescent="0.35">
      <c r="A21" s="4" t="s">
        <v>157</v>
      </c>
      <c r="B21" s="5">
        <v>39448</v>
      </c>
      <c r="C21" s="5">
        <v>39813</v>
      </c>
      <c r="D21" s="4">
        <v>1</v>
      </c>
      <c r="E21" s="4" t="s">
        <v>158</v>
      </c>
      <c r="G21" s="4">
        <v>1</v>
      </c>
      <c r="H21" s="4" t="s">
        <v>159</v>
      </c>
      <c r="J21" s="4" t="str">
        <f t="shared" ref="J21:J32" si="16">("Possession of firearm, Possession of weapon, Sexual assault")</f>
        <v>Possession of firearm, Possession of weapon, Sexual assault</v>
      </c>
      <c r="K21" s="4" t="s">
        <v>160</v>
      </c>
      <c r="M21" s="4" t="str">
        <f t="shared" ref="M21:M45" si="17">("Not specified")</f>
        <v>Not specified</v>
      </c>
      <c r="P21" s="4">
        <v>1</v>
      </c>
      <c r="Q21" s="4" t="s">
        <v>161</v>
      </c>
      <c r="S21" s="4" t="s">
        <v>162</v>
      </c>
      <c r="T21" s="4" t="s">
        <v>163</v>
      </c>
      <c r="U21" s="4" t="s">
        <v>164</v>
      </c>
      <c r="V21" s="4" t="str">
        <f t="shared" ref="V21:V32" si="18">("Exercise of freedom of speech/press, Aiding and abetting physical injury")</f>
        <v>Exercise of freedom of speech/press, Aiding and abetting physical injury</v>
      </c>
      <c r="W21" s="4" t="s">
        <v>165</v>
      </c>
      <c r="Y21" s="4" t="str">
        <f t="shared" si="14"/>
        <v>Not specified</v>
      </c>
      <c r="AB21" s="4">
        <v>1</v>
      </c>
      <c r="AC21" s="4" t="s">
        <v>166</v>
      </c>
      <c r="AE21" s="4" t="str">
        <f t="shared" ref="AE21:AE32" si="19">("Sexual assault, Possession of firearms, Possession of weapons, Possession of controlled substance")</f>
        <v>Sexual assault, Possession of firearms, Possession of weapons, Possession of controlled substance</v>
      </c>
      <c r="AF21" s="4" t="s">
        <v>167</v>
      </c>
      <c r="AH21" s="4" t="str">
        <f t="shared" ref="AH21:AH32" si="20">("Not specified")</f>
        <v>Not specified</v>
      </c>
      <c r="AK21" s="4">
        <v>0</v>
      </c>
      <c r="AN21" s="4" t="s">
        <v>168</v>
      </c>
      <c r="AO21" s="4" t="s">
        <v>169</v>
      </c>
      <c r="AP21" s="4" t="s">
        <v>164</v>
      </c>
      <c r="AQ21" s="4" t="str">
        <f t="shared" ref="AQ21:AQ32" si="21">("Exercise of freedom of press/speech")</f>
        <v>Exercise of freedom of press/speech</v>
      </c>
      <c r="AR21" s="4" t="s">
        <v>170</v>
      </c>
      <c r="AT21" s="4" t="str">
        <f t="shared" ref="AT21:AT56" si="22">("5 days")</f>
        <v>5 days</v>
      </c>
      <c r="AU21" s="4" t="s">
        <v>171</v>
      </c>
      <c r="AW21" s="4" t="str">
        <f t="shared" si="4"/>
        <v>No</v>
      </c>
      <c r="BC21" s="4">
        <v>1</v>
      </c>
      <c r="BD21" s="4" t="s">
        <v>172</v>
      </c>
      <c r="BE21" s="4" t="s">
        <v>173</v>
      </c>
      <c r="BF21" s="4" t="str">
        <f t="shared" ref="BF21:BF32" si="23">("Kindergarten through 3rd grade")</f>
        <v>Kindergarten through 3rd grade</v>
      </c>
      <c r="BG21" s="4" t="s">
        <v>172</v>
      </c>
      <c r="BH21" s="4" t="s">
        <v>174</v>
      </c>
      <c r="BI21" s="4" t="str">
        <f t="shared" ref="BI21:BI32" si="24">("Opportunity to receive educational instruction , Provide reengagement plan, Provide behavioral rehabilitation plan ")</f>
        <v xml:space="preserve">Opportunity to receive educational instruction , Provide reengagement plan, Provide behavioral rehabilitation plan </v>
      </c>
      <c r="BJ21" s="4" t="s">
        <v>175</v>
      </c>
      <c r="BK21" s="4" t="s">
        <v>176</v>
      </c>
      <c r="BL21" s="4" t="str">
        <f t="shared" ref="BL21:BL52" si="25">("Yes, required")</f>
        <v>Yes, required</v>
      </c>
      <c r="BM21" s="4" t="s">
        <v>177</v>
      </c>
      <c r="BN21" s="4" t="s">
        <v>178</v>
      </c>
      <c r="BO21" s="4" t="str">
        <f>("Not specified")</f>
        <v>Not specified</v>
      </c>
      <c r="BR21" s="4">
        <v>1</v>
      </c>
      <c r="BS21" s="4" t="s">
        <v>179</v>
      </c>
      <c r="BU21" s="4" t="str">
        <f>("Not specified")</f>
        <v>Not specified</v>
      </c>
      <c r="BX21" s="4" t="str">
        <f t="shared" ref="BX21:BX32" si="26">("Number of expulsions, Number of out-of-school suspensions, Firearm incidents, Weapon possession, Violent incidents")</f>
        <v>Number of expulsions, Number of out-of-school suspensions, Firearm incidents, Weapon possession, Violent incidents</v>
      </c>
      <c r="BY21" s="4" t="s">
        <v>180</v>
      </c>
      <c r="BZ21" s="4" t="s">
        <v>181</v>
      </c>
      <c r="CA21" s="4">
        <v>0</v>
      </c>
      <c r="CG21" s="4">
        <v>1</v>
      </c>
      <c r="CH21" s="4" t="s">
        <v>182</v>
      </c>
      <c r="CJ21" s="4" t="str">
        <f t="shared" ref="CJ21:CJ32" si="27">("Possession of firearm, Possession of weapon, Offenses related to a controlled substance, Offenses related to alcoholic beverages, Physical violence")</f>
        <v>Possession of firearm, Possession of weapon, Offenses related to a controlled substance, Offenses related to alcoholic beverages, Physical violence</v>
      </c>
      <c r="CK21" s="4" t="s">
        <v>183</v>
      </c>
      <c r="CL21" s="4" t="s">
        <v>184</v>
      </c>
    </row>
    <row r="22" spans="1:90" s="4" customFormat="1" x14ac:dyDescent="0.35">
      <c r="A22" s="4" t="s">
        <v>157</v>
      </c>
      <c r="B22" s="5">
        <v>39814</v>
      </c>
      <c r="C22" s="5">
        <v>40178</v>
      </c>
      <c r="D22" s="4">
        <v>1</v>
      </c>
      <c r="E22" s="4" t="s">
        <v>185</v>
      </c>
      <c r="G22" s="4">
        <v>1</v>
      </c>
      <c r="H22" s="4" t="s">
        <v>159</v>
      </c>
      <c r="J22" s="4" t="str">
        <f t="shared" si="16"/>
        <v>Possession of firearm, Possession of weapon, Sexual assault</v>
      </c>
      <c r="K22" s="4" t="s">
        <v>160</v>
      </c>
      <c r="M22" s="4" t="str">
        <f t="shared" si="17"/>
        <v>Not specified</v>
      </c>
      <c r="P22" s="4">
        <v>1</v>
      </c>
      <c r="Q22" s="4" t="s">
        <v>161</v>
      </c>
      <c r="S22" s="4" t="s">
        <v>162</v>
      </c>
      <c r="T22" s="4" t="s">
        <v>186</v>
      </c>
      <c r="U22" s="4" t="s">
        <v>164</v>
      </c>
      <c r="V22" s="4" t="str">
        <f t="shared" si="18"/>
        <v>Exercise of freedom of speech/press, Aiding and abetting physical injury</v>
      </c>
      <c r="W22" s="4" t="s">
        <v>187</v>
      </c>
      <c r="Y22" s="4" t="str">
        <f t="shared" si="14"/>
        <v>Not specified</v>
      </c>
      <c r="AB22" s="4">
        <v>1</v>
      </c>
      <c r="AC22" s="4" t="s">
        <v>188</v>
      </c>
      <c r="AE22" s="4" t="str">
        <f t="shared" si="19"/>
        <v>Sexual assault, Possession of firearms, Possession of weapons, Possession of controlled substance</v>
      </c>
      <c r="AF22" s="4" t="s">
        <v>167</v>
      </c>
      <c r="AH22" s="4" t="str">
        <f t="shared" si="20"/>
        <v>Not specified</v>
      </c>
      <c r="AK22" s="4">
        <v>0</v>
      </c>
      <c r="AN22" s="4" t="s">
        <v>168</v>
      </c>
      <c r="AO22" s="4" t="s">
        <v>189</v>
      </c>
      <c r="AP22" s="4" t="s">
        <v>164</v>
      </c>
      <c r="AQ22" s="4" t="str">
        <f t="shared" si="21"/>
        <v>Exercise of freedom of press/speech</v>
      </c>
      <c r="AR22" s="4" t="s">
        <v>190</v>
      </c>
      <c r="AT22" s="4" t="str">
        <f t="shared" si="22"/>
        <v>5 days</v>
      </c>
      <c r="AU22" s="4" t="s">
        <v>171</v>
      </c>
      <c r="AW22" s="4" t="str">
        <f t="shared" si="4"/>
        <v>No</v>
      </c>
      <c r="BC22" s="4">
        <v>1</v>
      </c>
      <c r="BD22" s="4" t="s">
        <v>172</v>
      </c>
      <c r="BE22" s="4" t="s">
        <v>173</v>
      </c>
      <c r="BF22" s="4" t="str">
        <f t="shared" si="23"/>
        <v>Kindergarten through 3rd grade</v>
      </c>
      <c r="BG22" s="4" t="s">
        <v>172</v>
      </c>
      <c r="BH22" s="4" t="s">
        <v>174</v>
      </c>
      <c r="BI22" s="4" t="str">
        <f t="shared" si="24"/>
        <v xml:space="preserve">Opportunity to receive educational instruction , Provide reengagement plan, Provide behavioral rehabilitation plan </v>
      </c>
      <c r="BJ22" s="4" t="s">
        <v>191</v>
      </c>
      <c r="BK22" s="4" t="s">
        <v>176</v>
      </c>
      <c r="BL22" s="4" t="str">
        <f t="shared" si="25"/>
        <v>Yes, required</v>
      </c>
      <c r="BM22" s="4" t="s">
        <v>177</v>
      </c>
      <c r="BN22" s="4" t="s">
        <v>192</v>
      </c>
      <c r="BO22" s="4" t="str">
        <f>("Not specified")</f>
        <v>Not specified</v>
      </c>
      <c r="BR22" s="4">
        <v>1</v>
      </c>
      <c r="BS22" s="4" t="s">
        <v>179</v>
      </c>
      <c r="BU22" s="4" t="str">
        <f>("Not specified")</f>
        <v>Not specified</v>
      </c>
      <c r="BX22" s="4" t="str">
        <f t="shared" si="26"/>
        <v>Number of expulsions, Number of out-of-school suspensions, Firearm incidents, Weapon possession, Violent incidents</v>
      </c>
      <c r="BY22" s="4" t="s">
        <v>180</v>
      </c>
      <c r="BZ22" s="4" t="s">
        <v>181</v>
      </c>
      <c r="CA22" s="4">
        <v>0</v>
      </c>
      <c r="CG22" s="4">
        <v>1</v>
      </c>
      <c r="CH22" s="4" t="s">
        <v>182</v>
      </c>
      <c r="CJ22" s="4" t="str">
        <f t="shared" si="27"/>
        <v>Possession of firearm, Possession of weapon, Offenses related to a controlled substance, Offenses related to alcoholic beverages, Physical violence</v>
      </c>
      <c r="CK22" s="4" t="s">
        <v>193</v>
      </c>
      <c r="CL22" s="4" t="s">
        <v>184</v>
      </c>
    </row>
    <row r="23" spans="1:90" s="4" customFormat="1" x14ac:dyDescent="0.35">
      <c r="A23" s="4" t="s">
        <v>157</v>
      </c>
      <c r="B23" s="5">
        <v>40179</v>
      </c>
      <c r="C23" s="5">
        <v>40543</v>
      </c>
      <c r="D23" s="4">
        <v>1</v>
      </c>
      <c r="E23" s="4" t="s">
        <v>185</v>
      </c>
      <c r="G23" s="4">
        <v>1</v>
      </c>
      <c r="H23" s="4" t="s">
        <v>159</v>
      </c>
      <c r="J23" s="4" t="str">
        <f t="shared" si="16"/>
        <v>Possession of firearm, Possession of weapon, Sexual assault</v>
      </c>
      <c r="K23" s="4" t="s">
        <v>160</v>
      </c>
      <c r="M23" s="4" t="str">
        <f t="shared" si="17"/>
        <v>Not specified</v>
      </c>
      <c r="P23" s="4">
        <v>1</v>
      </c>
      <c r="Q23" s="4" t="s">
        <v>161</v>
      </c>
      <c r="S23" s="4" t="s">
        <v>162</v>
      </c>
      <c r="T23" s="4" t="s">
        <v>194</v>
      </c>
      <c r="U23" s="4" t="s">
        <v>164</v>
      </c>
      <c r="V23" s="4" t="str">
        <f t="shared" si="18"/>
        <v>Exercise of freedom of speech/press, Aiding and abetting physical injury</v>
      </c>
      <c r="W23" s="4" t="s">
        <v>187</v>
      </c>
      <c r="Y23" s="4" t="str">
        <f t="shared" si="14"/>
        <v>Not specified</v>
      </c>
      <c r="AB23" s="4">
        <v>1</v>
      </c>
      <c r="AC23" s="4" t="s">
        <v>188</v>
      </c>
      <c r="AE23" s="4" t="str">
        <f t="shared" si="19"/>
        <v>Sexual assault, Possession of firearms, Possession of weapons, Possession of controlled substance</v>
      </c>
      <c r="AF23" s="4" t="s">
        <v>167</v>
      </c>
      <c r="AH23" s="4" t="str">
        <f t="shared" si="20"/>
        <v>Not specified</v>
      </c>
      <c r="AK23" s="4">
        <v>0</v>
      </c>
      <c r="AN23" s="4" t="s">
        <v>168</v>
      </c>
      <c r="AO23" s="4" t="s">
        <v>189</v>
      </c>
      <c r="AP23" s="4" t="s">
        <v>164</v>
      </c>
      <c r="AQ23" s="4" t="str">
        <f t="shared" si="21"/>
        <v>Exercise of freedom of press/speech</v>
      </c>
      <c r="AR23" s="4" t="s">
        <v>190</v>
      </c>
      <c r="AT23" s="4" t="str">
        <f t="shared" si="22"/>
        <v>5 days</v>
      </c>
      <c r="AU23" s="4" t="s">
        <v>171</v>
      </c>
      <c r="AW23" s="4" t="str">
        <f t="shared" si="4"/>
        <v>No</v>
      </c>
      <c r="BC23" s="4">
        <v>1</v>
      </c>
      <c r="BD23" s="4" t="s">
        <v>172</v>
      </c>
      <c r="BE23" s="4" t="s">
        <v>173</v>
      </c>
      <c r="BF23" s="4" t="str">
        <f t="shared" si="23"/>
        <v>Kindergarten through 3rd grade</v>
      </c>
      <c r="BG23" s="4" t="s">
        <v>172</v>
      </c>
      <c r="BH23" s="4" t="s">
        <v>174</v>
      </c>
      <c r="BI23" s="4" t="str">
        <f t="shared" si="24"/>
        <v xml:space="preserve">Opportunity to receive educational instruction , Provide reengagement plan, Provide behavioral rehabilitation plan </v>
      </c>
      <c r="BJ23" s="4" t="s">
        <v>191</v>
      </c>
      <c r="BK23" s="4" t="s">
        <v>176</v>
      </c>
      <c r="BL23" s="4" t="str">
        <f t="shared" si="25"/>
        <v>Yes, required</v>
      </c>
      <c r="BM23" s="4" t="s">
        <v>177</v>
      </c>
      <c r="BN23" s="4" t="s">
        <v>192</v>
      </c>
      <c r="BO23" s="4" t="str">
        <f>("Not specified")</f>
        <v>Not specified</v>
      </c>
      <c r="BR23" s="4">
        <v>1</v>
      </c>
      <c r="BS23" s="4" t="s">
        <v>195</v>
      </c>
      <c r="BU23" s="4" t="str">
        <f t="shared" ref="BU23:BU54" si="28">("Annually")</f>
        <v>Annually</v>
      </c>
      <c r="BV23" s="4" t="s">
        <v>196</v>
      </c>
      <c r="BW23" s="4" t="s">
        <v>197</v>
      </c>
      <c r="BX23" s="4" t="str">
        <f t="shared" si="26"/>
        <v>Number of expulsions, Number of out-of-school suspensions, Firearm incidents, Weapon possession, Violent incidents</v>
      </c>
      <c r="BY23" s="4" t="s">
        <v>198</v>
      </c>
      <c r="BZ23" s="4" t="s">
        <v>199</v>
      </c>
      <c r="CA23" s="4">
        <v>0</v>
      </c>
      <c r="CG23" s="4">
        <v>1</v>
      </c>
      <c r="CH23" s="4" t="s">
        <v>200</v>
      </c>
      <c r="CJ23" s="4" t="str">
        <f t="shared" si="27"/>
        <v>Possession of firearm, Possession of weapon, Offenses related to a controlled substance, Offenses related to alcoholic beverages, Physical violence</v>
      </c>
      <c r="CK23" s="4" t="s">
        <v>201</v>
      </c>
      <c r="CL23" s="4" t="s">
        <v>184</v>
      </c>
    </row>
    <row r="24" spans="1:90" s="4" customFormat="1" x14ac:dyDescent="0.35">
      <c r="A24" s="4" t="s">
        <v>157</v>
      </c>
      <c r="B24" s="5">
        <v>40544</v>
      </c>
      <c r="C24" s="5">
        <v>40908</v>
      </c>
      <c r="D24" s="4">
        <v>1</v>
      </c>
      <c r="E24" s="4" t="s">
        <v>185</v>
      </c>
      <c r="G24" s="4">
        <v>1</v>
      </c>
      <c r="H24" s="4" t="s">
        <v>159</v>
      </c>
      <c r="J24" s="4" t="str">
        <f t="shared" si="16"/>
        <v>Possession of firearm, Possession of weapon, Sexual assault</v>
      </c>
      <c r="K24" s="4" t="s">
        <v>160</v>
      </c>
      <c r="M24" s="4" t="str">
        <f t="shared" si="17"/>
        <v>Not specified</v>
      </c>
      <c r="P24" s="4">
        <v>1</v>
      </c>
      <c r="Q24" s="4" t="s">
        <v>161</v>
      </c>
      <c r="S24" s="4" t="s">
        <v>162</v>
      </c>
      <c r="T24" s="4" t="s">
        <v>202</v>
      </c>
      <c r="U24" s="4" t="s">
        <v>164</v>
      </c>
      <c r="V24" s="4" t="str">
        <f t="shared" si="18"/>
        <v>Exercise of freedom of speech/press, Aiding and abetting physical injury</v>
      </c>
      <c r="W24" s="4" t="s">
        <v>203</v>
      </c>
      <c r="Y24" s="4" t="str">
        <f t="shared" si="14"/>
        <v>Not specified</v>
      </c>
      <c r="AB24" s="4">
        <v>1</v>
      </c>
      <c r="AC24" s="4" t="s">
        <v>188</v>
      </c>
      <c r="AE24" s="4" t="str">
        <f t="shared" si="19"/>
        <v>Sexual assault, Possession of firearms, Possession of weapons, Possession of controlled substance</v>
      </c>
      <c r="AF24" s="4" t="s">
        <v>167</v>
      </c>
      <c r="AH24" s="4" t="str">
        <f t="shared" si="20"/>
        <v>Not specified</v>
      </c>
      <c r="AK24" s="4">
        <v>0</v>
      </c>
      <c r="AN24" s="4" t="s">
        <v>168</v>
      </c>
      <c r="AO24" s="4" t="s">
        <v>189</v>
      </c>
      <c r="AP24" s="4" t="s">
        <v>164</v>
      </c>
      <c r="AQ24" s="4" t="str">
        <f t="shared" si="21"/>
        <v>Exercise of freedom of press/speech</v>
      </c>
      <c r="AR24" s="4" t="s">
        <v>190</v>
      </c>
      <c r="AT24" s="4" t="str">
        <f t="shared" si="22"/>
        <v>5 days</v>
      </c>
      <c r="AU24" s="4" t="s">
        <v>171</v>
      </c>
      <c r="AW24" s="4" t="str">
        <f t="shared" si="4"/>
        <v>No</v>
      </c>
      <c r="BC24" s="4">
        <v>1</v>
      </c>
      <c r="BD24" s="4" t="s">
        <v>172</v>
      </c>
      <c r="BE24" s="4" t="s">
        <v>173</v>
      </c>
      <c r="BF24" s="4" t="str">
        <f t="shared" si="23"/>
        <v>Kindergarten through 3rd grade</v>
      </c>
      <c r="BG24" s="4" t="s">
        <v>172</v>
      </c>
      <c r="BH24" s="4" t="s">
        <v>174</v>
      </c>
      <c r="BI24" s="4" t="str">
        <f t="shared" si="24"/>
        <v xml:space="preserve">Opportunity to receive educational instruction , Provide reengagement plan, Provide behavioral rehabilitation plan </v>
      </c>
      <c r="BJ24" s="4" t="s">
        <v>191</v>
      </c>
      <c r="BK24" s="4" t="s">
        <v>176</v>
      </c>
      <c r="BL24" s="4" t="str">
        <f t="shared" si="25"/>
        <v>Yes, required</v>
      </c>
      <c r="BM24" s="4" t="s">
        <v>177</v>
      </c>
      <c r="BN24" s="4" t="s">
        <v>192</v>
      </c>
      <c r="BO24" s="4" t="str">
        <f>("Not specified")</f>
        <v>Not specified</v>
      </c>
      <c r="BR24" s="4">
        <v>1</v>
      </c>
      <c r="BS24" s="4" t="s">
        <v>204</v>
      </c>
      <c r="BU24" s="4" t="str">
        <f t="shared" si="28"/>
        <v>Annually</v>
      </c>
      <c r="BV24" s="4" t="s">
        <v>205</v>
      </c>
      <c r="BW24" s="4" t="s">
        <v>197</v>
      </c>
      <c r="BX24" s="4" t="str">
        <f t="shared" si="26"/>
        <v>Number of expulsions, Number of out-of-school suspensions, Firearm incidents, Weapon possession, Violent incidents</v>
      </c>
      <c r="BY24" s="4" t="s">
        <v>206</v>
      </c>
      <c r="BZ24" s="4" t="s">
        <v>199</v>
      </c>
      <c r="CA24" s="4">
        <v>0</v>
      </c>
      <c r="CG24" s="4">
        <v>1</v>
      </c>
      <c r="CH24" s="4" t="s">
        <v>200</v>
      </c>
      <c r="CJ24" s="4" t="str">
        <f t="shared" si="27"/>
        <v>Possession of firearm, Possession of weapon, Offenses related to a controlled substance, Offenses related to alcoholic beverages, Physical violence</v>
      </c>
      <c r="CK24" s="4" t="s">
        <v>201</v>
      </c>
      <c r="CL24" s="4" t="s">
        <v>184</v>
      </c>
    </row>
    <row r="25" spans="1:90" s="4" customFormat="1" x14ac:dyDescent="0.35">
      <c r="A25" s="4" t="s">
        <v>157</v>
      </c>
      <c r="B25" s="5">
        <v>40909</v>
      </c>
      <c r="C25" s="5">
        <v>41274</v>
      </c>
      <c r="D25" s="4">
        <v>1</v>
      </c>
      <c r="E25" s="4" t="s">
        <v>185</v>
      </c>
      <c r="G25" s="4">
        <v>1</v>
      </c>
      <c r="H25" s="4" t="s">
        <v>159</v>
      </c>
      <c r="J25" s="4" t="str">
        <f t="shared" si="16"/>
        <v>Possession of firearm, Possession of weapon, Sexual assault</v>
      </c>
      <c r="K25" s="4" t="s">
        <v>160</v>
      </c>
      <c r="M25" s="4" t="str">
        <f t="shared" si="17"/>
        <v>Not specified</v>
      </c>
      <c r="P25" s="4">
        <v>1</v>
      </c>
      <c r="Q25" s="4" t="s">
        <v>161</v>
      </c>
      <c r="S25" s="4" t="s">
        <v>162</v>
      </c>
      <c r="T25" s="4" t="s">
        <v>202</v>
      </c>
      <c r="U25" s="4" t="s">
        <v>164</v>
      </c>
      <c r="V25" s="4" t="str">
        <f t="shared" si="18"/>
        <v>Exercise of freedom of speech/press, Aiding and abetting physical injury</v>
      </c>
      <c r="W25" s="4" t="s">
        <v>187</v>
      </c>
      <c r="Y25" s="4" t="str">
        <f t="shared" si="14"/>
        <v>Not specified</v>
      </c>
      <c r="AB25" s="4">
        <v>1</v>
      </c>
      <c r="AC25" s="4" t="s">
        <v>188</v>
      </c>
      <c r="AE25" s="4" t="str">
        <f t="shared" si="19"/>
        <v>Sexual assault, Possession of firearms, Possession of weapons, Possession of controlled substance</v>
      </c>
      <c r="AF25" s="4" t="s">
        <v>167</v>
      </c>
      <c r="AH25" s="4" t="str">
        <f t="shared" si="20"/>
        <v>Not specified</v>
      </c>
      <c r="AK25" s="4">
        <v>0</v>
      </c>
      <c r="AN25" s="4" t="s">
        <v>168</v>
      </c>
      <c r="AO25" s="4" t="s">
        <v>189</v>
      </c>
      <c r="AP25" s="4" t="s">
        <v>164</v>
      </c>
      <c r="AQ25" s="4" t="str">
        <f t="shared" si="21"/>
        <v>Exercise of freedom of press/speech</v>
      </c>
      <c r="AR25" s="4" t="s">
        <v>190</v>
      </c>
      <c r="AT25" s="4" t="str">
        <f t="shared" si="22"/>
        <v>5 days</v>
      </c>
      <c r="AU25" s="4" t="s">
        <v>171</v>
      </c>
      <c r="AW25" s="4" t="str">
        <f t="shared" si="4"/>
        <v>No</v>
      </c>
      <c r="BC25" s="4">
        <v>1</v>
      </c>
      <c r="BD25" s="4" t="s">
        <v>172</v>
      </c>
      <c r="BE25" s="4" t="s">
        <v>173</v>
      </c>
      <c r="BF25" s="4" t="str">
        <f t="shared" si="23"/>
        <v>Kindergarten through 3rd grade</v>
      </c>
      <c r="BG25" s="4" t="s">
        <v>172</v>
      </c>
      <c r="BH25" s="4" t="s">
        <v>174</v>
      </c>
      <c r="BI25" s="4" t="str">
        <f t="shared" si="24"/>
        <v xml:space="preserve">Opportunity to receive educational instruction , Provide reengagement plan, Provide behavioral rehabilitation plan </v>
      </c>
      <c r="BJ25" s="4" t="s">
        <v>191</v>
      </c>
      <c r="BK25" s="4" t="s">
        <v>176</v>
      </c>
      <c r="BL25" s="4" t="str">
        <f t="shared" si="25"/>
        <v>Yes, required</v>
      </c>
      <c r="BM25" s="4" t="s">
        <v>177</v>
      </c>
      <c r="BN25" s="4" t="s">
        <v>192</v>
      </c>
      <c r="BO25" s="4" t="str">
        <f>("Not specified")</f>
        <v>Not specified</v>
      </c>
      <c r="BR25" s="4">
        <v>1</v>
      </c>
      <c r="BS25" s="4" t="s">
        <v>204</v>
      </c>
      <c r="BU25" s="4" t="str">
        <f t="shared" si="28"/>
        <v>Annually</v>
      </c>
      <c r="BV25" s="4" t="s">
        <v>207</v>
      </c>
      <c r="BW25" s="4" t="s">
        <v>197</v>
      </c>
      <c r="BX25" s="4" t="str">
        <f t="shared" si="26"/>
        <v>Number of expulsions, Number of out-of-school suspensions, Firearm incidents, Weapon possession, Violent incidents</v>
      </c>
      <c r="BY25" s="4" t="s">
        <v>206</v>
      </c>
      <c r="BZ25" s="4" t="s">
        <v>199</v>
      </c>
      <c r="CA25" s="4">
        <v>0</v>
      </c>
      <c r="CG25" s="4">
        <v>1</v>
      </c>
      <c r="CH25" s="4" t="s">
        <v>200</v>
      </c>
      <c r="CJ25" s="4" t="str">
        <f t="shared" si="27"/>
        <v>Possession of firearm, Possession of weapon, Offenses related to a controlled substance, Offenses related to alcoholic beverages, Physical violence</v>
      </c>
      <c r="CK25" s="4" t="s">
        <v>208</v>
      </c>
      <c r="CL25" s="4" t="s">
        <v>184</v>
      </c>
    </row>
    <row r="26" spans="1:90" s="4" customFormat="1" x14ac:dyDescent="0.35">
      <c r="A26" s="4" t="s">
        <v>157</v>
      </c>
      <c r="B26" s="5">
        <v>41275</v>
      </c>
      <c r="C26" s="5">
        <v>41639</v>
      </c>
      <c r="D26" s="4">
        <v>1</v>
      </c>
      <c r="E26" s="4" t="s">
        <v>209</v>
      </c>
      <c r="G26" s="4">
        <v>1</v>
      </c>
      <c r="H26" s="4" t="s">
        <v>159</v>
      </c>
      <c r="J26" s="4" t="str">
        <f t="shared" si="16"/>
        <v>Possession of firearm, Possession of weapon, Sexual assault</v>
      </c>
      <c r="K26" s="4" t="s">
        <v>210</v>
      </c>
      <c r="M26" s="4" t="str">
        <f t="shared" si="17"/>
        <v>Not specified</v>
      </c>
      <c r="P26" s="4">
        <v>1</v>
      </c>
      <c r="Q26" s="4" t="s">
        <v>161</v>
      </c>
      <c r="S26" s="4" t="s">
        <v>162</v>
      </c>
      <c r="T26" s="4" t="s">
        <v>211</v>
      </c>
      <c r="U26" s="4" t="s">
        <v>164</v>
      </c>
      <c r="V26" s="4" t="str">
        <f t="shared" si="18"/>
        <v>Exercise of freedom of speech/press, Aiding and abetting physical injury</v>
      </c>
      <c r="W26" s="4" t="s">
        <v>212</v>
      </c>
      <c r="X26" s="4" t="s">
        <v>213</v>
      </c>
      <c r="Y26" s="4" t="str">
        <f t="shared" si="14"/>
        <v>Not specified</v>
      </c>
      <c r="AB26" s="4">
        <v>1</v>
      </c>
      <c r="AC26" s="4" t="s">
        <v>214</v>
      </c>
      <c r="AE26" s="4" t="str">
        <f t="shared" si="19"/>
        <v>Sexual assault, Possession of firearms, Possession of weapons, Possession of controlled substance</v>
      </c>
      <c r="AF26" s="4" t="s">
        <v>167</v>
      </c>
      <c r="AH26" s="4" t="str">
        <f t="shared" si="20"/>
        <v>Not specified</v>
      </c>
      <c r="AK26" s="4">
        <v>0</v>
      </c>
      <c r="AN26" s="4" t="s">
        <v>168</v>
      </c>
      <c r="AO26" s="4" t="s">
        <v>215</v>
      </c>
      <c r="AP26" s="4" t="s">
        <v>164</v>
      </c>
      <c r="AQ26" s="4" t="str">
        <f t="shared" si="21"/>
        <v>Exercise of freedom of press/speech</v>
      </c>
      <c r="AR26" s="4" t="s">
        <v>190</v>
      </c>
      <c r="AT26" s="4" t="str">
        <f t="shared" si="22"/>
        <v>5 days</v>
      </c>
      <c r="AU26" s="4" t="s">
        <v>171</v>
      </c>
      <c r="AW26" s="4" t="str">
        <f t="shared" si="4"/>
        <v>No</v>
      </c>
      <c r="BC26" s="4">
        <v>1</v>
      </c>
      <c r="BD26" s="4" t="s">
        <v>172</v>
      </c>
      <c r="BE26" s="4" t="s">
        <v>173</v>
      </c>
      <c r="BF26" s="4" t="str">
        <f t="shared" si="23"/>
        <v>Kindergarten through 3rd grade</v>
      </c>
      <c r="BG26" s="4" t="s">
        <v>172</v>
      </c>
      <c r="BH26" s="4" t="s">
        <v>174</v>
      </c>
      <c r="BI26" s="4" t="str">
        <f t="shared" si="24"/>
        <v xml:space="preserve">Opportunity to receive educational instruction , Provide reengagement plan, Provide behavioral rehabilitation plan </v>
      </c>
      <c r="BJ26" s="4" t="s">
        <v>216</v>
      </c>
      <c r="BK26" s="4" t="s">
        <v>176</v>
      </c>
      <c r="BL26" s="4" t="str">
        <f t="shared" si="25"/>
        <v>Yes, required</v>
      </c>
      <c r="BM26" s="4" t="s">
        <v>177</v>
      </c>
      <c r="BN26" s="4" t="s">
        <v>192</v>
      </c>
      <c r="BO26" s="4" t="str">
        <f t="shared" ref="BO26:BO32" si="29">("In-school suspension, Parental involvement, Positive behavioral interventions, Restorative justice , Referrals to counselors, Study groups")</f>
        <v>In-school suspension, Parental involvement, Positive behavioral interventions, Restorative justice , Referrals to counselors, Study groups</v>
      </c>
      <c r="BP26" s="4" t="s">
        <v>217</v>
      </c>
      <c r="BQ26" s="4" t="s">
        <v>218</v>
      </c>
      <c r="BR26" s="4">
        <v>1</v>
      </c>
      <c r="BS26" s="4" t="s">
        <v>219</v>
      </c>
      <c r="BU26" s="4" t="str">
        <f t="shared" si="28"/>
        <v>Annually</v>
      </c>
      <c r="BV26" s="4" t="s">
        <v>220</v>
      </c>
      <c r="BW26" s="4" t="s">
        <v>197</v>
      </c>
      <c r="BX26" s="4" t="str">
        <f t="shared" si="26"/>
        <v>Number of expulsions, Number of out-of-school suspensions, Firearm incidents, Weapon possession, Violent incidents</v>
      </c>
      <c r="BY26" s="4" t="s">
        <v>221</v>
      </c>
      <c r="BZ26" s="4" t="s">
        <v>199</v>
      </c>
      <c r="CA26" s="4">
        <v>0</v>
      </c>
      <c r="CG26" s="4">
        <v>1</v>
      </c>
      <c r="CH26" s="4" t="s">
        <v>182</v>
      </c>
      <c r="CJ26" s="4" t="str">
        <f t="shared" si="27"/>
        <v>Possession of firearm, Possession of weapon, Offenses related to a controlled substance, Offenses related to alcoholic beverages, Physical violence</v>
      </c>
      <c r="CK26" s="4" t="s">
        <v>222</v>
      </c>
      <c r="CL26" s="4" t="s">
        <v>184</v>
      </c>
    </row>
    <row r="27" spans="1:90" s="4" customFormat="1" x14ac:dyDescent="0.35">
      <c r="A27" s="4" t="s">
        <v>157</v>
      </c>
      <c r="B27" s="5">
        <v>41640</v>
      </c>
      <c r="C27" s="5">
        <v>42004</v>
      </c>
      <c r="D27" s="4">
        <v>1</v>
      </c>
      <c r="E27" s="4" t="s">
        <v>209</v>
      </c>
      <c r="G27" s="4">
        <v>1</v>
      </c>
      <c r="H27" s="4" t="s">
        <v>159</v>
      </c>
      <c r="J27" s="4" t="str">
        <f t="shared" si="16"/>
        <v>Possession of firearm, Possession of weapon, Sexual assault</v>
      </c>
      <c r="K27" s="4" t="s">
        <v>210</v>
      </c>
      <c r="M27" s="4" t="str">
        <f t="shared" si="17"/>
        <v>Not specified</v>
      </c>
      <c r="P27" s="4">
        <v>1</v>
      </c>
      <c r="Q27" s="4" t="s">
        <v>161</v>
      </c>
      <c r="S27" s="4" t="s">
        <v>162</v>
      </c>
      <c r="T27" s="4" t="s">
        <v>223</v>
      </c>
      <c r="U27" s="4" t="s">
        <v>164</v>
      </c>
      <c r="V27" s="4" t="str">
        <f t="shared" si="18"/>
        <v>Exercise of freedom of speech/press, Aiding and abetting physical injury</v>
      </c>
      <c r="W27" s="4" t="s">
        <v>212</v>
      </c>
      <c r="Y27" s="4" t="str">
        <f t="shared" si="14"/>
        <v>Not specified</v>
      </c>
      <c r="AB27" s="4">
        <v>1</v>
      </c>
      <c r="AC27" s="4" t="s">
        <v>214</v>
      </c>
      <c r="AE27" s="4" t="str">
        <f t="shared" si="19"/>
        <v>Sexual assault, Possession of firearms, Possession of weapons, Possession of controlled substance</v>
      </c>
      <c r="AF27" s="4" t="s">
        <v>167</v>
      </c>
      <c r="AH27" s="4" t="str">
        <f t="shared" si="20"/>
        <v>Not specified</v>
      </c>
      <c r="AK27" s="4">
        <v>0</v>
      </c>
      <c r="AN27" s="4" t="s">
        <v>168</v>
      </c>
      <c r="AO27" s="4" t="s">
        <v>215</v>
      </c>
      <c r="AP27" s="4" t="s">
        <v>164</v>
      </c>
      <c r="AQ27" s="4" t="str">
        <f t="shared" si="21"/>
        <v>Exercise of freedom of press/speech</v>
      </c>
      <c r="AR27" s="4" t="s">
        <v>190</v>
      </c>
      <c r="AT27" s="4" t="str">
        <f t="shared" si="22"/>
        <v>5 days</v>
      </c>
      <c r="AU27" s="4" t="s">
        <v>171</v>
      </c>
      <c r="AW27" s="4" t="str">
        <f t="shared" si="4"/>
        <v>No</v>
      </c>
      <c r="BC27" s="4">
        <v>1</v>
      </c>
      <c r="BD27" s="4" t="s">
        <v>172</v>
      </c>
      <c r="BE27" s="4" t="s">
        <v>173</v>
      </c>
      <c r="BF27" s="4" t="str">
        <f t="shared" si="23"/>
        <v>Kindergarten through 3rd grade</v>
      </c>
      <c r="BG27" s="4" t="s">
        <v>172</v>
      </c>
      <c r="BH27" s="4" t="s">
        <v>174</v>
      </c>
      <c r="BI27" s="4" t="str">
        <f t="shared" si="24"/>
        <v xml:space="preserve">Opportunity to receive educational instruction , Provide reengagement plan, Provide behavioral rehabilitation plan </v>
      </c>
      <c r="BJ27" s="4" t="s">
        <v>216</v>
      </c>
      <c r="BK27" s="4" t="s">
        <v>176</v>
      </c>
      <c r="BL27" s="4" t="str">
        <f t="shared" si="25"/>
        <v>Yes, required</v>
      </c>
      <c r="BM27" s="4" t="s">
        <v>177</v>
      </c>
      <c r="BN27" s="4" t="s">
        <v>192</v>
      </c>
      <c r="BO27" s="4" t="str">
        <f t="shared" si="29"/>
        <v>In-school suspension, Parental involvement, Positive behavioral interventions, Restorative justice , Referrals to counselors, Study groups</v>
      </c>
      <c r="BP27" s="4" t="s">
        <v>217</v>
      </c>
      <c r="BQ27" s="4" t="s">
        <v>218</v>
      </c>
      <c r="BR27" s="4">
        <v>1</v>
      </c>
      <c r="BS27" s="4" t="s">
        <v>219</v>
      </c>
      <c r="BU27" s="4" t="str">
        <f t="shared" si="28"/>
        <v>Annually</v>
      </c>
      <c r="BV27" s="4" t="s">
        <v>224</v>
      </c>
      <c r="BW27" s="4" t="s">
        <v>197</v>
      </c>
      <c r="BX27" s="4" t="str">
        <f t="shared" si="26"/>
        <v>Number of expulsions, Number of out-of-school suspensions, Firearm incidents, Weapon possession, Violent incidents</v>
      </c>
      <c r="BY27" s="4" t="s">
        <v>221</v>
      </c>
      <c r="BZ27" s="4" t="s">
        <v>199</v>
      </c>
      <c r="CA27" s="4">
        <v>0</v>
      </c>
      <c r="CG27" s="4">
        <v>1</v>
      </c>
      <c r="CH27" s="4" t="s">
        <v>182</v>
      </c>
      <c r="CJ27" s="4" t="str">
        <f t="shared" si="27"/>
        <v>Possession of firearm, Possession of weapon, Offenses related to a controlled substance, Offenses related to alcoholic beverages, Physical violence</v>
      </c>
      <c r="CK27" s="4" t="s">
        <v>222</v>
      </c>
      <c r="CL27" s="4" t="s">
        <v>184</v>
      </c>
    </row>
    <row r="28" spans="1:90" s="4" customFormat="1" x14ac:dyDescent="0.35">
      <c r="A28" s="4" t="s">
        <v>157</v>
      </c>
      <c r="B28" s="5">
        <v>42005</v>
      </c>
      <c r="C28" s="5">
        <v>42369</v>
      </c>
      <c r="D28" s="4">
        <v>1</v>
      </c>
      <c r="E28" s="4" t="s">
        <v>209</v>
      </c>
      <c r="G28" s="4">
        <v>1</v>
      </c>
      <c r="H28" s="4" t="s">
        <v>159</v>
      </c>
      <c r="J28" s="4" t="str">
        <f t="shared" si="16"/>
        <v>Possession of firearm, Possession of weapon, Sexual assault</v>
      </c>
      <c r="K28" s="4" t="s">
        <v>210</v>
      </c>
      <c r="M28" s="4" t="str">
        <f t="shared" si="17"/>
        <v>Not specified</v>
      </c>
      <c r="P28" s="4">
        <v>1</v>
      </c>
      <c r="Q28" s="4" t="s">
        <v>161</v>
      </c>
      <c r="S28" s="4" t="s">
        <v>162</v>
      </c>
      <c r="T28" s="4" t="s">
        <v>223</v>
      </c>
      <c r="U28" s="4" t="s">
        <v>164</v>
      </c>
      <c r="V28" s="4" t="str">
        <f t="shared" si="18"/>
        <v>Exercise of freedom of speech/press, Aiding and abetting physical injury</v>
      </c>
      <c r="W28" s="4" t="s">
        <v>212</v>
      </c>
      <c r="Y28" s="4" t="str">
        <f t="shared" si="14"/>
        <v>Not specified</v>
      </c>
      <c r="AB28" s="4">
        <v>1</v>
      </c>
      <c r="AC28" s="4" t="s">
        <v>214</v>
      </c>
      <c r="AE28" s="4" t="str">
        <f t="shared" si="19"/>
        <v>Sexual assault, Possession of firearms, Possession of weapons, Possession of controlled substance</v>
      </c>
      <c r="AF28" s="4" t="s">
        <v>167</v>
      </c>
      <c r="AH28" s="4" t="str">
        <f t="shared" si="20"/>
        <v>Not specified</v>
      </c>
      <c r="AK28" s="4">
        <v>0</v>
      </c>
      <c r="AN28" s="4" t="s">
        <v>168</v>
      </c>
      <c r="AO28" s="4" t="s">
        <v>215</v>
      </c>
      <c r="AP28" s="4" t="s">
        <v>164</v>
      </c>
      <c r="AQ28" s="4" t="str">
        <f t="shared" si="21"/>
        <v>Exercise of freedom of press/speech</v>
      </c>
      <c r="AR28" s="4" t="s">
        <v>190</v>
      </c>
      <c r="AT28" s="4" t="str">
        <f t="shared" si="22"/>
        <v>5 days</v>
      </c>
      <c r="AU28" s="4" t="s">
        <v>171</v>
      </c>
      <c r="AW28" s="4" t="str">
        <f t="shared" si="4"/>
        <v>No</v>
      </c>
      <c r="BC28" s="4">
        <v>1</v>
      </c>
      <c r="BD28" s="4" t="s">
        <v>172</v>
      </c>
      <c r="BE28" s="4" t="s">
        <v>173</v>
      </c>
      <c r="BF28" s="4" t="str">
        <f t="shared" si="23"/>
        <v>Kindergarten through 3rd grade</v>
      </c>
      <c r="BG28" s="4" t="s">
        <v>172</v>
      </c>
      <c r="BH28" s="4" t="s">
        <v>174</v>
      </c>
      <c r="BI28" s="4" t="str">
        <f t="shared" si="24"/>
        <v xml:space="preserve">Opportunity to receive educational instruction , Provide reengagement plan, Provide behavioral rehabilitation plan </v>
      </c>
      <c r="BJ28" s="4" t="s">
        <v>216</v>
      </c>
      <c r="BK28" s="4" t="s">
        <v>176</v>
      </c>
      <c r="BL28" s="4" t="str">
        <f t="shared" si="25"/>
        <v>Yes, required</v>
      </c>
      <c r="BM28" s="4" t="s">
        <v>177</v>
      </c>
      <c r="BN28" s="4" t="s">
        <v>192</v>
      </c>
      <c r="BO28" s="4" t="str">
        <f t="shared" si="29"/>
        <v>In-school suspension, Parental involvement, Positive behavioral interventions, Restorative justice , Referrals to counselors, Study groups</v>
      </c>
      <c r="BP28" s="4" t="s">
        <v>217</v>
      </c>
      <c r="BQ28" s="4" t="s">
        <v>218</v>
      </c>
      <c r="BR28" s="4">
        <v>1</v>
      </c>
      <c r="BS28" s="4" t="s">
        <v>219</v>
      </c>
      <c r="BU28" s="4" t="str">
        <f t="shared" si="28"/>
        <v>Annually</v>
      </c>
      <c r="BV28" s="4" t="s">
        <v>220</v>
      </c>
      <c r="BW28" s="4" t="s">
        <v>197</v>
      </c>
      <c r="BX28" s="4" t="str">
        <f t="shared" si="26"/>
        <v>Number of expulsions, Number of out-of-school suspensions, Firearm incidents, Weapon possession, Violent incidents</v>
      </c>
      <c r="BY28" s="4" t="s">
        <v>221</v>
      </c>
      <c r="BZ28" s="4" t="s">
        <v>199</v>
      </c>
      <c r="CA28" s="4">
        <v>0</v>
      </c>
      <c r="CG28" s="4">
        <v>1</v>
      </c>
      <c r="CH28" s="4" t="s">
        <v>182</v>
      </c>
      <c r="CJ28" s="4" t="str">
        <f t="shared" si="27"/>
        <v>Possession of firearm, Possession of weapon, Offenses related to a controlled substance, Offenses related to alcoholic beverages, Physical violence</v>
      </c>
      <c r="CK28" s="4" t="s">
        <v>222</v>
      </c>
      <c r="CL28" s="4" t="s">
        <v>184</v>
      </c>
    </row>
    <row r="29" spans="1:90" s="4" customFormat="1" x14ac:dyDescent="0.35">
      <c r="A29" s="4" t="s">
        <v>157</v>
      </c>
      <c r="B29" s="5">
        <v>42370</v>
      </c>
      <c r="C29" s="5">
        <v>42735</v>
      </c>
      <c r="D29" s="4">
        <v>1</v>
      </c>
      <c r="E29" s="4" t="s">
        <v>209</v>
      </c>
      <c r="G29" s="4">
        <v>1</v>
      </c>
      <c r="H29" s="4" t="s">
        <v>225</v>
      </c>
      <c r="J29" s="4" t="str">
        <f t="shared" si="16"/>
        <v>Possession of firearm, Possession of weapon, Sexual assault</v>
      </c>
      <c r="K29" s="4" t="s">
        <v>210</v>
      </c>
      <c r="M29" s="4" t="str">
        <f t="shared" si="17"/>
        <v>Not specified</v>
      </c>
      <c r="P29" s="4">
        <v>1</v>
      </c>
      <c r="Q29" s="4" t="s">
        <v>161</v>
      </c>
      <c r="S29" s="4" t="s">
        <v>162</v>
      </c>
      <c r="T29" s="4" t="s">
        <v>223</v>
      </c>
      <c r="U29" s="4" t="s">
        <v>164</v>
      </c>
      <c r="V29" s="4" t="str">
        <f t="shared" si="18"/>
        <v>Exercise of freedom of speech/press, Aiding and abetting physical injury</v>
      </c>
      <c r="W29" s="4" t="s">
        <v>212</v>
      </c>
      <c r="Y29" s="4" t="str">
        <f t="shared" si="14"/>
        <v>Not specified</v>
      </c>
      <c r="AB29" s="4">
        <v>1</v>
      </c>
      <c r="AC29" s="4" t="s">
        <v>214</v>
      </c>
      <c r="AE29" s="4" t="str">
        <f t="shared" si="19"/>
        <v>Sexual assault, Possession of firearms, Possession of weapons, Possession of controlled substance</v>
      </c>
      <c r="AF29" s="4" t="s">
        <v>167</v>
      </c>
      <c r="AH29" s="4" t="str">
        <f t="shared" si="20"/>
        <v>Not specified</v>
      </c>
      <c r="AK29" s="4">
        <v>0</v>
      </c>
      <c r="AN29" s="4" t="s">
        <v>168</v>
      </c>
      <c r="AO29" s="4" t="s">
        <v>215</v>
      </c>
      <c r="AP29" s="4" t="s">
        <v>164</v>
      </c>
      <c r="AQ29" s="4" t="str">
        <f t="shared" si="21"/>
        <v>Exercise of freedom of press/speech</v>
      </c>
      <c r="AR29" s="4" t="s">
        <v>190</v>
      </c>
      <c r="AT29" s="4" t="str">
        <f t="shared" si="22"/>
        <v>5 days</v>
      </c>
      <c r="AU29" s="4" t="s">
        <v>171</v>
      </c>
      <c r="AW29" s="4" t="str">
        <f t="shared" si="4"/>
        <v>No</v>
      </c>
      <c r="BC29" s="4">
        <v>1</v>
      </c>
      <c r="BD29" s="4" t="s">
        <v>172</v>
      </c>
      <c r="BE29" s="4" t="s">
        <v>173</v>
      </c>
      <c r="BF29" s="4" t="str">
        <f t="shared" si="23"/>
        <v>Kindergarten through 3rd grade</v>
      </c>
      <c r="BG29" s="4" t="s">
        <v>172</v>
      </c>
      <c r="BH29" s="4" t="s">
        <v>174</v>
      </c>
      <c r="BI29" s="4" t="str">
        <f t="shared" si="24"/>
        <v xml:space="preserve">Opportunity to receive educational instruction , Provide reengagement plan, Provide behavioral rehabilitation plan </v>
      </c>
      <c r="BJ29" s="4" t="s">
        <v>216</v>
      </c>
      <c r="BK29" s="4" t="s">
        <v>176</v>
      </c>
      <c r="BL29" s="4" t="str">
        <f t="shared" si="25"/>
        <v>Yes, required</v>
      </c>
      <c r="BM29" s="4" t="s">
        <v>177</v>
      </c>
      <c r="BN29" s="4" t="s">
        <v>192</v>
      </c>
      <c r="BO29" s="4" t="str">
        <f t="shared" si="29"/>
        <v>In-school suspension, Parental involvement, Positive behavioral interventions, Restorative justice , Referrals to counselors, Study groups</v>
      </c>
      <c r="BP29" s="4" t="s">
        <v>217</v>
      </c>
      <c r="BQ29" s="4" t="s">
        <v>218</v>
      </c>
      <c r="BR29" s="4">
        <v>1</v>
      </c>
      <c r="BS29" s="4" t="s">
        <v>219</v>
      </c>
      <c r="BU29" s="4" t="str">
        <f t="shared" si="28"/>
        <v>Annually</v>
      </c>
      <c r="BV29" s="4" t="s">
        <v>220</v>
      </c>
      <c r="BW29" s="4" t="s">
        <v>197</v>
      </c>
      <c r="BX29" s="4" t="str">
        <f t="shared" si="26"/>
        <v>Number of expulsions, Number of out-of-school suspensions, Firearm incidents, Weapon possession, Violent incidents</v>
      </c>
      <c r="BY29" s="4" t="s">
        <v>221</v>
      </c>
      <c r="BZ29" s="4" t="s">
        <v>199</v>
      </c>
      <c r="CA29" s="4">
        <v>0</v>
      </c>
      <c r="CG29" s="4">
        <v>1</v>
      </c>
      <c r="CH29" s="4" t="s">
        <v>182</v>
      </c>
      <c r="CJ29" s="4" t="str">
        <f t="shared" si="27"/>
        <v>Possession of firearm, Possession of weapon, Offenses related to a controlled substance, Offenses related to alcoholic beverages, Physical violence</v>
      </c>
      <c r="CK29" s="4" t="s">
        <v>222</v>
      </c>
      <c r="CL29" s="4" t="s">
        <v>184</v>
      </c>
    </row>
    <row r="30" spans="1:90" s="4" customFormat="1" x14ac:dyDescent="0.35">
      <c r="A30" s="4" t="s">
        <v>157</v>
      </c>
      <c r="B30" s="5">
        <v>42736</v>
      </c>
      <c r="C30" s="5">
        <v>43100</v>
      </c>
      <c r="D30" s="4">
        <v>1</v>
      </c>
      <c r="E30" s="4" t="s">
        <v>209</v>
      </c>
      <c r="G30" s="4">
        <v>1</v>
      </c>
      <c r="H30" s="4" t="s">
        <v>225</v>
      </c>
      <c r="J30" s="4" t="str">
        <f t="shared" si="16"/>
        <v>Possession of firearm, Possession of weapon, Sexual assault</v>
      </c>
      <c r="K30" s="4" t="s">
        <v>210</v>
      </c>
      <c r="M30" s="4" t="str">
        <f t="shared" si="17"/>
        <v>Not specified</v>
      </c>
      <c r="P30" s="4">
        <v>1</v>
      </c>
      <c r="Q30" s="4" t="s">
        <v>161</v>
      </c>
      <c r="S30" s="4" t="s">
        <v>162</v>
      </c>
      <c r="T30" s="4" t="s">
        <v>223</v>
      </c>
      <c r="U30" s="4" t="s">
        <v>164</v>
      </c>
      <c r="V30" s="4" t="str">
        <f t="shared" si="18"/>
        <v>Exercise of freedom of speech/press, Aiding and abetting physical injury</v>
      </c>
      <c r="W30" s="4" t="s">
        <v>212</v>
      </c>
      <c r="X30" s="4" t="s">
        <v>213</v>
      </c>
      <c r="Y30" s="4" t="str">
        <f t="shared" si="14"/>
        <v>Not specified</v>
      </c>
      <c r="AB30" s="4">
        <v>1</v>
      </c>
      <c r="AC30" s="4" t="s">
        <v>214</v>
      </c>
      <c r="AE30" s="4" t="str">
        <f t="shared" si="19"/>
        <v>Sexual assault, Possession of firearms, Possession of weapons, Possession of controlled substance</v>
      </c>
      <c r="AF30" s="4" t="s">
        <v>167</v>
      </c>
      <c r="AH30" s="4" t="str">
        <f t="shared" si="20"/>
        <v>Not specified</v>
      </c>
      <c r="AK30" s="4">
        <v>0</v>
      </c>
      <c r="AN30" s="4" t="s">
        <v>168</v>
      </c>
      <c r="AO30" s="4" t="s">
        <v>215</v>
      </c>
      <c r="AP30" s="4" t="s">
        <v>164</v>
      </c>
      <c r="AQ30" s="4" t="str">
        <f t="shared" si="21"/>
        <v>Exercise of freedom of press/speech</v>
      </c>
      <c r="AR30" s="4" t="s">
        <v>190</v>
      </c>
      <c r="AT30" s="4" t="str">
        <f t="shared" si="22"/>
        <v>5 days</v>
      </c>
      <c r="AU30" s="4" t="s">
        <v>171</v>
      </c>
      <c r="AW30" s="4" t="str">
        <f t="shared" si="4"/>
        <v>No</v>
      </c>
      <c r="BC30" s="4">
        <v>1</v>
      </c>
      <c r="BD30" s="4" t="s">
        <v>172</v>
      </c>
      <c r="BE30" s="4" t="s">
        <v>173</v>
      </c>
      <c r="BF30" s="4" t="str">
        <f t="shared" si="23"/>
        <v>Kindergarten through 3rd grade</v>
      </c>
      <c r="BG30" s="4" t="s">
        <v>172</v>
      </c>
      <c r="BH30" s="4" t="s">
        <v>174</v>
      </c>
      <c r="BI30" s="4" t="str">
        <f t="shared" si="24"/>
        <v xml:space="preserve">Opportunity to receive educational instruction , Provide reengagement plan, Provide behavioral rehabilitation plan </v>
      </c>
      <c r="BJ30" s="4" t="s">
        <v>216</v>
      </c>
      <c r="BK30" s="4" t="s">
        <v>176</v>
      </c>
      <c r="BL30" s="4" t="str">
        <f t="shared" si="25"/>
        <v>Yes, required</v>
      </c>
      <c r="BM30" s="4" t="s">
        <v>177</v>
      </c>
      <c r="BN30" s="4" t="s">
        <v>192</v>
      </c>
      <c r="BO30" s="4" t="str">
        <f t="shared" si="29"/>
        <v>In-school suspension, Parental involvement, Positive behavioral interventions, Restorative justice , Referrals to counselors, Study groups</v>
      </c>
      <c r="BP30" s="4" t="s">
        <v>217</v>
      </c>
      <c r="BQ30" s="4" t="s">
        <v>218</v>
      </c>
      <c r="BR30" s="4">
        <v>1</v>
      </c>
      <c r="BS30" s="4" t="s">
        <v>219</v>
      </c>
      <c r="BU30" s="4" t="str">
        <f t="shared" si="28"/>
        <v>Annually</v>
      </c>
      <c r="BV30" s="4" t="s">
        <v>220</v>
      </c>
      <c r="BW30" s="4" t="s">
        <v>197</v>
      </c>
      <c r="BX30" s="4" t="str">
        <f t="shared" si="26"/>
        <v>Number of expulsions, Number of out-of-school suspensions, Firearm incidents, Weapon possession, Violent incidents</v>
      </c>
      <c r="BY30" s="4" t="s">
        <v>221</v>
      </c>
      <c r="BZ30" s="4" t="s">
        <v>199</v>
      </c>
      <c r="CA30" s="4">
        <v>0</v>
      </c>
      <c r="CG30" s="4">
        <v>1</v>
      </c>
      <c r="CH30" s="4" t="s">
        <v>182</v>
      </c>
      <c r="CJ30" s="4" t="str">
        <f t="shared" si="27"/>
        <v>Possession of firearm, Possession of weapon, Offenses related to a controlled substance, Offenses related to alcoholic beverages, Physical violence</v>
      </c>
      <c r="CK30" s="4" t="s">
        <v>222</v>
      </c>
      <c r="CL30" s="4" t="s">
        <v>184</v>
      </c>
    </row>
    <row r="31" spans="1:90" s="4" customFormat="1" x14ac:dyDescent="0.35">
      <c r="A31" s="4" t="s">
        <v>157</v>
      </c>
      <c r="B31" s="5">
        <v>43101</v>
      </c>
      <c r="C31" s="5">
        <v>43277</v>
      </c>
      <c r="D31" s="4">
        <v>1</v>
      </c>
      <c r="E31" s="4" t="s">
        <v>209</v>
      </c>
      <c r="G31" s="4">
        <v>1</v>
      </c>
      <c r="H31" s="4" t="s">
        <v>225</v>
      </c>
      <c r="J31" s="4" t="str">
        <f t="shared" si="16"/>
        <v>Possession of firearm, Possession of weapon, Sexual assault</v>
      </c>
      <c r="K31" s="4" t="s">
        <v>210</v>
      </c>
      <c r="M31" s="4" t="str">
        <f t="shared" si="17"/>
        <v>Not specified</v>
      </c>
      <c r="P31" s="4">
        <v>1</v>
      </c>
      <c r="Q31" s="4" t="s">
        <v>161</v>
      </c>
      <c r="S31" s="4" t="s">
        <v>162</v>
      </c>
      <c r="T31" s="4" t="s">
        <v>223</v>
      </c>
      <c r="U31" s="4" t="s">
        <v>164</v>
      </c>
      <c r="V31" s="4" t="str">
        <f t="shared" si="18"/>
        <v>Exercise of freedom of speech/press, Aiding and abetting physical injury</v>
      </c>
      <c r="W31" s="4" t="s">
        <v>212</v>
      </c>
      <c r="Y31" s="4" t="str">
        <f t="shared" si="14"/>
        <v>Not specified</v>
      </c>
      <c r="AB31" s="4">
        <v>1</v>
      </c>
      <c r="AC31" s="4" t="s">
        <v>214</v>
      </c>
      <c r="AE31" s="4" t="str">
        <f t="shared" si="19"/>
        <v>Sexual assault, Possession of firearms, Possession of weapons, Possession of controlled substance</v>
      </c>
      <c r="AF31" s="4" t="s">
        <v>167</v>
      </c>
      <c r="AH31" s="4" t="str">
        <f t="shared" si="20"/>
        <v>Not specified</v>
      </c>
      <c r="AK31" s="4">
        <v>0</v>
      </c>
      <c r="AN31" s="4" t="s">
        <v>168</v>
      </c>
      <c r="AO31" s="4" t="s">
        <v>215</v>
      </c>
      <c r="AP31" s="4" t="s">
        <v>164</v>
      </c>
      <c r="AQ31" s="4" t="str">
        <f t="shared" si="21"/>
        <v>Exercise of freedom of press/speech</v>
      </c>
      <c r="AR31" s="4" t="s">
        <v>190</v>
      </c>
      <c r="AT31" s="4" t="str">
        <f t="shared" si="22"/>
        <v>5 days</v>
      </c>
      <c r="AU31" s="4" t="s">
        <v>171</v>
      </c>
      <c r="AW31" s="4" t="str">
        <f t="shared" si="4"/>
        <v>No</v>
      </c>
      <c r="BC31" s="4">
        <v>1</v>
      </c>
      <c r="BD31" s="4" t="s">
        <v>172</v>
      </c>
      <c r="BE31" s="4" t="s">
        <v>173</v>
      </c>
      <c r="BF31" s="4" t="str">
        <f t="shared" si="23"/>
        <v>Kindergarten through 3rd grade</v>
      </c>
      <c r="BG31" s="4" t="s">
        <v>172</v>
      </c>
      <c r="BH31" s="4" t="s">
        <v>174</v>
      </c>
      <c r="BI31" s="4" t="str">
        <f t="shared" si="24"/>
        <v xml:space="preserve">Opportunity to receive educational instruction , Provide reengagement plan, Provide behavioral rehabilitation plan </v>
      </c>
      <c r="BJ31" s="4" t="s">
        <v>216</v>
      </c>
      <c r="BK31" s="4" t="s">
        <v>176</v>
      </c>
      <c r="BL31" s="4" t="str">
        <f t="shared" si="25"/>
        <v>Yes, required</v>
      </c>
      <c r="BM31" s="4" t="s">
        <v>177</v>
      </c>
      <c r="BN31" s="4" t="s">
        <v>192</v>
      </c>
      <c r="BO31" s="4" t="str">
        <f t="shared" si="29"/>
        <v>In-school suspension, Parental involvement, Positive behavioral interventions, Restorative justice , Referrals to counselors, Study groups</v>
      </c>
      <c r="BP31" s="4" t="s">
        <v>217</v>
      </c>
      <c r="BQ31" s="4" t="s">
        <v>218</v>
      </c>
      <c r="BR31" s="4">
        <v>1</v>
      </c>
      <c r="BS31" s="4" t="s">
        <v>226</v>
      </c>
      <c r="BU31" s="4" t="str">
        <f t="shared" si="28"/>
        <v>Annually</v>
      </c>
      <c r="BV31" s="4" t="s">
        <v>227</v>
      </c>
      <c r="BW31" s="4" t="s">
        <v>197</v>
      </c>
      <c r="BX31" s="4" t="str">
        <f t="shared" si="26"/>
        <v>Number of expulsions, Number of out-of-school suspensions, Firearm incidents, Weapon possession, Violent incidents</v>
      </c>
      <c r="BY31" s="4" t="s">
        <v>228</v>
      </c>
      <c r="BZ31" s="4" t="s">
        <v>199</v>
      </c>
      <c r="CA31" s="4">
        <v>0</v>
      </c>
      <c r="CG31" s="4">
        <v>1</v>
      </c>
      <c r="CH31" s="4" t="s">
        <v>182</v>
      </c>
      <c r="CJ31" s="4" t="str">
        <f t="shared" si="27"/>
        <v>Possession of firearm, Possession of weapon, Offenses related to a controlled substance, Offenses related to alcoholic beverages, Physical violence</v>
      </c>
      <c r="CK31" s="4" t="s">
        <v>222</v>
      </c>
      <c r="CL31" s="4" t="s">
        <v>184</v>
      </c>
    </row>
    <row r="32" spans="1:90" s="4" customFormat="1" x14ac:dyDescent="0.35">
      <c r="A32" s="4" t="s">
        <v>157</v>
      </c>
      <c r="B32" s="5">
        <v>43278</v>
      </c>
      <c r="C32" s="5">
        <v>43435</v>
      </c>
      <c r="D32" s="4">
        <v>1</v>
      </c>
      <c r="E32" s="4" t="s">
        <v>209</v>
      </c>
      <c r="G32" s="4">
        <v>1</v>
      </c>
      <c r="H32" s="4" t="s">
        <v>225</v>
      </c>
      <c r="J32" s="4" t="str">
        <f t="shared" si="16"/>
        <v>Possession of firearm, Possession of weapon, Sexual assault</v>
      </c>
      <c r="K32" s="4" t="s">
        <v>210</v>
      </c>
      <c r="M32" s="4" t="str">
        <f t="shared" si="17"/>
        <v>Not specified</v>
      </c>
      <c r="P32" s="4">
        <v>1</v>
      </c>
      <c r="Q32" s="4" t="s">
        <v>161</v>
      </c>
      <c r="S32" s="4" t="s">
        <v>162</v>
      </c>
      <c r="T32" s="4" t="s">
        <v>223</v>
      </c>
      <c r="U32" s="4" t="s">
        <v>164</v>
      </c>
      <c r="V32" s="4" t="str">
        <f t="shared" si="18"/>
        <v>Exercise of freedom of speech/press, Aiding and abetting physical injury</v>
      </c>
      <c r="W32" s="4" t="s">
        <v>212</v>
      </c>
      <c r="Y32" s="4" t="str">
        <f t="shared" si="14"/>
        <v>Not specified</v>
      </c>
      <c r="AB32" s="4">
        <v>1</v>
      </c>
      <c r="AC32" s="4" t="s">
        <v>214</v>
      </c>
      <c r="AE32" s="4" t="str">
        <f t="shared" si="19"/>
        <v>Sexual assault, Possession of firearms, Possession of weapons, Possession of controlled substance</v>
      </c>
      <c r="AF32" s="4" t="s">
        <v>167</v>
      </c>
      <c r="AH32" s="4" t="str">
        <f t="shared" si="20"/>
        <v>Not specified</v>
      </c>
      <c r="AK32" s="4">
        <v>0</v>
      </c>
      <c r="AN32" s="4" t="s">
        <v>168</v>
      </c>
      <c r="AO32" s="4" t="s">
        <v>215</v>
      </c>
      <c r="AP32" s="4" t="s">
        <v>164</v>
      </c>
      <c r="AQ32" s="4" t="str">
        <f t="shared" si="21"/>
        <v>Exercise of freedom of press/speech</v>
      </c>
      <c r="AR32" s="4" t="s">
        <v>190</v>
      </c>
      <c r="AT32" s="4" t="str">
        <f t="shared" si="22"/>
        <v>5 days</v>
      </c>
      <c r="AU32" s="4" t="s">
        <v>171</v>
      </c>
      <c r="AW32" s="4" t="str">
        <f t="shared" si="4"/>
        <v>No</v>
      </c>
      <c r="BC32" s="4">
        <v>1</v>
      </c>
      <c r="BD32" s="4" t="s">
        <v>172</v>
      </c>
      <c r="BE32" s="4" t="s">
        <v>173</v>
      </c>
      <c r="BF32" s="4" t="str">
        <f t="shared" si="23"/>
        <v>Kindergarten through 3rd grade</v>
      </c>
      <c r="BG32" s="4" t="s">
        <v>172</v>
      </c>
      <c r="BH32" s="4" t="s">
        <v>174</v>
      </c>
      <c r="BI32" s="4" t="str">
        <f t="shared" si="24"/>
        <v xml:space="preserve">Opportunity to receive educational instruction , Provide reengagement plan, Provide behavioral rehabilitation plan </v>
      </c>
      <c r="BJ32" s="4" t="s">
        <v>216</v>
      </c>
      <c r="BK32" s="4" t="s">
        <v>176</v>
      </c>
      <c r="BL32" s="4" t="str">
        <f t="shared" si="25"/>
        <v>Yes, required</v>
      </c>
      <c r="BM32" s="4" t="s">
        <v>177</v>
      </c>
      <c r="BN32" s="4" t="s">
        <v>192</v>
      </c>
      <c r="BO32" s="4" t="str">
        <f t="shared" si="29"/>
        <v>In-school suspension, Parental involvement, Positive behavioral interventions, Restorative justice , Referrals to counselors, Study groups</v>
      </c>
      <c r="BP32" s="4" t="s">
        <v>217</v>
      </c>
      <c r="BQ32" s="4" t="s">
        <v>218</v>
      </c>
      <c r="BR32" s="4">
        <v>1</v>
      </c>
      <c r="BS32" s="4" t="s">
        <v>226</v>
      </c>
      <c r="BU32" s="4" t="str">
        <f t="shared" si="28"/>
        <v>Annually</v>
      </c>
      <c r="BV32" s="4" t="s">
        <v>227</v>
      </c>
      <c r="BW32" s="4" t="s">
        <v>197</v>
      </c>
      <c r="BX32" s="4" t="str">
        <f t="shared" si="26"/>
        <v>Number of expulsions, Number of out-of-school suspensions, Firearm incidents, Weapon possession, Violent incidents</v>
      </c>
      <c r="BY32" s="4" t="s">
        <v>228</v>
      </c>
      <c r="BZ32" s="4" t="s">
        <v>199</v>
      </c>
      <c r="CA32" s="4">
        <v>0</v>
      </c>
      <c r="CG32" s="4">
        <v>1</v>
      </c>
      <c r="CH32" s="4" t="s">
        <v>182</v>
      </c>
      <c r="CJ32" s="4" t="str">
        <f t="shared" si="27"/>
        <v>Possession of firearm, Possession of weapon, Offenses related to a controlled substance, Offenses related to alcoholic beverages, Physical violence</v>
      </c>
      <c r="CK32" s="4" t="s">
        <v>222</v>
      </c>
      <c r="CL32" s="4" t="s">
        <v>184</v>
      </c>
    </row>
    <row r="33" spans="1:90" s="4" customFormat="1" x14ac:dyDescent="0.35">
      <c r="A33" s="4" t="s">
        <v>229</v>
      </c>
      <c r="B33" s="5">
        <v>39448</v>
      </c>
      <c r="C33" s="5">
        <v>39581</v>
      </c>
      <c r="D33" s="4">
        <v>1</v>
      </c>
      <c r="E33" s="4" t="s">
        <v>230</v>
      </c>
      <c r="G33" s="4">
        <v>1</v>
      </c>
      <c r="H33" s="4" t="s">
        <v>231</v>
      </c>
      <c r="J33" s="4" t="str">
        <f>("Possession of firearm, Possession of weapon, Delinquent acts, Physical violence, Interference with educational process")</f>
        <v>Possession of firearm, Possession of weapon, Delinquent acts, Physical violence, Interference with educational process</v>
      </c>
      <c r="K33" s="4" t="s">
        <v>232</v>
      </c>
      <c r="L33" s="4" t="s">
        <v>233</v>
      </c>
      <c r="M33" s="4" t="str">
        <f t="shared" si="17"/>
        <v>Not specified</v>
      </c>
      <c r="P33" s="4">
        <v>0</v>
      </c>
      <c r="S33" s="4" t="str">
        <f t="shared" ref="S33:S55" si="30">("Damaging property, Endangering the health, safety, or property of others, Interference with educational process, Willful defiance, Making false report")</f>
        <v>Damaging property, Endangering the health, safety, or property of others, Interference with educational process, Willful defiance, Making false report</v>
      </c>
      <c r="T33" s="4" t="s">
        <v>234</v>
      </c>
      <c r="U33" s="4" t="s">
        <v>235</v>
      </c>
      <c r="V33" s="4" t="str">
        <f t="shared" ref="V33:V56" si="31">("Possession of tobacco")</f>
        <v>Possession of tobacco</v>
      </c>
      <c r="W33" s="4" t="s">
        <v>236</v>
      </c>
      <c r="Y33" s="4" t="str">
        <f t="shared" ref="Y33:Y73" si="32">("One calendar year")</f>
        <v>One calendar year</v>
      </c>
      <c r="Z33" s="4" t="s">
        <v>237</v>
      </c>
      <c r="AB33" s="4">
        <v>1</v>
      </c>
      <c r="AC33" s="4" t="s">
        <v>238</v>
      </c>
      <c r="AE33" s="4" t="str">
        <f t="shared" ref="AE33:AE56" si="33">("Willful defiance, Making false report, Physical violence, Bullying, Delinquent acts")</f>
        <v>Willful defiance, Making false report, Physical violence, Bullying, Delinquent acts</v>
      </c>
      <c r="AF33" s="4" t="s">
        <v>239</v>
      </c>
      <c r="AH33" s="4" t="str">
        <f t="shared" ref="AH33:AH56" si="34">("3 days")</f>
        <v>3 days</v>
      </c>
      <c r="AI33" s="4" t="s">
        <v>239</v>
      </c>
      <c r="AK33" s="4">
        <v>0</v>
      </c>
      <c r="AN33" s="4" t="str">
        <f t="shared" ref="AN33:AN56" si="35">("Damaging property, Endangering the health, safety, or property of others, Interference with educational process, Making false report, Willful defiance")</f>
        <v>Damaging property, Endangering the health, safety, or property of others, Interference with educational process, Making false report, Willful defiance</v>
      </c>
      <c r="AO33" s="4" t="s">
        <v>240</v>
      </c>
      <c r="AP33" s="4" t="s">
        <v>241</v>
      </c>
      <c r="AQ33" s="4" t="str">
        <f t="shared" ref="AQ33:AQ64" si="36">("None")</f>
        <v>None</v>
      </c>
      <c r="AT33" s="4" t="str">
        <f t="shared" si="22"/>
        <v>5 days</v>
      </c>
      <c r="AU33" s="4" t="s">
        <v>242</v>
      </c>
      <c r="AV33" s="4" t="s">
        <v>243</v>
      </c>
      <c r="AW33" s="4" t="str">
        <f t="shared" si="4"/>
        <v>No</v>
      </c>
      <c r="BC33" s="4">
        <v>1</v>
      </c>
      <c r="BD33" s="4" t="s">
        <v>230</v>
      </c>
      <c r="BF33" s="4" t="str">
        <f t="shared" ref="BF33:BF56" si="37">("Under 6 years old")</f>
        <v>Under 6 years old</v>
      </c>
      <c r="BG33" s="4" t="s">
        <v>230</v>
      </c>
      <c r="BI33" s="4" t="str">
        <f t="shared" ref="BI33:BI56" si="38">("Opportunity to receive educational instruction , Opportunity to make-up school work")</f>
        <v>Opportunity to receive educational instruction , Opportunity to make-up school work</v>
      </c>
      <c r="BJ33" s="4" t="s">
        <v>244</v>
      </c>
      <c r="BL33" s="4" t="str">
        <f t="shared" si="25"/>
        <v>Yes, required</v>
      </c>
      <c r="BM33" s="4" t="s">
        <v>245</v>
      </c>
      <c r="BO33" s="4" t="str">
        <f t="shared" ref="BO33:BO45" si="39">("Parental involvement")</f>
        <v>Parental involvement</v>
      </c>
      <c r="BP33" s="4" t="s">
        <v>245</v>
      </c>
      <c r="BR33" s="4">
        <v>1</v>
      </c>
      <c r="BS33" s="4" t="s">
        <v>246</v>
      </c>
      <c r="BU33" s="4" t="str">
        <f t="shared" si="28"/>
        <v>Annually</v>
      </c>
      <c r="BV33" s="4" t="s">
        <v>246</v>
      </c>
      <c r="BX33" s="4" t="str">
        <f t="shared" ref="BX33:BX56" si="40">("Number of expulsions, Number of out-of-school suspensions, Number of in-school suspensions, Incident type, Firearm incidents, Weapon possession, Violent incidents, Controlled substance possession")</f>
        <v>Number of expulsions, Number of out-of-school suspensions, Number of in-school suspensions, Incident type, Firearm incidents, Weapon possession, Violent incidents, Controlled substance possession</v>
      </c>
      <c r="BY33" s="4" t="s">
        <v>247</v>
      </c>
      <c r="CA33" s="4">
        <v>0</v>
      </c>
      <c r="CG33" s="4">
        <v>1</v>
      </c>
      <c r="CH33" s="4" t="s">
        <v>239</v>
      </c>
      <c r="CJ33" s="4" t="str">
        <f t="shared" ref="CJ33:CJ56" si="41">("Physical violence, Delinquent acts, Bullying, Making false report")</f>
        <v>Physical violence, Delinquent acts, Bullying, Making false report</v>
      </c>
      <c r="CK33" s="4" t="s">
        <v>239</v>
      </c>
      <c r="CL33" s="4" t="s">
        <v>248</v>
      </c>
    </row>
    <row r="34" spans="1:90" s="4" customFormat="1" x14ac:dyDescent="0.35">
      <c r="A34" s="4" t="s">
        <v>229</v>
      </c>
      <c r="B34" s="5">
        <v>39582</v>
      </c>
      <c r="C34" s="5">
        <v>39594</v>
      </c>
      <c r="D34" s="4">
        <v>1</v>
      </c>
      <c r="E34" s="4" t="s">
        <v>230</v>
      </c>
      <c r="G34" s="4">
        <v>1</v>
      </c>
      <c r="H34" s="4" t="s">
        <v>231</v>
      </c>
      <c r="J34" s="4" t="str">
        <f>("Possession of firearm, Possession of weapon, Delinquent acts, Threats of violence, Interference with educational process")</f>
        <v>Possession of firearm, Possession of weapon, Delinquent acts, Threats of violence, Interference with educational process</v>
      </c>
      <c r="K34" s="4" t="s">
        <v>232</v>
      </c>
      <c r="L34" s="4" t="s">
        <v>233</v>
      </c>
      <c r="M34" s="4" t="str">
        <f t="shared" si="17"/>
        <v>Not specified</v>
      </c>
      <c r="P34" s="4">
        <v>0</v>
      </c>
      <c r="S34" s="4" t="str">
        <f t="shared" si="30"/>
        <v>Damaging property, Endangering the health, safety, or property of others, Interference with educational process, Willful defiance, Making false report</v>
      </c>
      <c r="T34" s="4" t="s">
        <v>240</v>
      </c>
      <c r="U34" s="4" t="s">
        <v>235</v>
      </c>
      <c r="V34" s="4" t="str">
        <f t="shared" si="31"/>
        <v>Possession of tobacco</v>
      </c>
      <c r="W34" s="4" t="s">
        <v>236</v>
      </c>
      <c r="Y34" s="4" t="str">
        <f t="shared" si="32"/>
        <v>One calendar year</v>
      </c>
      <c r="Z34" s="4" t="s">
        <v>237</v>
      </c>
      <c r="AB34" s="4">
        <v>1</v>
      </c>
      <c r="AC34" s="4" t="s">
        <v>231</v>
      </c>
      <c r="AE34" s="4" t="str">
        <f t="shared" si="33"/>
        <v>Willful defiance, Making false report, Physical violence, Bullying, Delinquent acts</v>
      </c>
      <c r="AF34" s="4" t="s">
        <v>249</v>
      </c>
      <c r="AH34" s="4" t="str">
        <f t="shared" si="34"/>
        <v>3 days</v>
      </c>
      <c r="AI34" s="4" t="s">
        <v>249</v>
      </c>
      <c r="AK34" s="4">
        <v>0</v>
      </c>
      <c r="AN34" s="4" t="str">
        <f t="shared" si="35"/>
        <v>Damaging property, Endangering the health, safety, or property of others, Interference with educational process, Making false report, Willful defiance</v>
      </c>
      <c r="AO34" s="4" t="s">
        <v>240</v>
      </c>
      <c r="AP34" s="4" t="s">
        <v>241</v>
      </c>
      <c r="AQ34" s="4" t="str">
        <f t="shared" si="36"/>
        <v>None</v>
      </c>
      <c r="AT34" s="4" t="str">
        <f t="shared" si="22"/>
        <v>5 days</v>
      </c>
      <c r="AU34" s="4" t="s">
        <v>242</v>
      </c>
      <c r="AV34" s="4" t="s">
        <v>243</v>
      </c>
      <c r="AW34" s="4" t="str">
        <f t="shared" si="4"/>
        <v>No</v>
      </c>
      <c r="BC34" s="4">
        <v>1</v>
      </c>
      <c r="BD34" s="4" t="s">
        <v>230</v>
      </c>
      <c r="BF34" s="4" t="str">
        <f t="shared" si="37"/>
        <v>Under 6 years old</v>
      </c>
      <c r="BG34" s="4" t="s">
        <v>230</v>
      </c>
      <c r="BI34" s="4" t="str">
        <f t="shared" si="38"/>
        <v>Opportunity to receive educational instruction , Opportunity to make-up school work</v>
      </c>
      <c r="BJ34" s="4" t="s">
        <v>244</v>
      </c>
      <c r="BL34" s="4" t="str">
        <f t="shared" si="25"/>
        <v>Yes, required</v>
      </c>
      <c r="BM34" s="4" t="s">
        <v>245</v>
      </c>
      <c r="BO34" s="4" t="str">
        <f t="shared" si="39"/>
        <v>Parental involvement</v>
      </c>
      <c r="BP34" s="4" t="s">
        <v>245</v>
      </c>
      <c r="BR34" s="4">
        <v>1</v>
      </c>
      <c r="BS34" s="4" t="s">
        <v>246</v>
      </c>
      <c r="BU34" s="4" t="str">
        <f t="shared" si="28"/>
        <v>Annually</v>
      </c>
      <c r="BV34" s="4" t="s">
        <v>246</v>
      </c>
      <c r="BX34" s="4" t="str">
        <f t="shared" si="40"/>
        <v>Number of expulsions, Number of out-of-school suspensions, Number of in-school suspensions, Incident type, Firearm incidents, Weapon possession, Violent incidents, Controlled substance possession</v>
      </c>
      <c r="BY34" s="4" t="s">
        <v>250</v>
      </c>
      <c r="CA34" s="4">
        <v>0</v>
      </c>
      <c r="CG34" s="4">
        <v>1</v>
      </c>
      <c r="CH34" s="4" t="s">
        <v>249</v>
      </c>
      <c r="CJ34" s="4" t="str">
        <f t="shared" si="41"/>
        <v>Physical violence, Delinquent acts, Bullying, Making false report</v>
      </c>
      <c r="CL34" s="4" t="s">
        <v>248</v>
      </c>
    </row>
    <row r="35" spans="1:90" s="4" customFormat="1" x14ac:dyDescent="0.35">
      <c r="A35" s="4" t="s">
        <v>229</v>
      </c>
      <c r="B35" s="5">
        <v>39595</v>
      </c>
      <c r="C35" s="5">
        <v>39923</v>
      </c>
      <c r="D35" s="4">
        <v>1</v>
      </c>
      <c r="E35" s="4" t="s">
        <v>230</v>
      </c>
      <c r="G35" s="4">
        <v>1</v>
      </c>
      <c r="H35" s="4" t="s">
        <v>231</v>
      </c>
      <c r="J35" s="4" t="str">
        <f>("Possession of firearm, Possession of weapon, Delinquent acts, Threats of violence, Interference with educational process")</f>
        <v>Possession of firearm, Possession of weapon, Delinquent acts, Threats of violence, Interference with educational process</v>
      </c>
      <c r="K35" s="4" t="s">
        <v>232</v>
      </c>
      <c r="L35" s="4" t="s">
        <v>233</v>
      </c>
      <c r="M35" s="4" t="str">
        <f t="shared" si="17"/>
        <v>Not specified</v>
      </c>
      <c r="P35" s="4">
        <v>0</v>
      </c>
      <c r="S35" s="4" t="str">
        <f t="shared" si="30"/>
        <v>Damaging property, Endangering the health, safety, or property of others, Interference with educational process, Willful defiance, Making false report</v>
      </c>
      <c r="T35" s="4" t="s">
        <v>240</v>
      </c>
      <c r="U35" s="4" t="s">
        <v>235</v>
      </c>
      <c r="V35" s="4" t="str">
        <f t="shared" si="31"/>
        <v>Possession of tobacco</v>
      </c>
      <c r="W35" s="4" t="s">
        <v>236</v>
      </c>
      <c r="Y35" s="4" t="str">
        <f t="shared" si="32"/>
        <v>One calendar year</v>
      </c>
      <c r="Z35" s="4" t="s">
        <v>237</v>
      </c>
      <c r="AB35" s="4">
        <v>1</v>
      </c>
      <c r="AC35" s="4" t="s">
        <v>231</v>
      </c>
      <c r="AE35" s="4" t="str">
        <f t="shared" si="33"/>
        <v>Willful defiance, Making false report, Physical violence, Bullying, Delinquent acts</v>
      </c>
      <c r="AF35" s="4" t="s">
        <v>249</v>
      </c>
      <c r="AH35" s="4" t="str">
        <f t="shared" si="34"/>
        <v>3 days</v>
      </c>
      <c r="AI35" s="4" t="s">
        <v>249</v>
      </c>
      <c r="AK35" s="4">
        <v>0</v>
      </c>
      <c r="AN35" s="4" t="str">
        <f t="shared" si="35"/>
        <v>Damaging property, Endangering the health, safety, or property of others, Interference with educational process, Making false report, Willful defiance</v>
      </c>
      <c r="AO35" s="4" t="s">
        <v>240</v>
      </c>
      <c r="AP35" s="4" t="s">
        <v>241</v>
      </c>
      <c r="AQ35" s="4" t="str">
        <f t="shared" si="36"/>
        <v>None</v>
      </c>
      <c r="AT35" s="4" t="str">
        <f t="shared" si="22"/>
        <v>5 days</v>
      </c>
      <c r="AU35" s="4" t="s">
        <v>242</v>
      </c>
      <c r="AV35" s="4" t="s">
        <v>243</v>
      </c>
      <c r="AW35" s="4" t="str">
        <f t="shared" si="4"/>
        <v>No</v>
      </c>
      <c r="BC35" s="4">
        <v>1</v>
      </c>
      <c r="BD35" s="4" t="s">
        <v>230</v>
      </c>
      <c r="BF35" s="4" t="str">
        <f t="shared" si="37"/>
        <v>Under 6 years old</v>
      </c>
      <c r="BG35" s="4" t="s">
        <v>230</v>
      </c>
      <c r="BI35" s="4" t="str">
        <f t="shared" si="38"/>
        <v>Opportunity to receive educational instruction , Opportunity to make-up school work</v>
      </c>
      <c r="BJ35" s="4" t="s">
        <v>244</v>
      </c>
      <c r="BL35" s="4" t="str">
        <f t="shared" si="25"/>
        <v>Yes, required</v>
      </c>
      <c r="BM35" s="4" t="s">
        <v>245</v>
      </c>
      <c r="BO35" s="4" t="str">
        <f t="shared" si="39"/>
        <v>Parental involvement</v>
      </c>
      <c r="BP35" s="4" t="s">
        <v>245</v>
      </c>
      <c r="BR35" s="4">
        <v>1</v>
      </c>
      <c r="BS35" s="4" t="s">
        <v>246</v>
      </c>
      <c r="BU35" s="4" t="str">
        <f t="shared" si="28"/>
        <v>Annually</v>
      </c>
      <c r="BV35" s="4" t="s">
        <v>246</v>
      </c>
      <c r="BX35" s="4" t="str">
        <f t="shared" si="40"/>
        <v>Number of expulsions, Number of out-of-school suspensions, Number of in-school suspensions, Incident type, Firearm incidents, Weapon possession, Violent incidents, Controlled substance possession</v>
      </c>
      <c r="BY35" s="4" t="s">
        <v>250</v>
      </c>
      <c r="CA35" s="4">
        <v>0</v>
      </c>
      <c r="CG35" s="4">
        <v>1</v>
      </c>
      <c r="CH35" s="4" t="s">
        <v>249</v>
      </c>
      <c r="CJ35" s="4" t="str">
        <f t="shared" si="41"/>
        <v>Physical violence, Delinquent acts, Bullying, Making false report</v>
      </c>
      <c r="CL35" s="4" t="s">
        <v>248</v>
      </c>
    </row>
    <row r="36" spans="1:90" s="4" customFormat="1" x14ac:dyDescent="0.35">
      <c r="A36" s="4" t="s">
        <v>229</v>
      </c>
      <c r="B36" s="5">
        <v>39924</v>
      </c>
      <c r="C36" s="5">
        <v>39953</v>
      </c>
      <c r="D36" s="4">
        <v>1</v>
      </c>
      <c r="E36" s="4" t="s">
        <v>230</v>
      </c>
      <c r="G36" s="4">
        <v>1</v>
      </c>
      <c r="H36" s="4" t="s">
        <v>251</v>
      </c>
      <c r="J36" s="4" t="str">
        <f>("Possession of firearm, Possession of weapon, Delinquent acts, Physical violence, Interference with educational process")</f>
        <v>Possession of firearm, Possession of weapon, Delinquent acts, Physical violence, Interference with educational process</v>
      </c>
      <c r="K36" s="4" t="s">
        <v>252</v>
      </c>
      <c r="L36" s="4" t="s">
        <v>233</v>
      </c>
      <c r="M36" s="4" t="str">
        <f t="shared" si="17"/>
        <v>Not specified</v>
      </c>
      <c r="P36" s="4">
        <v>0</v>
      </c>
      <c r="S36" s="4" t="str">
        <f t="shared" si="30"/>
        <v>Damaging property, Endangering the health, safety, or property of others, Interference with educational process, Willful defiance, Making false report</v>
      </c>
      <c r="T36" s="4" t="s">
        <v>253</v>
      </c>
      <c r="U36" s="4" t="s">
        <v>235</v>
      </c>
      <c r="V36" s="4" t="str">
        <f t="shared" si="31"/>
        <v>Possession of tobacco</v>
      </c>
      <c r="W36" s="4" t="s">
        <v>236</v>
      </c>
      <c r="Y36" s="4" t="str">
        <f t="shared" si="32"/>
        <v>One calendar year</v>
      </c>
      <c r="Z36" s="4" t="s">
        <v>237</v>
      </c>
      <c r="AB36" s="4">
        <v>1</v>
      </c>
      <c r="AC36" s="4" t="s">
        <v>251</v>
      </c>
      <c r="AE36" s="4" t="str">
        <f t="shared" si="33"/>
        <v>Willful defiance, Making false report, Physical violence, Bullying, Delinquent acts</v>
      </c>
      <c r="AF36" s="4" t="s">
        <v>249</v>
      </c>
      <c r="AH36" s="4" t="str">
        <f t="shared" si="34"/>
        <v>3 days</v>
      </c>
      <c r="AI36" s="4" t="s">
        <v>249</v>
      </c>
      <c r="AK36" s="4">
        <v>0</v>
      </c>
      <c r="AN36" s="4" t="str">
        <f t="shared" si="35"/>
        <v>Damaging property, Endangering the health, safety, or property of others, Interference with educational process, Making false report, Willful defiance</v>
      </c>
      <c r="AO36" s="4" t="s">
        <v>254</v>
      </c>
      <c r="AP36" s="4" t="s">
        <v>241</v>
      </c>
      <c r="AQ36" s="4" t="str">
        <f t="shared" si="36"/>
        <v>None</v>
      </c>
      <c r="AT36" s="4" t="str">
        <f t="shared" si="22"/>
        <v>5 days</v>
      </c>
      <c r="AU36" s="4" t="s">
        <v>242</v>
      </c>
      <c r="AV36" s="4" t="s">
        <v>255</v>
      </c>
      <c r="AW36" s="4" t="str">
        <f t="shared" si="4"/>
        <v>No</v>
      </c>
      <c r="AY36" s="4" t="s">
        <v>256</v>
      </c>
      <c r="BC36" s="4">
        <v>1</v>
      </c>
      <c r="BD36" s="4" t="s">
        <v>230</v>
      </c>
      <c r="BF36" s="4" t="str">
        <f t="shared" si="37"/>
        <v>Under 6 years old</v>
      </c>
      <c r="BG36" s="4" t="s">
        <v>230</v>
      </c>
      <c r="BI36" s="4" t="str">
        <f t="shared" si="38"/>
        <v>Opportunity to receive educational instruction , Opportunity to make-up school work</v>
      </c>
      <c r="BJ36" s="4" t="s">
        <v>244</v>
      </c>
      <c r="BK36" s="4">
        <v>1</v>
      </c>
      <c r="BL36" s="4" t="str">
        <f t="shared" si="25"/>
        <v>Yes, required</v>
      </c>
      <c r="BM36" s="4" t="s">
        <v>245</v>
      </c>
      <c r="BO36" s="4" t="str">
        <f t="shared" si="39"/>
        <v>Parental involvement</v>
      </c>
      <c r="BP36" s="4" t="s">
        <v>245</v>
      </c>
      <c r="BR36" s="4">
        <v>1</v>
      </c>
      <c r="BS36" s="4" t="s">
        <v>246</v>
      </c>
      <c r="BU36" s="4" t="str">
        <f t="shared" si="28"/>
        <v>Annually</v>
      </c>
      <c r="BV36" s="4" t="s">
        <v>246</v>
      </c>
      <c r="BX36" s="4" t="str">
        <f t="shared" si="40"/>
        <v>Number of expulsions, Number of out-of-school suspensions, Number of in-school suspensions, Incident type, Firearm incidents, Weapon possession, Violent incidents, Controlled substance possession</v>
      </c>
      <c r="BY36" s="4" t="s">
        <v>250</v>
      </c>
      <c r="CA36" s="4">
        <v>0</v>
      </c>
      <c r="CG36" s="4">
        <v>1</v>
      </c>
      <c r="CH36" s="4" t="s">
        <v>249</v>
      </c>
      <c r="CI36" s="4">
        <v>1</v>
      </c>
      <c r="CJ36" s="4" t="str">
        <f t="shared" si="41"/>
        <v>Physical violence, Delinquent acts, Bullying, Making false report</v>
      </c>
      <c r="CK36" s="4" t="s">
        <v>249</v>
      </c>
      <c r="CL36" s="4" t="s">
        <v>248</v>
      </c>
    </row>
    <row r="37" spans="1:90" s="4" customFormat="1" x14ac:dyDescent="0.35">
      <c r="A37" s="4" t="s">
        <v>229</v>
      </c>
      <c r="B37" s="5">
        <v>39954</v>
      </c>
      <c r="C37" s="5">
        <v>40295</v>
      </c>
      <c r="D37" s="4">
        <v>1</v>
      </c>
      <c r="E37" s="4" t="s">
        <v>230</v>
      </c>
      <c r="G37" s="4">
        <v>1</v>
      </c>
      <c r="H37" s="4" t="s">
        <v>251</v>
      </c>
      <c r="J37" s="4" t="str">
        <f t="shared" ref="J37:J45" si="42">("Possession of firearm, Possession of weapon, Delinquent acts, Physical violence")</f>
        <v>Possession of firearm, Possession of weapon, Delinquent acts, Physical violence</v>
      </c>
      <c r="K37" s="4" t="s">
        <v>257</v>
      </c>
      <c r="M37" s="4" t="str">
        <f t="shared" si="17"/>
        <v>Not specified</v>
      </c>
      <c r="P37" s="4">
        <v>0</v>
      </c>
      <c r="S37" s="4" t="str">
        <f t="shared" si="30"/>
        <v>Damaging property, Endangering the health, safety, or property of others, Interference with educational process, Willful defiance, Making false report</v>
      </c>
      <c r="T37" s="4" t="s">
        <v>258</v>
      </c>
      <c r="U37" s="4" t="s">
        <v>235</v>
      </c>
      <c r="V37" s="4" t="str">
        <f t="shared" si="31"/>
        <v>Possession of tobacco</v>
      </c>
      <c r="W37" s="4" t="s">
        <v>236</v>
      </c>
      <c r="Y37" s="4" t="str">
        <f t="shared" si="32"/>
        <v>One calendar year</v>
      </c>
      <c r="Z37" s="4" t="s">
        <v>237</v>
      </c>
      <c r="AB37" s="4">
        <v>1</v>
      </c>
      <c r="AC37" s="4" t="s">
        <v>251</v>
      </c>
      <c r="AE37" s="4" t="str">
        <f t="shared" si="33"/>
        <v>Willful defiance, Making false report, Physical violence, Bullying, Delinquent acts</v>
      </c>
      <c r="AF37" s="4" t="s">
        <v>259</v>
      </c>
      <c r="AH37" s="4" t="str">
        <f t="shared" si="34"/>
        <v>3 days</v>
      </c>
      <c r="AI37" s="4" t="s">
        <v>259</v>
      </c>
      <c r="AK37" s="4">
        <v>0</v>
      </c>
      <c r="AN37" s="4" t="str">
        <f t="shared" si="35"/>
        <v>Damaging property, Endangering the health, safety, or property of others, Interference with educational process, Making false report, Willful defiance</v>
      </c>
      <c r="AO37" s="4" t="s">
        <v>260</v>
      </c>
      <c r="AP37" s="4" t="s">
        <v>241</v>
      </c>
      <c r="AQ37" s="4" t="str">
        <f t="shared" si="36"/>
        <v>None</v>
      </c>
      <c r="AT37" s="4" t="str">
        <f t="shared" si="22"/>
        <v>5 days</v>
      </c>
      <c r="AU37" s="4" t="s">
        <v>242</v>
      </c>
      <c r="AV37" s="4" t="s">
        <v>243</v>
      </c>
      <c r="AW37" s="4" t="str">
        <f t="shared" si="4"/>
        <v>No</v>
      </c>
      <c r="AY37" s="4" t="s">
        <v>256</v>
      </c>
      <c r="BC37" s="4">
        <v>1</v>
      </c>
      <c r="BD37" s="4" t="s">
        <v>230</v>
      </c>
      <c r="BF37" s="4" t="str">
        <f t="shared" si="37"/>
        <v>Under 6 years old</v>
      </c>
      <c r="BG37" s="4" t="s">
        <v>230</v>
      </c>
      <c r="BI37" s="4" t="str">
        <f t="shared" si="38"/>
        <v>Opportunity to receive educational instruction , Opportunity to make-up school work</v>
      </c>
      <c r="BJ37" s="4" t="s">
        <v>244</v>
      </c>
      <c r="BL37" s="4" t="str">
        <f t="shared" si="25"/>
        <v>Yes, required</v>
      </c>
      <c r="BM37" s="4" t="s">
        <v>245</v>
      </c>
      <c r="BO37" s="4" t="str">
        <f t="shared" si="39"/>
        <v>Parental involvement</v>
      </c>
      <c r="BP37" s="4" t="s">
        <v>245</v>
      </c>
      <c r="BR37" s="4">
        <v>1</v>
      </c>
      <c r="BS37" s="4" t="s">
        <v>261</v>
      </c>
      <c r="BU37" s="4" t="str">
        <f t="shared" si="28"/>
        <v>Annually</v>
      </c>
      <c r="BV37" s="4" t="s">
        <v>262</v>
      </c>
      <c r="BX37" s="4" t="str">
        <f t="shared" si="40"/>
        <v>Number of expulsions, Number of out-of-school suspensions, Number of in-school suspensions, Incident type, Firearm incidents, Weapon possession, Violent incidents, Controlled substance possession</v>
      </c>
      <c r="BY37" s="4" t="s">
        <v>263</v>
      </c>
      <c r="CA37" s="4">
        <v>0</v>
      </c>
      <c r="CG37" s="4">
        <v>1</v>
      </c>
      <c r="CH37" s="4" t="s">
        <v>259</v>
      </c>
      <c r="CJ37" s="4" t="str">
        <f t="shared" si="41"/>
        <v>Physical violence, Delinquent acts, Bullying, Making false report</v>
      </c>
      <c r="CK37" s="4" t="s">
        <v>259</v>
      </c>
      <c r="CL37" s="4" t="s">
        <v>248</v>
      </c>
    </row>
    <row r="38" spans="1:90" s="4" customFormat="1" x14ac:dyDescent="0.35">
      <c r="A38" s="4" t="s">
        <v>229</v>
      </c>
      <c r="B38" s="5">
        <v>40296</v>
      </c>
      <c r="C38" s="5">
        <v>40322</v>
      </c>
      <c r="D38" s="4">
        <v>1</v>
      </c>
      <c r="E38" s="4" t="s">
        <v>230</v>
      </c>
      <c r="G38" s="4">
        <v>1</v>
      </c>
      <c r="H38" s="4" t="s">
        <v>251</v>
      </c>
      <c r="J38" s="4" t="str">
        <f t="shared" si="42"/>
        <v>Possession of firearm, Possession of weapon, Delinquent acts, Physical violence</v>
      </c>
      <c r="K38" s="4" t="s">
        <v>257</v>
      </c>
      <c r="M38" s="4" t="str">
        <f t="shared" si="17"/>
        <v>Not specified</v>
      </c>
      <c r="P38" s="4">
        <v>0</v>
      </c>
      <c r="S38" s="4" t="str">
        <f t="shared" si="30"/>
        <v>Damaging property, Endangering the health, safety, or property of others, Interference with educational process, Willful defiance, Making false report</v>
      </c>
      <c r="T38" s="4" t="s">
        <v>264</v>
      </c>
      <c r="U38" s="4" t="s">
        <v>235</v>
      </c>
      <c r="V38" s="4" t="str">
        <f t="shared" si="31"/>
        <v>Possession of tobacco</v>
      </c>
      <c r="W38" s="4" t="s">
        <v>236</v>
      </c>
      <c r="Y38" s="4" t="str">
        <f t="shared" si="32"/>
        <v>One calendar year</v>
      </c>
      <c r="Z38" s="4" t="s">
        <v>237</v>
      </c>
      <c r="AB38" s="4">
        <v>1</v>
      </c>
      <c r="AC38" s="4" t="s">
        <v>251</v>
      </c>
      <c r="AE38" s="4" t="str">
        <f t="shared" si="33"/>
        <v>Willful defiance, Making false report, Physical violence, Bullying, Delinquent acts</v>
      </c>
      <c r="AF38" s="4" t="s">
        <v>259</v>
      </c>
      <c r="AH38" s="4" t="str">
        <f t="shared" si="34"/>
        <v>3 days</v>
      </c>
      <c r="AI38" s="4" t="s">
        <v>259</v>
      </c>
      <c r="AK38" s="4">
        <v>0</v>
      </c>
      <c r="AN38" s="4" t="str">
        <f t="shared" si="35"/>
        <v>Damaging property, Endangering the health, safety, or property of others, Interference with educational process, Making false report, Willful defiance</v>
      </c>
      <c r="AO38" s="4" t="s">
        <v>264</v>
      </c>
      <c r="AP38" s="4" t="s">
        <v>241</v>
      </c>
      <c r="AQ38" s="4" t="str">
        <f t="shared" si="36"/>
        <v>None</v>
      </c>
      <c r="AT38" s="4" t="str">
        <f t="shared" si="22"/>
        <v>5 days</v>
      </c>
      <c r="AU38" s="4" t="s">
        <v>242</v>
      </c>
      <c r="AV38" s="4" t="s">
        <v>243</v>
      </c>
      <c r="AW38" s="4" t="str">
        <f t="shared" si="4"/>
        <v>No</v>
      </c>
      <c r="AY38" s="4" t="s">
        <v>256</v>
      </c>
      <c r="BC38" s="4">
        <v>1</v>
      </c>
      <c r="BD38" s="4" t="s">
        <v>230</v>
      </c>
      <c r="BF38" s="4" t="str">
        <f t="shared" si="37"/>
        <v>Under 6 years old</v>
      </c>
      <c r="BG38" s="4" t="s">
        <v>230</v>
      </c>
      <c r="BI38" s="4" t="str">
        <f t="shared" si="38"/>
        <v>Opportunity to receive educational instruction , Opportunity to make-up school work</v>
      </c>
      <c r="BJ38" s="4" t="s">
        <v>244</v>
      </c>
      <c r="BL38" s="4" t="str">
        <f t="shared" si="25"/>
        <v>Yes, required</v>
      </c>
      <c r="BM38" s="4" t="s">
        <v>245</v>
      </c>
      <c r="BO38" s="4" t="str">
        <f t="shared" si="39"/>
        <v>Parental involvement</v>
      </c>
      <c r="BP38" s="4" t="s">
        <v>245</v>
      </c>
      <c r="BR38" s="4">
        <v>1</v>
      </c>
      <c r="BS38" s="4" t="s">
        <v>261</v>
      </c>
      <c r="BU38" s="4" t="str">
        <f t="shared" si="28"/>
        <v>Annually</v>
      </c>
      <c r="BV38" s="4" t="s">
        <v>261</v>
      </c>
      <c r="BX38" s="4" t="str">
        <f t="shared" si="40"/>
        <v>Number of expulsions, Number of out-of-school suspensions, Number of in-school suspensions, Incident type, Firearm incidents, Weapon possession, Violent incidents, Controlled substance possession</v>
      </c>
      <c r="BY38" s="4" t="s">
        <v>265</v>
      </c>
      <c r="CA38" s="4">
        <v>0</v>
      </c>
      <c r="CG38" s="4">
        <v>1</v>
      </c>
      <c r="CH38" s="4" t="s">
        <v>259</v>
      </c>
      <c r="CJ38" s="4" t="str">
        <f t="shared" si="41"/>
        <v>Physical violence, Delinquent acts, Bullying, Making false report</v>
      </c>
      <c r="CK38" s="4" t="s">
        <v>259</v>
      </c>
      <c r="CL38" s="4" t="s">
        <v>248</v>
      </c>
    </row>
    <row r="39" spans="1:90" s="4" customFormat="1" x14ac:dyDescent="0.35">
      <c r="A39" s="4" t="s">
        <v>229</v>
      </c>
      <c r="B39" s="5">
        <v>40323</v>
      </c>
      <c r="C39" s="5">
        <v>40400</v>
      </c>
      <c r="D39" s="4">
        <v>1</v>
      </c>
      <c r="E39" s="4" t="s">
        <v>230</v>
      </c>
      <c r="G39" s="4">
        <v>1</v>
      </c>
      <c r="H39" s="4" t="s">
        <v>251</v>
      </c>
      <c r="J39" s="4" t="str">
        <f t="shared" si="42"/>
        <v>Possession of firearm, Possession of weapon, Delinquent acts, Physical violence</v>
      </c>
      <c r="K39" s="4" t="s">
        <v>257</v>
      </c>
      <c r="M39" s="4" t="str">
        <f t="shared" si="17"/>
        <v>Not specified</v>
      </c>
      <c r="P39" s="4">
        <v>0</v>
      </c>
      <c r="S39" s="4" t="str">
        <f t="shared" si="30"/>
        <v>Damaging property, Endangering the health, safety, or property of others, Interference with educational process, Willful defiance, Making false report</v>
      </c>
      <c r="T39" s="4" t="s">
        <v>264</v>
      </c>
      <c r="U39" s="4" t="s">
        <v>235</v>
      </c>
      <c r="V39" s="4" t="str">
        <f t="shared" si="31"/>
        <v>Possession of tobacco</v>
      </c>
      <c r="W39" s="4" t="s">
        <v>236</v>
      </c>
      <c r="Y39" s="4" t="str">
        <f t="shared" si="32"/>
        <v>One calendar year</v>
      </c>
      <c r="Z39" s="4" t="s">
        <v>237</v>
      </c>
      <c r="AB39" s="4">
        <v>1</v>
      </c>
      <c r="AC39" s="4" t="s">
        <v>251</v>
      </c>
      <c r="AE39" s="4" t="str">
        <f t="shared" si="33"/>
        <v>Willful defiance, Making false report, Physical violence, Bullying, Delinquent acts</v>
      </c>
      <c r="AF39" s="4" t="s">
        <v>259</v>
      </c>
      <c r="AH39" s="4" t="str">
        <f t="shared" si="34"/>
        <v>3 days</v>
      </c>
      <c r="AI39" s="4" t="s">
        <v>259</v>
      </c>
      <c r="AK39" s="4">
        <v>0</v>
      </c>
      <c r="AN39" s="4" t="str">
        <f t="shared" si="35"/>
        <v>Damaging property, Endangering the health, safety, or property of others, Interference with educational process, Making false report, Willful defiance</v>
      </c>
      <c r="AO39" s="4" t="s">
        <v>264</v>
      </c>
      <c r="AP39" s="4" t="s">
        <v>241</v>
      </c>
      <c r="AQ39" s="4" t="str">
        <f t="shared" si="36"/>
        <v>None</v>
      </c>
      <c r="AT39" s="4" t="str">
        <f t="shared" si="22"/>
        <v>5 days</v>
      </c>
      <c r="AU39" s="4" t="s">
        <v>242</v>
      </c>
      <c r="AV39" s="4" t="s">
        <v>243</v>
      </c>
      <c r="AW39" s="4" t="str">
        <f t="shared" si="4"/>
        <v>No</v>
      </c>
      <c r="AY39" s="4" t="s">
        <v>256</v>
      </c>
      <c r="BC39" s="4">
        <v>1</v>
      </c>
      <c r="BD39" s="4" t="s">
        <v>230</v>
      </c>
      <c r="BF39" s="4" t="str">
        <f t="shared" si="37"/>
        <v>Under 6 years old</v>
      </c>
      <c r="BG39" s="4" t="s">
        <v>230</v>
      </c>
      <c r="BI39" s="4" t="str">
        <f t="shared" si="38"/>
        <v>Opportunity to receive educational instruction , Opportunity to make-up school work</v>
      </c>
      <c r="BJ39" s="4" t="s">
        <v>244</v>
      </c>
      <c r="BL39" s="4" t="str">
        <f t="shared" si="25"/>
        <v>Yes, required</v>
      </c>
      <c r="BM39" s="4" t="s">
        <v>245</v>
      </c>
      <c r="BO39" s="4" t="str">
        <f t="shared" si="39"/>
        <v>Parental involvement</v>
      </c>
      <c r="BP39" s="4" t="s">
        <v>245</v>
      </c>
      <c r="BR39" s="4">
        <v>1</v>
      </c>
      <c r="BS39" s="4" t="s">
        <v>261</v>
      </c>
      <c r="BU39" s="4" t="str">
        <f t="shared" si="28"/>
        <v>Annually</v>
      </c>
      <c r="BV39" s="4" t="s">
        <v>261</v>
      </c>
      <c r="BX39" s="4" t="str">
        <f t="shared" si="40"/>
        <v>Number of expulsions, Number of out-of-school suspensions, Number of in-school suspensions, Incident type, Firearm incidents, Weapon possession, Violent incidents, Controlled substance possession</v>
      </c>
      <c r="BY39" s="4" t="s">
        <v>265</v>
      </c>
      <c r="CA39" s="4">
        <v>0</v>
      </c>
      <c r="CG39" s="4">
        <v>1</v>
      </c>
      <c r="CH39" s="4" t="s">
        <v>259</v>
      </c>
      <c r="CJ39" s="4" t="str">
        <f t="shared" si="41"/>
        <v>Physical violence, Delinquent acts, Bullying, Making false report</v>
      </c>
      <c r="CL39" s="4" t="s">
        <v>248</v>
      </c>
    </row>
    <row r="40" spans="1:90" s="4" customFormat="1" x14ac:dyDescent="0.35">
      <c r="A40" s="4" t="s">
        <v>229</v>
      </c>
      <c r="B40" s="5">
        <v>40401</v>
      </c>
      <c r="C40" s="5">
        <v>40675</v>
      </c>
      <c r="D40" s="4">
        <v>1</v>
      </c>
      <c r="E40" s="4" t="s">
        <v>230</v>
      </c>
      <c r="G40" s="4">
        <v>1</v>
      </c>
      <c r="H40" s="4" t="s">
        <v>251</v>
      </c>
      <c r="J40" s="4" t="str">
        <f t="shared" si="42"/>
        <v>Possession of firearm, Possession of weapon, Delinquent acts, Physical violence</v>
      </c>
      <c r="K40" s="4" t="s">
        <v>257</v>
      </c>
      <c r="M40" s="4" t="str">
        <f t="shared" si="17"/>
        <v>Not specified</v>
      </c>
      <c r="P40" s="4">
        <v>0</v>
      </c>
      <c r="S40" s="4" t="str">
        <f t="shared" si="30"/>
        <v>Damaging property, Endangering the health, safety, or property of others, Interference with educational process, Willful defiance, Making false report</v>
      </c>
      <c r="T40" s="4" t="s">
        <v>266</v>
      </c>
      <c r="U40" s="4" t="s">
        <v>235</v>
      </c>
      <c r="V40" s="4" t="str">
        <f t="shared" si="31"/>
        <v>Possession of tobacco</v>
      </c>
      <c r="W40" s="4" t="s">
        <v>236</v>
      </c>
      <c r="Y40" s="4" t="str">
        <f t="shared" si="32"/>
        <v>One calendar year</v>
      </c>
      <c r="Z40" s="4" t="s">
        <v>237</v>
      </c>
      <c r="AB40" s="4">
        <v>1</v>
      </c>
      <c r="AC40" s="4" t="s">
        <v>251</v>
      </c>
      <c r="AE40" s="4" t="str">
        <f t="shared" si="33"/>
        <v>Willful defiance, Making false report, Physical violence, Bullying, Delinquent acts</v>
      </c>
      <c r="AF40" s="4" t="s">
        <v>259</v>
      </c>
      <c r="AH40" s="4" t="str">
        <f t="shared" si="34"/>
        <v>3 days</v>
      </c>
      <c r="AI40" s="4" t="s">
        <v>259</v>
      </c>
      <c r="AK40" s="4">
        <v>0</v>
      </c>
      <c r="AN40" s="4" t="str">
        <f t="shared" si="35"/>
        <v>Damaging property, Endangering the health, safety, or property of others, Interference with educational process, Making false report, Willful defiance</v>
      </c>
      <c r="AO40" s="4" t="s">
        <v>266</v>
      </c>
      <c r="AP40" s="4" t="s">
        <v>241</v>
      </c>
      <c r="AQ40" s="4" t="str">
        <f t="shared" si="36"/>
        <v>None</v>
      </c>
      <c r="AT40" s="4" t="str">
        <f t="shared" si="22"/>
        <v>5 days</v>
      </c>
      <c r="AU40" s="4" t="s">
        <v>242</v>
      </c>
      <c r="AV40" s="4" t="s">
        <v>243</v>
      </c>
      <c r="AW40" s="4" t="str">
        <f t="shared" si="4"/>
        <v>No</v>
      </c>
      <c r="AY40" s="4" t="s">
        <v>256</v>
      </c>
      <c r="BC40" s="4">
        <v>1</v>
      </c>
      <c r="BD40" s="4" t="s">
        <v>230</v>
      </c>
      <c r="BF40" s="4" t="str">
        <f t="shared" si="37"/>
        <v>Under 6 years old</v>
      </c>
      <c r="BG40" s="4" t="s">
        <v>230</v>
      </c>
      <c r="BI40" s="4" t="str">
        <f t="shared" si="38"/>
        <v>Opportunity to receive educational instruction , Opportunity to make-up school work</v>
      </c>
      <c r="BJ40" s="4" t="s">
        <v>244</v>
      </c>
      <c r="BL40" s="4" t="str">
        <f t="shared" si="25"/>
        <v>Yes, required</v>
      </c>
      <c r="BM40" s="4" t="s">
        <v>245</v>
      </c>
      <c r="BO40" s="4" t="str">
        <f t="shared" si="39"/>
        <v>Parental involvement</v>
      </c>
      <c r="BP40" s="4" t="s">
        <v>245</v>
      </c>
      <c r="BR40" s="4">
        <v>1</v>
      </c>
      <c r="BS40" s="4" t="s">
        <v>261</v>
      </c>
      <c r="BU40" s="4" t="str">
        <f t="shared" si="28"/>
        <v>Annually</v>
      </c>
      <c r="BV40" s="4" t="s">
        <v>261</v>
      </c>
      <c r="BX40" s="4" t="str">
        <f t="shared" si="40"/>
        <v>Number of expulsions, Number of out-of-school suspensions, Number of in-school suspensions, Incident type, Firearm incidents, Weapon possession, Violent incidents, Controlled substance possession</v>
      </c>
      <c r="BY40" s="4" t="s">
        <v>265</v>
      </c>
      <c r="CA40" s="4">
        <v>0</v>
      </c>
      <c r="CG40" s="4">
        <v>1</v>
      </c>
      <c r="CH40" s="4" t="s">
        <v>259</v>
      </c>
      <c r="CJ40" s="4" t="str">
        <f t="shared" si="41"/>
        <v>Physical violence, Delinquent acts, Bullying, Making false report</v>
      </c>
      <c r="CL40" s="4" t="s">
        <v>248</v>
      </c>
    </row>
    <row r="41" spans="1:90" s="4" customFormat="1" x14ac:dyDescent="0.35">
      <c r="A41" s="4" t="s">
        <v>229</v>
      </c>
      <c r="B41" s="5">
        <v>40676</v>
      </c>
      <c r="C41" s="5">
        <v>40703</v>
      </c>
      <c r="D41" s="4">
        <v>1</v>
      </c>
      <c r="E41" s="4" t="s">
        <v>230</v>
      </c>
      <c r="G41" s="4">
        <v>1</v>
      </c>
      <c r="H41" s="4" t="s">
        <v>251</v>
      </c>
      <c r="J41" s="4" t="str">
        <f t="shared" si="42"/>
        <v>Possession of firearm, Possession of weapon, Delinquent acts, Physical violence</v>
      </c>
      <c r="K41" s="4" t="s">
        <v>257</v>
      </c>
      <c r="M41" s="4" t="str">
        <f t="shared" si="17"/>
        <v>Not specified</v>
      </c>
      <c r="P41" s="4">
        <v>0</v>
      </c>
      <c r="S41" s="4" t="str">
        <f t="shared" si="30"/>
        <v>Damaging property, Endangering the health, safety, or property of others, Interference with educational process, Willful defiance, Making false report</v>
      </c>
      <c r="T41" s="4" t="s">
        <v>266</v>
      </c>
      <c r="U41" s="4" t="s">
        <v>235</v>
      </c>
      <c r="V41" s="4" t="str">
        <f t="shared" si="31"/>
        <v>Possession of tobacco</v>
      </c>
      <c r="W41" s="4" t="s">
        <v>236</v>
      </c>
      <c r="Y41" s="4" t="str">
        <f t="shared" si="32"/>
        <v>One calendar year</v>
      </c>
      <c r="Z41" s="4" t="s">
        <v>237</v>
      </c>
      <c r="AB41" s="4">
        <v>1</v>
      </c>
      <c r="AC41" s="4" t="s">
        <v>251</v>
      </c>
      <c r="AE41" s="4" t="str">
        <f t="shared" si="33"/>
        <v>Willful defiance, Making false report, Physical violence, Bullying, Delinquent acts</v>
      </c>
      <c r="AF41" s="4" t="s">
        <v>259</v>
      </c>
      <c r="AH41" s="4" t="str">
        <f t="shared" si="34"/>
        <v>3 days</v>
      </c>
      <c r="AI41" s="4" t="s">
        <v>259</v>
      </c>
      <c r="AK41" s="4">
        <v>0</v>
      </c>
      <c r="AN41" s="4" t="str">
        <f t="shared" si="35"/>
        <v>Damaging property, Endangering the health, safety, or property of others, Interference with educational process, Making false report, Willful defiance</v>
      </c>
      <c r="AO41" s="4" t="s">
        <v>266</v>
      </c>
      <c r="AP41" s="4" t="s">
        <v>241</v>
      </c>
      <c r="AQ41" s="4" t="str">
        <f t="shared" si="36"/>
        <v>None</v>
      </c>
      <c r="AT41" s="4" t="str">
        <f t="shared" si="22"/>
        <v>5 days</v>
      </c>
      <c r="AU41" s="4" t="s">
        <v>242</v>
      </c>
      <c r="AV41" s="4" t="s">
        <v>243</v>
      </c>
      <c r="AW41" s="4" t="str">
        <f t="shared" si="4"/>
        <v>No</v>
      </c>
      <c r="AY41" s="4" t="s">
        <v>256</v>
      </c>
      <c r="BC41" s="4">
        <v>1</v>
      </c>
      <c r="BD41" s="4" t="s">
        <v>230</v>
      </c>
      <c r="BF41" s="4" t="str">
        <f t="shared" si="37"/>
        <v>Under 6 years old</v>
      </c>
      <c r="BG41" s="4" t="s">
        <v>230</v>
      </c>
      <c r="BI41" s="4" t="str">
        <f t="shared" si="38"/>
        <v>Opportunity to receive educational instruction , Opportunity to make-up school work</v>
      </c>
      <c r="BJ41" s="4" t="s">
        <v>244</v>
      </c>
      <c r="BL41" s="4" t="str">
        <f t="shared" si="25"/>
        <v>Yes, required</v>
      </c>
      <c r="BM41" s="4" t="s">
        <v>245</v>
      </c>
      <c r="BO41" s="4" t="str">
        <f t="shared" si="39"/>
        <v>Parental involvement</v>
      </c>
      <c r="BP41" s="4" t="s">
        <v>245</v>
      </c>
      <c r="BR41" s="4">
        <v>1</v>
      </c>
      <c r="BS41" s="4" t="s">
        <v>261</v>
      </c>
      <c r="BU41" s="4" t="str">
        <f t="shared" si="28"/>
        <v>Annually</v>
      </c>
      <c r="BV41" s="4" t="s">
        <v>261</v>
      </c>
      <c r="BX41" s="4" t="str">
        <f t="shared" si="40"/>
        <v>Number of expulsions, Number of out-of-school suspensions, Number of in-school suspensions, Incident type, Firearm incidents, Weapon possession, Violent incidents, Controlled substance possession</v>
      </c>
      <c r="BY41" s="4" t="s">
        <v>267</v>
      </c>
      <c r="CA41" s="4">
        <v>0</v>
      </c>
      <c r="CG41" s="4">
        <v>1</v>
      </c>
      <c r="CH41" s="4" t="s">
        <v>259</v>
      </c>
      <c r="CJ41" s="4" t="str">
        <f t="shared" si="41"/>
        <v>Physical violence, Delinquent acts, Bullying, Making false report</v>
      </c>
      <c r="CL41" s="4" t="s">
        <v>248</v>
      </c>
    </row>
    <row r="42" spans="1:90" s="4" customFormat="1" x14ac:dyDescent="0.35">
      <c r="A42" s="4" t="s">
        <v>229</v>
      </c>
      <c r="B42" s="5">
        <v>40704</v>
      </c>
      <c r="C42" s="5">
        <v>40764</v>
      </c>
      <c r="D42" s="4">
        <v>1</v>
      </c>
      <c r="E42" s="4" t="s">
        <v>230</v>
      </c>
      <c r="G42" s="4">
        <v>1</v>
      </c>
      <c r="H42" s="4" t="s">
        <v>251</v>
      </c>
      <c r="J42" s="4" t="str">
        <f t="shared" si="42"/>
        <v>Possession of firearm, Possession of weapon, Delinquent acts, Physical violence</v>
      </c>
      <c r="K42" s="4" t="s">
        <v>257</v>
      </c>
      <c r="M42" s="4" t="str">
        <f t="shared" si="17"/>
        <v>Not specified</v>
      </c>
      <c r="P42" s="4">
        <v>0</v>
      </c>
      <c r="S42" s="4" t="str">
        <f t="shared" si="30"/>
        <v>Damaging property, Endangering the health, safety, or property of others, Interference with educational process, Willful defiance, Making false report</v>
      </c>
      <c r="T42" s="4" t="s">
        <v>266</v>
      </c>
      <c r="U42" s="4" t="s">
        <v>235</v>
      </c>
      <c r="V42" s="4" t="str">
        <f t="shared" si="31"/>
        <v>Possession of tobacco</v>
      </c>
      <c r="W42" s="4" t="s">
        <v>236</v>
      </c>
      <c r="Y42" s="4" t="str">
        <f t="shared" si="32"/>
        <v>One calendar year</v>
      </c>
      <c r="Z42" s="4" t="s">
        <v>237</v>
      </c>
      <c r="AB42" s="4">
        <v>1</v>
      </c>
      <c r="AC42" s="4" t="s">
        <v>251</v>
      </c>
      <c r="AE42" s="4" t="str">
        <f t="shared" si="33"/>
        <v>Willful defiance, Making false report, Physical violence, Bullying, Delinquent acts</v>
      </c>
      <c r="AF42" s="4" t="s">
        <v>259</v>
      </c>
      <c r="AH42" s="4" t="str">
        <f t="shared" si="34"/>
        <v>3 days</v>
      </c>
      <c r="AI42" s="4" t="s">
        <v>259</v>
      </c>
      <c r="AK42" s="4">
        <v>0</v>
      </c>
      <c r="AN42" s="4" t="str">
        <f t="shared" si="35"/>
        <v>Damaging property, Endangering the health, safety, or property of others, Interference with educational process, Making false report, Willful defiance</v>
      </c>
      <c r="AO42" s="4" t="s">
        <v>266</v>
      </c>
      <c r="AP42" s="4" t="s">
        <v>241</v>
      </c>
      <c r="AQ42" s="4" t="str">
        <f t="shared" si="36"/>
        <v>None</v>
      </c>
      <c r="AT42" s="4" t="str">
        <f t="shared" si="22"/>
        <v>5 days</v>
      </c>
      <c r="AU42" s="4" t="s">
        <v>242</v>
      </c>
      <c r="AV42" s="4" t="s">
        <v>243</v>
      </c>
      <c r="AW42" s="4" t="str">
        <f t="shared" si="4"/>
        <v>No</v>
      </c>
      <c r="AY42" s="4" t="s">
        <v>256</v>
      </c>
      <c r="BC42" s="4">
        <v>1</v>
      </c>
      <c r="BD42" s="4" t="s">
        <v>230</v>
      </c>
      <c r="BF42" s="4" t="str">
        <f t="shared" si="37"/>
        <v>Under 6 years old</v>
      </c>
      <c r="BG42" s="4" t="s">
        <v>230</v>
      </c>
      <c r="BI42" s="4" t="str">
        <f t="shared" si="38"/>
        <v>Opportunity to receive educational instruction , Opportunity to make-up school work</v>
      </c>
      <c r="BJ42" s="4" t="s">
        <v>244</v>
      </c>
      <c r="BL42" s="4" t="str">
        <f t="shared" si="25"/>
        <v>Yes, required</v>
      </c>
      <c r="BM42" s="4" t="s">
        <v>245</v>
      </c>
      <c r="BO42" s="4" t="str">
        <f t="shared" si="39"/>
        <v>Parental involvement</v>
      </c>
      <c r="BP42" s="4" t="s">
        <v>245</v>
      </c>
      <c r="BR42" s="4">
        <v>1</v>
      </c>
      <c r="BS42" s="4" t="s">
        <v>261</v>
      </c>
      <c r="BU42" s="4" t="str">
        <f t="shared" si="28"/>
        <v>Annually</v>
      </c>
      <c r="BV42" s="4" t="s">
        <v>261</v>
      </c>
      <c r="BX42" s="4" t="str">
        <f t="shared" si="40"/>
        <v>Number of expulsions, Number of out-of-school suspensions, Number of in-school suspensions, Incident type, Firearm incidents, Weapon possession, Violent incidents, Controlled substance possession</v>
      </c>
      <c r="BY42" s="4" t="s">
        <v>268</v>
      </c>
      <c r="CA42" s="4">
        <v>0</v>
      </c>
      <c r="CG42" s="4">
        <v>1</v>
      </c>
      <c r="CH42" s="4" t="s">
        <v>259</v>
      </c>
      <c r="CJ42" s="4" t="str">
        <f t="shared" si="41"/>
        <v>Physical violence, Delinquent acts, Bullying, Making false report</v>
      </c>
      <c r="CL42" s="4" t="s">
        <v>248</v>
      </c>
    </row>
    <row r="43" spans="1:90" s="4" customFormat="1" x14ac:dyDescent="0.35">
      <c r="A43" s="4" t="s">
        <v>229</v>
      </c>
      <c r="B43" s="5">
        <v>40765</v>
      </c>
      <c r="C43" s="5">
        <v>40989</v>
      </c>
      <c r="D43" s="4">
        <v>1</v>
      </c>
      <c r="E43" s="4" t="s">
        <v>230</v>
      </c>
      <c r="G43" s="4">
        <v>1</v>
      </c>
      <c r="H43" s="4" t="s">
        <v>251</v>
      </c>
      <c r="J43" s="4" t="str">
        <f t="shared" si="42"/>
        <v>Possession of firearm, Possession of weapon, Delinquent acts, Physical violence</v>
      </c>
      <c r="K43" s="4" t="s">
        <v>257</v>
      </c>
      <c r="M43" s="4" t="str">
        <f t="shared" si="17"/>
        <v>Not specified</v>
      </c>
      <c r="P43" s="4">
        <v>0</v>
      </c>
      <c r="S43" s="4" t="str">
        <f t="shared" si="30"/>
        <v>Damaging property, Endangering the health, safety, or property of others, Interference with educational process, Willful defiance, Making false report</v>
      </c>
      <c r="T43" s="4" t="s">
        <v>266</v>
      </c>
      <c r="U43" s="4" t="s">
        <v>235</v>
      </c>
      <c r="V43" s="4" t="str">
        <f t="shared" si="31"/>
        <v>Possession of tobacco</v>
      </c>
      <c r="W43" s="4" t="s">
        <v>236</v>
      </c>
      <c r="Y43" s="4" t="str">
        <f t="shared" si="32"/>
        <v>One calendar year</v>
      </c>
      <c r="Z43" s="4" t="s">
        <v>237</v>
      </c>
      <c r="AB43" s="4">
        <v>1</v>
      </c>
      <c r="AC43" s="4" t="s">
        <v>251</v>
      </c>
      <c r="AE43" s="4" t="str">
        <f t="shared" si="33"/>
        <v>Willful defiance, Making false report, Physical violence, Bullying, Delinquent acts</v>
      </c>
      <c r="AF43" s="4" t="s">
        <v>269</v>
      </c>
      <c r="AH43" s="4" t="str">
        <f t="shared" si="34"/>
        <v>3 days</v>
      </c>
      <c r="AI43" s="4" t="s">
        <v>269</v>
      </c>
      <c r="AK43" s="4">
        <v>0</v>
      </c>
      <c r="AN43" s="4" t="str">
        <f t="shared" si="35"/>
        <v>Damaging property, Endangering the health, safety, or property of others, Interference with educational process, Making false report, Willful defiance</v>
      </c>
      <c r="AO43" s="4" t="s">
        <v>266</v>
      </c>
      <c r="AP43" s="4" t="s">
        <v>241</v>
      </c>
      <c r="AQ43" s="4" t="str">
        <f t="shared" si="36"/>
        <v>None</v>
      </c>
      <c r="AT43" s="4" t="str">
        <f t="shared" si="22"/>
        <v>5 days</v>
      </c>
      <c r="AU43" s="4" t="s">
        <v>242</v>
      </c>
      <c r="AV43" s="4" t="s">
        <v>243</v>
      </c>
      <c r="AW43" s="4" t="str">
        <f t="shared" si="4"/>
        <v>No</v>
      </c>
      <c r="AY43" s="4" t="s">
        <v>256</v>
      </c>
      <c r="BC43" s="4">
        <v>1</v>
      </c>
      <c r="BD43" s="4" t="s">
        <v>230</v>
      </c>
      <c r="BF43" s="4" t="str">
        <f t="shared" si="37"/>
        <v>Under 6 years old</v>
      </c>
      <c r="BG43" s="4" t="s">
        <v>230</v>
      </c>
      <c r="BI43" s="4" t="str">
        <f t="shared" si="38"/>
        <v>Opportunity to receive educational instruction , Opportunity to make-up school work</v>
      </c>
      <c r="BJ43" s="4" t="s">
        <v>244</v>
      </c>
      <c r="BL43" s="4" t="str">
        <f t="shared" si="25"/>
        <v>Yes, required</v>
      </c>
      <c r="BM43" s="4" t="s">
        <v>245</v>
      </c>
      <c r="BO43" s="4" t="str">
        <f t="shared" si="39"/>
        <v>Parental involvement</v>
      </c>
      <c r="BP43" s="4" t="s">
        <v>245</v>
      </c>
      <c r="BR43" s="4">
        <v>1</v>
      </c>
      <c r="BS43" s="4" t="s">
        <v>261</v>
      </c>
      <c r="BU43" s="4" t="str">
        <f t="shared" si="28"/>
        <v>Annually</v>
      </c>
      <c r="BV43" s="4" t="s">
        <v>261</v>
      </c>
      <c r="BX43" s="4" t="str">
        <f t="shared" si="40"/>
        <v>Number of expulsions, Number of out-of-school suspensions, Number of in-school suspensions, Incident type, Firearm incidents, Weapon possession, Violent incidents, Controlled substance possession</v>
      </c>
      <c r="BY43" s="4" t="s">
        <v>270</v>
      </c>
      <c r="CA43" s="4">
        <v>0</v>
      </c>
      <c r="CG43" s="4">
        <v>1</v>
      </c>
      <c r="CH43" s="4" t="s">
        <v>269</v>
      </c>
      <c r="CJ43" s="4" t="str">
        <f t="shared" si="41"/>
        <v>Physical violence, Delinquent acts, Bullying, Making false report</v>
      </c>
      <c r="CL43" s="4" t="s">
        <v>248</v>
      </c>
    </row>
    <row r="44" spans="1:90" s="4" customFormat="1" x14ac:dyDescent="0.35">
      <c r="A44" s="4" t="s">
        <v>229</v>
      </c>
      <c r="B44" s="5">
        <v>40990</v>
      </c>
      <c r="C44" s="5">
        <v>40991</v>
      </c>
      <c r="D44" s="4">
        <v>1</v>
      </c>
      <c r="E44" s="4" t="s">
        <v>230</v>
      </c>
      <c r="G44" s="4">
        <v>1</v>
      </c>
      <c r="H44" s="4" t="s">
        <v>251</v>
      </c>
      <c r="J44" s="4" t="str">
        <f t="shared" si="42"/>
        <v>Possession of firearm, Possession of weapon, Delinquent acts, Physical violence</v>
      </c>
      <c r="K44" s="4" t="s">
        <v>257</v>
      </c>
      <c r="M44" s="4" t="str">
        <f t="shared" si="17"/>
        <v>Not specified</v>
      </c>
      <c r="P44" s="4">
        <v>0</v>
      </c>
      <c r="S44" s="4" t="str">
        <f t="shared" si="30"/>
        <v>Damaging property, Endangering the health, safety, or property of others, Interference with educational process, Willful defiance, Making false report</v>
      </c>
      <c r="T44" s="4" t="s">
        <v>266</v>
      </c>
      <c r="U44" s="4" t="s">
        <v>235</v>
      </c>
      <c r="V44" s="4" t="str">
        <f t="shared" si="31"/>
        <v>Possession of tobacco</v>
      </c>
      <c r="W44" s="4" t="s">
        <v>236</v>
      </c>
      <c r="Y44" s="4" t="str">
        <f t="shared" si="32"/>
        <v>One calendar year</v>
      </c>
      <c r="Z44" s="4" t="s">
        <v>237</v>
      </c>
      <c r="AB44" s="4">
        <v>1</v>
      </c>
      <c r="AC44" s="4" t="s">
        <v>251</v>
      </c>
      <c r="AE44" s="4" t="str">
        <f t="shared" si="33"/>
        <v>Willful defiance, Making false report, Physical violence, Bullying, Delinquent acts</v>
      </c>
      <c r="AF44" s="4" t="s">
        <v>269</v>
      </c>
      <c r="AH44" s="4" t="str">
        <f t="shared" si="34"/>
        <v>3 days</v>
      </c>
      <c r="AI44" s="4" t="s">
        <v>269</v>
      </c>
      <c r="AK44" s="4">
        <v>0</v>
      </c>
      <c r="AN44" s="4" t="str">
        <f t="shared" si="35"/>
        <v>Damaging property, Endangering the health, safety, or property of others, Interference with educational process, Making false report, Willful defiance</v>
      </c>
      <c r="AO44" s="4" t="s">
        <v>266</v>
      </c>
      <c r="AP44" s="4" t="s">
        <v>241</v>
      </c>
      <c r="AQ44" s="4" t="str">
        <f t="shared" si="36"/>
        <v>None</v>
      </c>
      <c r="AT44" s="4" t="str">
        <f t="shared" si="22"/>
        <v>5 days</v>
      </c>
      <c r="AU44" s="4" t="s">
        <v>242</v>
      </c>
      <c r="AV44" s="4" t="s">
        <v>243</v>
      </c>
      <c r="AW44" s="4" t="str">
        <f t="shared" si="4"/>
        <v>No</v>
      </c>
      <c r="AY44" s="4" t="s">
        <v>256</v>
      </c>
      <c r="BC44" s="4">
        <v>1</v>
      </c>
      <c r="BD44" s="4" t="s">
        <v>230</v>
      </c>
      <c r="BF44" s="4" t="str">
        <f t="shared" si="37"/>
        <v>Under 6 years old</v>
      </c>
      <c r="BG44" s="4" t="s">
        <v>230</v>
      </c>
      <c r="BI44" s="4" t="str">
        <f t="shared" si="38"/>
        <v>Opportunity to receive educational instruction , Opportunity to make-up school work</v>
      </c>
      <c r="BJ44" s="4" t="s">
        <v>244</v>
      </c>
      <c r="BL44" s="4" t="str">
        <f t="shared" si="25"/>
        <v>Yes, required</v>
      </c>
      <c r="BM44" s="4" t="s">
        <v>245</v>
      </c>
      <c r="BO44" s="4" t="str">
        <f t="shared" si="39"/>
        <v>Parental involvement</v>
      </c>
      <c r="BP44" s="4" t="s">
        <v>245</v>
      </c>
      <c r="BR44" s="4">
        <v>1</v>
      </c>
      <c r="BS44" s="4" t="s">
        <v>261</v>
      </c>
      <c r="BU44" s="4" t="str">
        <f t="shared" si="28"/>
        <v>Annually</v>
      </c>
      <c r="BV44" s="4" t="s">
        <v>261</v>
      </c>
      <c r="BX44" s="4" t="str">
        <f t="shared" si="40"/>
        <v>Number of expulsions, Number of out-of-school suspensions, Number of in-school suspensions, Incident type, Firearm incidents, Weapon possession, Violent incidents, Controlled substance possession</v>
      </c>
      <c r="BY44" s="4" t="s">
        <v>270</v>
      </c>
      <c r="CA44" s="4">
        <v>0</v>
      </c>
      <c r="CG44" s="4">
        <v>1</v>
      </c>
      <c r="CH44" s="4" t="s">
        <v>269</v>
      </c>
      <c r="CJ44" s="4" t="str">
        <f t="shared" si="41"/>
        <v>Physical violence, Delinquent acts, Bullying, Making false report</v>
      </c>
      <c r="CL44" s="4" t="s">
        <v>248</v>
      </c>
    </row>
    <row r="45" spans="1:90" s="4" customFormat="1" x14ac:dyDescent="0.35">
      <c r="A45" s="4" t="s">
        <v>229</v>
      </c>
      <c r="B45" s="5">
        <v>40992</v>
      </c>
      <c r="C45" s="5">
        <v>41047</v>
      </c>
      <c r="D45" s="4">
        <v>1</v>
      </c>
      <c r="E45" s="4" t="s">
        <v>230</v>
      </c>
      <c r="G45" s="4">
        <v>1</v>
      </c>
      <c r="H45" s="4" t="s">
        <v>251</v>
      </c>
      <c r="J45" s="4" t="str">
        <f t="shared" si="42"/>
        <v>Possession of firearm, Possession of weapon, Delinquent acts, Physical violence</v>
      </c>
      <c r="K45" s="4" t="s">
        <v>257</v>
      </c>
      <c r="M45" s="4" t="str">
        <f t="shared" si="17"/>
        <v>Not specified</v>
      </c>
      <c r="P45" s="4">
        <v>0</v>
      </c>
      <c r="S45" s="4" t="str">
        <f t="shared" si="30"/>
        <v>Damaging property, Endangering the health, safety, or property of others, Interference with educational process, Willful defiance, Making false report</v>
      </c>
      <c r="T45" s="4" t="s">
        <v>266</v>
      </c>
      <c r="U45" s="4" t="s">
        <v>235</v>
      </c>
      <c r="V45" s="4" t="str">
        <f t="shared" si="31"/>
        <v>Possession of tobacco</v>
      </c>
      <c r="W45" s="4" t="s">
        <v>236</v>
      </c>
      <c r="Y45" s="4" t="str">
        <f t="shared" si="32"/>
        <v>One calendar year</v>
      </c>
      <c r="Z45" s="4" t="s">
        <v>237</v>
      </c>
      <c r="AB45" s="4">
        <v>1</v>
      </c>
      <c r="AC45" s="4" t="s">
        <v>251</v>
      </c>
      <c r="AE45" s="4" t="str">
        <f t="shared" si="33"/>
        <v>Willful defiance, Making false report, Physical violence, Bullying, Delinquent acts</v>
      </c>
      <c r="AF45" s="4" t="s">
        <v>259</v>
      </c>
      <c r="AH45" s="4" t="str">
        <f t="shared" si="34"/>
        <v>3 days</v>
      </c>
      <c r="AI45" s="4" t="s">
        <v>259</v>
      </c>
      <c r="AK45" s="4">
        <v>0</v>
      </c>
      <c r="AN45" s="4" t="str">
        <f t="shared" si="35"/>
        <v>Damaging property, Endangering the health, safety, or property of others, Interference with educational process, Making false report, Willful defiance</v>
      </c>
      <c r="AO45" s="4" t="s">
        <v>266</v>
      </c>
      <c r="AP45" s="4" t="s">
        <v>241</v>
      </c>
      <c r="AQ45" s="4" t="str">
        <f t="shared" si="36"/>
        <v>None</v>
      </c>
      <c r="AT45" s="4" t="str">
        <f t="shared" si="22"/>
        <v>5 days</v>
      </c>
      <c r="AU45" s="4" t="s">
        <v>242</v>
      </c>
      <c r="AV45" s="4" t="s">
        <v>243</v>
      </c>
      <c r="AW45" s="4" t="str">
        <f t="shared" si="4"/>
        <v>No</v>
      </c>
      <c r="AY45" s="4" t="s">
        <v>256</v>
      </c>
      <c r="BC45" s="4">
        <v>1</v>
      </c>
      <c r="BD45" s="4" t="s">
        <v>230</v>
      </c>
      <c r="BF45" s="4" t="str">
        <f t="shared" si="37"/>
        <v>Under 6 years old</v>
      </c>
      <c r="BG45" s="4" t="s">
        <v>230</v>
      </c>
      <c r="BI45" s="4" t="str">
        <f t="shared" si="38"/>
        <v>Opportunity to receive educational instruction , Opportunity to make-up school work</v>
      </c>
      <c r="BJ45" s="4" t="s">
        <v>244</v>
      </c>
      <c r="BL45" s="4" t="str">
        <f t="shared" si="25"/>
        <v>Yes, required</v>
      </c>
      <c r="BM45" s="4" t="s">
        <v>245</v>
      </c>
      <c r="BO45" s="4" t="str">
        <f t="shared" si="39"/>
        <v>Parental involvement</v>
      </c>
      <c r="BP45" s="4" t="s">
        <v>245</v>
      </c>
      <c r="BR45" s="4">
        <v>1</v>
      </c>
      <c r="BS45" s="4" t="s">
        <v>261</v>
      </c>
      <c r="BU45" s="4" t="str">
        <f t="shared" si="28"/>
        <v>Annually</v>
      </c>
      <c r="BV45" s="4" t="s">
        <v>262</v>
      </c>
      <c r="BX45" s="4" t="str">
        <f t="shared" si="40"/>
        <v>Number of expulsions, Number of out-of-school suspensions, Number of in-school suspensions, Incident type, Firearm incidents, Weapon possession, Violent incidents, Controlled substance possession</v>
      </c>
      <c r="BY45" s="4" t="s">
        <v>271</v>
      </c>
      <c r="CA45" s="4">
        <v>0</v>
      </c>
      <c r="CG45" s="4">
        <v>1</v>
      </c>
      <c r="CH45" s="4" t="s">
        <v>259</v>
      </c>
      <c r="CJ45" s="4" t="str">
        <f t="shared" si="41"/>
        <v>Physical violence, Delinquent acts, Bullying, Making false report</v>
      </c>
      <c r="CL45" s="4" t="s">
        <v>248</v>
      </c>
    </row>
    <row r="46" spans="1:90" s="4" customFormat="1" x14ac:dyDescent="0.35">
      <c r="A46" s="4" t="s">
        <v>229</v>
      </c>
      <c r="B46" s="5">
        <v>41048</v>
      </c>
      <c r="C46" s="5">
        <v>41063</v>
      </c>
      <c r="D46" s="4">
        <v>1</v>
      </c>
      <c r="E46" s="4" t="s">
        <v>272</v>
      </c>
      <c r="G46" s="4">
        <v>1</v>
      </c>
      <c r="H46" s="4" t="s">
        <v>273</v>
      </c>
      <c r="J46" s="4" t="str">
        <f t="shared" ref="J46:J56" si="43">("Possession of firearm")</f>
        <v>Possession of firearm</v>
      </c>
      <c r="K46" s="4" t="s">
        <v>274</v>
      </c>
      <c r="M46" s="4" t="str">
        <f t="shared" ref="M46:M73" si="44">("One calendar year")</f>
        <v>One calendar year</v>
      </c>
      <c r="N46" s="4" t="s">
        <v>274</v>
      </c>
      <c r="P46" s="4">
        <v>1</v>
      </c>
      <c r="Q46" s="4" t="s">
        <v>274</v>
      </c>
      <c r="S46" s="4" t="str">
        <f t="shared" si="30"/>
        <v>Damaging property, Endangering the health, safety, or property of others, Interference with educational process, Willful defiance, Making false report</v>
      </c>
      <c r="T46" s="4" t="s">
        <v>275</v>
      </c>
      <c r="U46" s="4" t="s">
        <v>235</v>
      </c>
      <c r="V46" s="4" t="str">
        <f t="shared" si="31"/>
        <v>Possession of tobacco</v>
      </c>
      <c r="W46" s="4" t="s">
        <v>236</v>
      </c>
      <c r="Y46" s="4" t="str">
        <f t="shared" si="32"/>
        <v>One calendar year</v>
      </c>
      <c r="Z46" s="4" t="s">
        <v>276</v>
      </c>
      <c r="AB46" s="4">
        <v>1</v>
      </c>
      <c r="AC46" s="4" t="s">
        <v>273</v>
      </c>
      <c r="AE46" s="4" t="str">
        <f t="shared" si="33"/>
        <v>Willful defiance, Making false report, Physical violence, Bullying, Delinquent acts</v>
      </c>
      <c r="AF46" s="4" t="s">
        <v>277</v>
      </c>
      <c r="AH46" s="4" t="str">
        <f t="shared" si="34"/>
        <v>3 days</v>
      </c>
      <c r="AI46" s="4" t="s">
        <v>277</v>
      </c>
      <c r="AK46" s="4">
        <v>0</v>
      </c>
      <c r="AN46" s="4" t="str">
        <f t="shared" si="35"/>
        <v>Damaging property, Endangering the health, safety, or property of others, Interference with educational process, Making false report, Willful defiance</v>
      </c>
      <c r="AO46" s="4" t="s">
        <v>275</v>
      </c>
      <c r="AQ46" s="4" t="str">
        <f t="shared" si="36"/>
        <v>None</v>
      </c>
      <c r="AT46" s="4" t="str">
        <f t="shared" si="22"/>
        <v>5 days</v>
      </c>
      <c r="AU46" s="4" t="s">
        <v>278</v>
      </c>
      <c r="AV46" s="4" t="s">
        <v>279</v>
      </c>
      <c r="AW46" s="4" t="str">
        <f t="shared" ref="AW46:AW56" si="45">("No, but may be considered")</f>
        <v>No, but may be considered</v>
      </c>
      <c r="AX46" s="4" t="s">
        <v>280</v>
      </c>
      <c r="AZ46" s="4" t="str">
        <f t="shared" ref="AZ46:AZ56" si="46">("Age of student, Disciplinary history, Student's disability , Seriousness of violation, Threat to safety")</f>
        <v>Age of student, Disciplinary history, Student's disability , Seriousness of violation, Threat to safety</v>
      </c>
      <c r="BC46" s="4">
        <v>1</v>
      </c>
      <c r="BD46" s="4" t="s">
        <v>272</v>
      </c>
      <c r="BF46" s="4" t="str">
        <f t="shared" si="37"/>
        <v>Under 6 years old</v>
      </c>
      <c r="BG46" s="4" t="s">
        <v>272</v>
      </c>
      <c r="BI46" s="4" t="str">
        <f t="shared" si="38"/>
        <v>Opportunity to receive educational instruction , Opportunity to make-up school work</v>
      </c>
      <c r="BJ46" s="4" t="s">
        <v>281</v>
      </c>
      <c r="BL46" s="4" t="str">
        <f t="shared" si="25"/>
        <v>Yes, required</v>
      </c>
      <c r="BM46" s="4" t="s">
        <v>282</v>
      </c>
      <c r="BO46" s="4" t="str">
        <f>("")</f>
        <v/>
      </c>
      <c r="BP46" s="4" t="s">
        <v>282</v>
      </c>
      <c r="BR46" s="4">
        <v>1</v>
      </c>
      <c r="BS46" s="4" t="s">
        <v>283</v>
      </c>
      <c r="BU46" s="4" t="str">
        <f t="shared" si="28"/>
        <v>Annually</v>
      </c>
      <c r="BV46" s="4" t="s">
        <v>284</v>
      </c>
      <c r="BX46" s="4" t="str">
        <f t="shared" si="40"/>
        <v>Number of expulsions, Number of out-of-school suspensions, Number of in-school suspensions, Incident type, Firearm incidents, Weapon possession, Violent incidents, Controlled substance possession</v>
      </c>
      <c r="BY46" s="4" t="s">
        <v>285</v>
      </c>
      <c r="CA46" s="4">
        <v>0</v>
      </c>
      <c r="CG46" s="4">
        <v>1</v>
      </c>
      <c r="CH46" s="4" t="s">
        <v>277</v>
      </c>
      <c r="CJ46" s="4" t="str">
        <f t="shared" si="41"/>
        <v>Physical violence, Delinquent acts, Bullying, Making false report</v>
      </c>
      <c r="CK46" s="4" t="s">
        <v>277</v>
      </c>
      <c r="CL46" s="4" t="s">
        <v>248</v>
      </c>
    </row>
    <row r="47" spans="1:90" s="4" customFormat="1" x14ac:dyDescent="0.35">
      <c r="A47" s="4" t="s">
        <v>229</v>
      </c>
      <c r="B47" s="5">
        <v>41064</v>
      </c>
      <c r="C47" s="5">
        <v>41090</v>
      </c>
      <c r="D47" s="4">
        <v>1</v>
      </c>
      <c r="E47" s="4" t="s">
        <v>272</v>
      </c>
      <c r="G47" s="4">
        <v>1</v>
      </c>
      <c r="H47" s="4" t="s">
        <v>286</v>
      </c>
      <c r="J47" s="4" t="str">
        <f t="shared" si="43"/>
        <v>Possession of firearm</v>
      </c>
      <c r="K47" s="4" t="s">
        <v>274</v>
      </c>
      <c r="M47" s="4" t="str">
        <f t="shared" si="44"/>
        <v>One calendar year</v>
      </c>
      <c r="N47" s="4" t="s">
        <v>274</v>
      </c>
      <c r="P47" s="4">
        <v>1</v>
      </c>
      <c r="Q47" s="4" t="s">
        <v>274</v>
      </c>
      <c r="S47" s="4" t="str">
        <f t="shared" si="30"/>
        <v>Damaging property, Endangering the health, safety, or property of others, Interference with educational process, Willful defiance, Making false report</v>
      </c>
      <c r="T47" s="4" t="s">
        <v>275</v>
      </c>
      <c r="U47" s="4" t="s">
        <v>235</v>
      </c>
      <c r="V47" s="4" t="str">
        <f t="shared" si="31"/>
        <v>Possession of tobacco</v>
      </c>
      <c r="W47" s="4" t="s">
        <v>236</v>
      </c>
      <c r="Y47" s="4" t="str">
        <f t="shared" si="32"/>
        <v>One calendar year</v>
      </c>
      <c r="Z47" s="4" t="s">
        <v>276</v>
      </c>
      <c r="AB47" s="4">
        <v>1</v>
      </c>
      <c r="AC47" s="4" t="s">
        <v>286</v>
      </c>
      <c r="AE47" s="4" t="str">
        <f t="shared" si="33"/>
        <v>Willful defiance, Making false report, Physical violence, Bullying, Delinquent acts</v>
      </c>
      <c r="AF47" s="4" t="s">
        <v>277</v>
      </c>
      <c r="AH47" s="4" t="str">
        <f t="shared" si="34"/>
        <v>3 days</v>
      </c>
      <c r="AI47" s="4" t="s">
        <v>277</v>
      </c>
      <c r="AN47" s="4" t="str">
        <f t="shared" si="35"/>
        <v>Damaging property, Endangering the health, safety, or property of others, Interference with educational process, Making false report, Willful defiance</v>
      </c>
      <c r="AO47" s="4" t="s">
        <v>275</v>
      </c>
      <c r="AQ47" s="4" t="str">
        <f t="shared" si="36"/>
        <v>None</v>
      </c>
      <c r="AT47" s="4" t="str">
        <f t="shared" si="22"/>
        <v>5 days</v>
      </c>
      <c r="AU47" s="4" t="s">
        <v>287</v>
      </c>
      <c r="AV47" s="4" t="s">
        <v>288</v>
      </c>
      <c r="AW47" s="4" t="str">
        <f t="shared" si="45"/>
        <v>No, but may be considered</v>
      </c>
      <c r="AX47" s="4" t="s">
        <v>280</v>
      </c>
      <c r="AZ47" s="4" t="str">
        <f t="shared" si="46"/>
        <v>Age of student, Disciplinary history, Student's disability , Seriousness of violation, Threat to safety</v>
      </c>
      <c r="BC47" s="4">
        <v>1</v>
      </c>
      <c r="BD47" s="4" t="s">
        <v>272</v>
      </c>
      <c r="BF47" s="4" t="str">
        <f t="shared" si="37"/>
        <v>Under 6 years old</v>
      </c>
      <c r="BG47" s="4" t="s">
        <v>272</v>
      </c>
      <c r="BI47" s="4" t="str">
        <f t="shared" si="38"/>
        <v>Opportunity to receive educational instruction , Opportunity to make-up school work</v>
      </c>
      <c r="BJ47" s="4" t="s">
        <v>289</v>
      </c>
      <c r="BL47" s="4" t="str">
        <f t="shared" si="25"/>
        <v>Yes, required</v>
      </c>
      <c r="BM47" s="4" t="s">
        <v>290</v>
      </c>
      <c r="BO47" s="4" t="str">
        <f>("")</f>
        <v/>
      </c>
      <c r="BP47" s="4" t="s">
        <v>290</v>
      </c>
      <c r="BR47" s="4">
        <v>1</v>
      </c>
      <c r="BS47" s="4" t="s">
        <v>291</v>
      </c>
      <c r="BU47" s="4" t="str">
        <f t="shared" si="28"/>
        <v>Annually</v>
      </c>
      <c r="BV47" s="4" t="s">
        <v>284</v>
      </c>
      <c r="BX47" s="4" t="str">
        <f t="shared" si="40"/>
        <v>Number of expulsions, Number of out-of-school suspensions, Number of in-school suspensions, Incident type, Firearm incidents, Weapon possession, Violent incidents, Controlled substance possession</v>
      </c>
      <c r="BY47" s="4" t="s">
        <v>292</v>
      </c>
      <c r="CA47" s="4">
        <v>0</v>
      </c>
      <c r="CG47" s="4">
        <v>1</v>
      </c>
      <c r="CH47" s="4" t="s">
        <v>277</v>
      </c>
      <c r="CJ47" s="4" t="str">
        <f t="shared" si="41"/>
        <v>Physical violence, Delinquent acts, Bullying, Making false report</v>
      </c>
      <c r="CK47" s="4" t="s">
        <v>277</v>
      </c>
      <c r="CL47" s="4" t="s">
        <v>248</v>
      </c>
    </row>
    <row r="48" spans="1:90" s="4" customFormat="1" x14ac:dyDescent="0.35">
      <c r="A48" s="4" t="s">
        <v>229</v>
      </c>
      <c r="B48" s="5">
        <v>41091</v>
      </c>
      <c r="C48" s="5">
        <v>41416</v>
      </c>
      <c r="D48" s="4">
        <v>1</v>
      </c>
      <c r="E48" s="4" t="s">
        <v>272</v>
      </c>
      <c r="G48" s="4">
        <v>1</v>
      </c>
      <c r="H48" s="4" t="s">
        <v>293</v>
      </c>
      <c r="J48" s="4" t="str">
        <f t="shared" si="43"/>
        <v>Possession of firearm</v>
      </c>
      <c r="K48" s="4" t="s">
        <v>294</v>
      </c>
      <c r="M48" s="4" t="str">
        <f t="shared" si="44"/>
        <v>One calendar year</v>
      </c>
      <c r="N48" s="4" t="s">
        <v>294</v>
      </c>
      <c r="P48" s="4">
        <v>1</v>
      </c>
      <c r="Q48" s="4" t="s">
        <v>294</v>
      </c>
      <c r="S48" s="4" t="str">
        <f t="shared" si="30"/>
        <v>Damaging property, Endangering the health, safety, or property of others, Interference with educational process, Willful defiance, Making false report</v>
      </c>
      <c r="T48" s="4" t="s">
        <v>295</v>
      </c>
      <c r="U48" s="4" t="s">
        <v>235</v>
      </c>
      <c r="V48" s="4" t="str">
        <f t="shared" si="31"/>
        <v>Possession of tobacco</v>
      </c>
      <c r="W48" s="4" t="s">
        <v>236</v>
      </c>
      <c r="Y48" s="4" t="str">
        <f t="shared" si="32"/>
        <v>One calendar year</v>
      </c>
      <c r="Z48" s="4" t="s">
        <v>276</v>
      </c>
      <c r="AB48" s="4">
        <v>1</v>
      </c>
      <c r="AC48" s="4" t="s">
        <v>293</v>
      </c>
      <c r="AE48" s="4" t="str">
        <f t="shared" si="33"/>
        <v>Willful defiance, Making false report, Physical violence, Bullying, Delinquent acts</v>
      </c>
      <c r="AF48" s="4" t="s">
        <v>277</v>
      </c>
      <c r="AH48" s="4" t="str">
        <f t="shared" si="34"/>
        <v>3 days</v>
      </c>
      <c r="AI48" s="4" t="s">
        <v>277</v>
      </c>
      <c r="AK48" s="4">
        <v>0</v>
      </c>
      <c r="AN48" s="4" t="str">
        <f t="shared" si="35"/>
        <v>Damaging property, Endangering the health, safety, or property of others, Interference with educational process, Making false report, Willful defiance</v>
      </c>
      <c r="AO48" s="4" t="s">
        <v>296</v>
      </c>
      <c r="AQ48" s="4" t="str">
        <f t="shared" si="36"/>
        <v>None</v>
      </c>
      <c r="AT48" s="4" t="str">
        <f t="shared" si="22"/>
        <v>5 days</v>
      </c>
      <c r="AU48" s="4" t="s">
        <v>287</v>
      </c>
      <c r="AV48" s="4" t="s">
        <v>279</v>
      </c>
      <c r="AW48" s="4" t="str">
        <f t="shared" si="45"/>
        <v>No, but may be considered</v>
      </c>
      <c r="AX48" s="4" t="s">
        <v>280</v>
      </c>
      <c r="AZ48" s="4" t="str">
        <f t="shared" si="46"/>
        <v>Age of student, Disciplinary history, Student's disability , Seriousness of violation, Threat to safety</v>
      </c>
      <c r="BC48" s="4">
        <v>1</v>
      </c>
      <c r="BD48" s="4" t="s">
        <v>272</v>
      </c>
      <c r="BF48" s="4" t="str">
        <f t="shared" si="37"/>
        <v>Under 6 years old</v>
      </c>
      <c r="BG48" s="4" t="s">
        <v>272</v>
      </c>
      <c r="BI48" s="4" t="str">
        <f t="shared" si="38"/>
        <v>Opportunity to receive educational instruction , Opportunity to make-up school work</v>
      </c>
      <c r="BJ48" s="4" t="s">
        <v>289</v>
      </c>
      <c r="BL48" s="4" t="str">
        <f t="shared" si="25"/>
        <v>Yes, required</v>
      </c>
      <c r="BM48" s="4" t="s">
        <v>290</v>
      </c>
      <c r="BO48" s="4" t="str">
        <f>("")</f>
        <v/>
      </c>
      <c r="BP48" s="4" t="s">
        <v>290</v>
      </c>
      <c r="BR48" s="4">
        <v>1</v>
      </c>
      <c r="BS48" s="4" t="s">
        <v>297</v>
      </c>
      <c r="BU48" s="4" t="str">
        <f t="shared" si="28"/>
        <v>Annually</v>
      </c>
      <c r="BV48" s="4" t="s">
        <v>284</v>
      </c>
      <c r="BX48" s="4" t="str">
        <f t="shared" si="40"/>
        <v>Number of expulsions, Number of out-of-school suspensions, Number of in-school suspensions, Incident type, Firearm incidents, Weapon possession, Violent incidents, Controlled substance possession</v>
      </c>
      <c r="BY48" s="4" t="s">
        <v>298</v>
      </c>
      <c r="CA48" s="4">
        <v>0</v>
      </c>
      <c r="CG48" s="4">
        <v>1</v>
      </c>
      <c r="CH48" s="4" t="s">
        <v>277</v>
      </c>
      <c r="CJ48" s="4" t="str">
        <f t="shared" si="41"/>
        <v>Physical violence, Delinquent acts, Bullying, Making false report</v>
      </c>
      <c r="CK48" s="4" t="s">
        <v>277</v>
      </c>
      <c r="CL48" s="4" t="s">
        <v>248</v>
      </c>
    </row>
    <row r="49" spans="1:90" s="4" customFormat="1" x14ac:dyDescent="0.35">
      <c r="A49" s="4" t="s">
        <v>229</v>
      </c>
      <c r="B49" s="5">
        <v>41417</v>
      </c>
      <c r="C49" s="5">
        <v>41735</v>
      </c>
      <c r="D49" s="4">
        <v>1</v>
      </c>
      <c r="E49" s="4" t="s">
        <v>272</v>
      </c>
      <c r="G49" s="4">
        <v>1</v>
      </c>
      <c r="H49" s="4" t="s">
        <v>293</v>
      </c>
      <c r="J49" s="4" t="str">
        <f t="shared" si="43"/>
        <v>Possession of firearm</v>
      </c>
      <c r="K49" s="4" t="s">
        <v>294</v>
      </c>
      <c r="M49" s="4" t="str">
        <f t="shared" si="44"/>
        <v>One calendar year</v>
      </c>
      <c r="N49" s="4" t="s">
        <v>294</v>
      </c>
      <c r="P49" s="4">
        <v>1</v>
      </c>
      <c r="Q49" s="4" t="s">
        <v>294</v>
      </c>
      <c r="S49" s="4" t="str">
        <f t="shared" si="30"/>
        <v>Damaging property, Endangering the health, safety, or property of others, Interference with educational process, Willful defiance, Making false report</v>
      </c>
      <c r="T49" s="4" t="s">
        <v>295</v>
      </c>
      <c r="U49" s="4" t="s">
        <v>235</v>
      </c>
      <c r="V49" s="4" t="str">
        <f t="shared" si="31"/>
        <v>Possession of tobacco</v>
      </c>
      <c r="W49" s="4" t="s">
        <v>236</v>
      </c>
      <c r="Y49" s="4" t="str">
        <f t="shared" si="32"/>
        <v>One calendar year</v>
      </c>
      <c r="Z49" s="4" t="s">
        <v>276</v>
      </c>
      <c r="AB49" s="4">
        <v>1</v>
      </c>
      <c r="AC49" s="4" t="s">
        <v>293</v>
      </c>
      <c r="AE49" s="4" t="str">
        <f t="shared" si="33"/>
        <v>Willful defiance, Making false report, Physical violence, Bullying, Delinquent acts</v>
      </c>
      <c r="AF49" s="4" t="s">
        <v>299</v>
      </c>
      <c r="AH49" s="4" t="str">
        <f t="shared" si="34"/>
        <v>3 days</v>
      </c>
      <c r="AI49" s="4" t="s">
        <v>299</v>
      </c>
      <c r="AK49" s="4">
        <v>0</v>
      </c>
      <c r="AN49" s="4" t="str">
        <f t="shared" si="35"/>
        <v>Damaging property, Endangering the health, safety, or property of others, Interference with educational process, Making false report, Willful defiance</v>
      </c>
      <c r="AO49" s="4" t="s">
        <v>296</v>
      </c>
      <c r="AQ49" s="4" t="str">
        <f t="shared" si="36"/>
        <v>None</v>
      </c>
      <c r="AT49" s="4" t="str">
        <f t="shared" si="22"/>
        <v>5 days</v>
      </c>
      <c r="AU49" s="4" t="s">
        <v>287</v>
      </c>
      <c r="AV49" s="4" t="s">
        <v>288</v>
      </c>
      <c r="AW49" s="4" t="str">
        <f t="shared" si="45"/>
        <v>No, but may be considered</v>
      </c>
      <c r="AX49" s="4" t="s">
        <v>280</v>
      </c>
      <c r="AZ49" s="4" t="str">
        <f t="shared" si="46"/>
        <v>Age of student, Disciplinary history, Student's disability , Seriousness of violation, Threat to safety</v>
      </c>
      <c r="BC49" s="4">
        <v>1</v>
      </c>
      <c r="BD49" s="4" t="s">
        <v>272</v>
      </c>
      <c r="BF49" s="4" t="str">
        <f t="shared" si="37"/>
        <v>Under 6 years old</v>
      </c>
      <c r="BG49" s="4" t="s">
        <v>272</v>
      </c>
      <c r="BI49" s="4" t="str">
        <f t="shared" si="38"/>
        <v>Opportunity to receive educational instruction , Opportunity to make-up school work</v>
      </c>
      <c r="BJ49" s="4" t="s">
        <v>289</v>
      </c>
      <c r="BL49" s="4" t="str">
        <f t="shared" si="25"/>
        <v>Yes, required</v>
      </c>
      <c r="BM49" s="4" t="s">
        <v>290</v>
      </c>
      <c r="BO49" s="4" t="str">
        <f>("")</f>
        <v/>
      </c>
      <c r="BP49" s="4" t="s">
        <v>290</v>
      </c>
      <c r="BR49" s="4">
        <v>1</v>
      </c>
      <c r="BS49" s="4" t="s">
        <v>300</v>
      </c>
      <c r="BU49" s="4" t="str">
        <f t="shared" si="28"/>
        <v>Annually</v>
      </c>
      <c r="BV49" s="4" t="s">
        <v>301</v>
      </c>
      <c r="BX49" s="4" t="str">
        <f t="shared" si="40"/>
        <v>Number of expulsions, Number of out-of-school suspensions, Number of in-school suspensions, Incident type, Firearm incidents, Weapon possession, Violent incidents, Controlled substance possession</v>
      </c>
      <c r="BY49" s="4" t="s">
        <v>302</v>
      </c>
      <c r="CA49" s="4">
        <v>0</v>
      </c>
      <c r="CG49" s="4">
        <v>1</v>
      </c>
      <c r="CH49" s="4" t="s">
        <v>299</v>
      </c>
      <c r="CJ49" s="4" t="str">
        <f t="shared" si="41"/>
        <v>Physical violence, Delinquent acts, Bullying, Making false report</v>
      </c>
      <c r="CK49" s="4" t="s">
        <v>299</v>
      </c>
      <c r="CL49" s="4" t="s">
        <v>248</v>
      </c>
    </row>
    <row r="50" spans="1:90" s="4" customFormat="1" x14ac:dyDescent="0.35">
      <c r="A50" s="4" t="s">
        <v>229</v>
      </c>
      <c r="B50" s="5">
        <v>41736</v>
      </c>
      <c r="C50" s="5">
        <v>41789</v>
      </c>
      <c r="D50" s="4">
        <v>1</v>
      </c>
      <c r="E50" s="4" t="s">
        <v>272</v>
      </c>
      <c r="G50" s="4">
        <v>1</v>
      </c>
      <c r="H50" s="4" t="s">
        <v>293</v>
      </c>
      <c r="J50" s="4" t="str">
        <f t="shared" si="43"/>
        <v>Possession of firearm</v>
      </c>
      <c r="K50" s="4" t="s">
        <v>294</v>
      </c>
      <c r="M50" s="4" t="str">
        <f t="shared" si="44"/>
        <v>One calendar year</v>
      </c>
      <c r="N50" s="4" t="s">
        <v>294</v>
      </c>
      <c r="P50" s="4">
        <v>1</v>
      </c>
      <c r="Q50" s="4" t="s">
        <v>294</v>
      </c>
      <c r="S50" s="4" t="str">
        <f t="shared" si="30"/>
        <v>Damaging property, Endangering the health, safety, or property of others, Interference with educational process, Willful defiance, Making false report</v>
      </c>
      <c r="T50" s="4" t="s">
        <v>295</v>
      </c>
      <c r="U50" s="4" t="s">
        <v>235</v>
      </c>
      <c r="V50" s="4" t="str">
        <f t="shared" si="31"/>
        <v>Possession of tobacco</v>
      </c>
      <c r="W50" s="4" t="s">
        <v>236</v>
      </c>
      <c r="Y50" s="4" t="str">
        <f t="shared" si="32"/>
        <v>One calendar year</v>
      </c>
      <c r="Z50" s="4" t="s">
        <v>276</v>
      </c>
      <c r="AB50" s="4">
        <v>1</v>
      </c>
      <c r="AC50" s="4" t="s">
        <v>293</v>
      </c>
      <c r="AE50" s="4" t="str">
        <f t="shared" si="33"/>
        <v>Willful defiance, Making false report, Physical violence, Bullying, Delinquent acts</v>
      </c>
      <c r="AF50" s="4" t="s">
        <v>299</v>
      </c>
      <c r="AH50" s="4" t="str">
        <f t="shared" si="34"/>
        <v>3 days</v>
      </c>
      <c r="AI50" s="4" t="s">
        <v>299</v>
      </c>
      <c r="AK50" s="4">
        <v>0</v>
      </c>
      <c r="AN50" s="4" t="str">
        <f t="shared" si="35"/>
        <v>Damaging property, Endangering the health, safety, or property of others, Interference with educational process, Making false report, Willful defiance</v>
      </c>
      <c r="AO50" s="4" t="s">
        <v>296</v>
      </c>
      <c r="AQ50" s="4" t="str">
        <f t="shared" si="36"/>
        <v>None</v>
      </c>
      <c r="AT50" s="4" t="str">
        <f t="shared" si="22"/>
        <v>5 days</v>
      </c>
      <c r="AU50" s="4" t="s">
        <v>287</v>
      </c>
      <c r="AV50" s="4" t="s">
        <v>288</v>
      </c>
      <c r="AW50" s="4" t="str">
        <f t="shared" si="45"/>
        <v>No, but may be considered</v>
      </c>
      <c r="AX50" s="4" t="s">
        <v>280</v>
      </c>
      <c r="AZ50" s="4" t="str">
        <f t="shared" si="46"/>
        <v>Age of student, Disciplinary history, Student's disability , Seriousness of violation, Threat to safety</v>
      </c>
      <c r="BC50" s="4">
        <v>1</v>
      </c>
      <c r="BD50" s="4" t="s">
        <v>272</v>
      </c>
      <c r="BF50" s="4" t="str">
        <f t="shared" si="37"/>
        <v>Under 6 years old</v>
      </c>
      <c r="BG50" s="4" t="s">
        <v>272</v>
      </c>
      <c r="BI50" s="4" t="str">
        <f t="shared" si="38"/>
        <v>Opportunity to receive educational instruction , Opportunity to make-up school work</v>
      </c>
      <c r="BJ50" s="4" t="s">
        <v>303</v>
      </c>
      <c r="BL50" s="4" t="str">
        <f t="shared" si="25"/>
        <v>Yes, required</v>
      </c>
      <c r="BM50" s="4" t="s">
        <v>290</v>
      </c>
      <c r="BO50" s="4" t="str">
        <f>("")</f>
        <v/>
      </c>
      <c r="BP50" s="4" t="s">
        <v>290</v>
      </c>
      <c r="BR50" s="4">
        <v>1</v>
      </c>
      <c r="BS50" s="4" t="s">
        <v>300</v>
      </c>
      <c r="BU50" s="4" t="str">
        <f t="shared" si="28"/>
        <v>Annually</v>
      </c>
      <c r="BV50" s="4" t="s">
        <v>301</v>
      </c>
      <c r="BX50" s="4" t="str">
        <f t="shared" si="40"/>
        <v>Number of expulsions, Number of out-of-school suspensions, Number of in-school suspensions, Incident type, Firearm incidents, Weapon possession, Violent incidents, Controlled substance possession</v>
      </c>
      <c r="BY50" s="4" t="s">
        <v>302</v>
      </c>
      <c r="CA50" s="4">
        <v>0</v>
      </c>
      <c r="CG50" s="4">
        <v>1</v>
      </c>
      <c r="CH50" s="4" t="s">
        <v>299</v>
      </c>
      <c r="CJ50" s="4" t="str">
        <f t="shared" si="41"/>
        <v>Physical violence, Delinquent acts, Bullying, Making false report</v>
      </c>
      <c r="CK50" s="4" t="s">
        <v>299</v>
      </c>
      <c r="CL50" s="4" t="s">
        <v>248</v>
      </c>
    </row>
    <row r="51" spans="1:90" s="4" customFormat="1" x14ac:dyDescent="0.35">
      <c r="A51" s="4" t="s">
        <v>229</v>
      </c>
      <c r="B51" s="5">
        <v>41790</v>
      </c>
      <c r="C51" s="5">
        <v>41856</v>
      </c>
      <c r="D51" s="4">
        <v>1</v>
      </c>
      <c r="E51" s="4" t="s">
        <v>272</v>
      </c>
      <c r="G51" s="4">
        <v>1</v>
      </c>
      <c r="H51" s="4" t="s">
        <v>304</v>
      </c>
      <c r="J51" s="4" t="str">
        <f t="shared" si="43"/>
        <v>Possession of firearm</v>
      </c>
      <c r="K51" s="4" t="s">
        <v>294</v>
      </c>
      <c r="M51" s="4" t="str">
        <f t="shared" si="44"/>
        <v>One calendar year</v>
      </c>
      <c r="N51" s="4" t="s">
        <v>294</v>
      </c>
      <c r="P51" s="4">
        <v>1</v>
      </c>
      <c r="Q51" s="4" t="s">
        <v>294</v>
      </c>
      <c r="S51" s="4" t="str">
        <f t="shared" si="30"/>
        <v>Damaging property, Endangering the health, safety, or property of others, Interference with educational process, Willful defiance, Making false report</v>
      </c>
      <c r="T51" s="4" t="s">
        <v>295</v>
      </c>
      <c r="U51" s="4" t="s">
        <v>235</v>
      </c>
      <c r="V51" s="4" t="str">
        <f t="shared" si="31"/>
        <v>Possession of tobacco</v>
      </c>
      <c r="W51" s="4" t="s">
        <v>236</v>
      </c>
      <c r="Y51" s="4" t="str">
        <f t="shared" si="32"/>
        <v>One calendar year</v>
      </c>
      <c r="Z51" s="4" t="s">
        <v>305</v>
      </c>
      <c r="AB51" s="4">
        <v>1</v>
      </c>
      <c r="AC51" s="4" t="s">
        <v>304</v>
      </c>
      <c r="AE51" s="4" t="str">
        <f t="shared" si="33"/>
        <v>Willful defiance, Making false report, Physical violence, Bullying, Delinquent acts</v>
      </c>
      <c r="AF51" s="4" t="s">
        <v>299</v>
      </c>
      <c r="AH51" s="4" t="str">
        <f t="shared" si="34"/>
        <v>3 days</v>
      </c>
      <c r="AI51" s="4" t="s">
        <v>299</v>
      </c>
      <c r="AK51" s="4">
        <v>0</v>
      </c>
      <c r="AN51" s="4" t="str">
        <f t="shared" si="35"/>
        <v>Damaging property, Endangering the health, safety, or property of others, Interference with educational process, Making false report, Willful defiance</v>
      </c>
      <c r="AO51" s="4" t="s">
        <v>296</v>
      </c>
      <c r="AQ51" s="4" t="str">
        <f t="shared" si="36"/>
        <v>None</v>
      </c>
      <c r="AT51" s="4" t="str">
        <f t="shared" si="22"/>
        <v>5 days</v>
      </c>
      <c r="AU51" s="4" t="s">
        <v>306</v>
      </c>
      <c r="AV51" s="4" t="s">
        <v>288</v>
      </c>
      <c r="AW51" s="4" t="str">
        <f t="shared" si="45"/>
        <v>No, but may be considered</v>
      </c>
      <c r="AX51" s="4" t="s">
        <v>280</v>
      </c>
      <c r="AZ51" s="4" t="str">
        <f t="shared" si="46"/>
        <v>Age of student, Disciplinary history, Student's disability , Seriousness of violation, Threat to safety</v>
      </c>
      <c r="BC51" s="4">
        <v>1</v>
      </c>
      <c r="BD51" s="4" t="s">
        <v>272</v>
      </c>
      <c r="BF51" s="4" t="str">
        <f t="shared" si="37"/>
        <v>Under 6 years old</v>
      </c>
      <c r="BG51" s="4" t="s">
        <v>272</v>
      </c>
      <c r="BI51" s="4" t="str">
        <f t="shared" si="38"/>
        <v>Opportunity to receive educational instruction , Opportunity to make-up school work</v>
      </c>
      <c r="BJ51" s="4" t="s">
        <v>307</v>
      </c>
      <c r="BL51" s="4" t="str">
        <f t="shared" si="25"/>
        <v>Yes, required</v>
      </c>
      <c r="BM51" s="4" t="s">
        <v>282</v>
      </c>
      <c r="BO51" s="4" t="str">
        <f>("")</f>
        <v/>
      </c>
      <c r="BP51" s="4" t="s">
        <v>282</v>
      </c>
      <c r="BR51" s="4">
        <v>1</v>
      </c>
      <c r="BS51" s="4" t="s">
        <v>308</v>
      </c>
      <c r="BU51" s="4" t="str">
        <f t="shared" si="28"/>
        <v>Annually</v>
      </c>
      <c r="BV51" s="4" t="s">
        <v>301</v>
      </c>
      <c r="BX51" s="4" t="str">
        <f t="shared" si="40"/>
        <v>Number of expulsions, Number of out-of-school suspensions, Number of in-school suspensions, Incident type, Firearm incidents, Weapon possession, Violent incidents, Controlled substance possession</v>
      </c>
      <c r="BY51" s="4" t="s">
        <v>309</v>
      </c>
      <c r="CA51" s="4">
        <v>0</v>
      </c>
      <c r="CG51" s="4">
        <v>1</v>
      </c>
      <c r="CH51" s="4" t="s">
        <v>299</v>
      </c>
      <c r="CJ51" s="4" t="str">
        <f t="shared" si="41"/>
        <v>Physical violence, Delinquent acts, Bullying, Making false report</v>
      </c>
      <c r="CK51" s="4" t="s">
        <v>299</v>
      </c>
      <c r="CL51" s="4" t="s">
        <v>248</v>
      </c>
    </row>
    <row r="52" spans="1:90" s="4" customFormat="1" x14ac:dyDescent="0.35">
      <c r="A52" s="4" t="s">
        <v>229</v>
      </c>
      <c r="B52" s="5">
        <v>41857</v>
      </c>
      <c r="C52" s="5">
        <v>42159</v>
      </c>
      <c r="D52" s="4">
        <v>1</v>
      </c>
      <c r="E52" s="4" t="s">
        <v>272</v>
      </c>
      <c r="G52" s="4">
        <v>1</v>
      </c>
      <c r="H52" s="4" t="s">
        <v>304</v>
      </c>
      <c r="J52" s="4" t="str">
        <f t="shared" si="43"/>
        <v>Possession of firearm</v>
      </c>
      <c r="K52" s="4" t="s">
        <v>294</v>
      </c>
      <c r="M52" s="4" t="str">
        <f t="shared" si="44"/>
        <v>One calendar year</v>
      </c>
      <c r="N52" s="4" t="s">
        <v>294</v>
      </c>
      <c r="P52" s="4">
        <v>1</v>
      </c>
      <c r="Q52" s="4" t="s">
        <v>294</v>
      </c>
      <c r="S52" s="4" t="str">
        <f t="shared" si="30"/>
        <v>Damaging property, Endangering the health, safety, or property of others, Interference with educational process, Willful defiance, Making false report</v>
      </c>
      <c r="T52" s="4" t="s">
        <v>295</v>
      </c>
      <c r="U52" s="4" t="s">
        <v>235</v>
      </c>
      <c r="V52" s="4" t="str">
        <f t="shared" si="31"/>
        <v>Possession of tobacco</v>
      </c>
      <c r="W52" s="4" t="s">
        <v>236</v>
      </c>
      <c r="Y52" s="4" t="str">
        <f t="shared" si="32"/>
        <v>One calendar year</v>
      </c>
      <c r="Z52" s="4" t="s">
        <v>305</v>
      </c>
      <c r="AB52" s="4">
        <v>1</v>
      </c>
      <c r="AC52" s="4" t="s">
        <v>304</v>
      </c>
      <c r="AE52" s="4" t="str">
        <f t="shared" si="33"/>
        <v>Willful defiance, Making false report, Physical violence, Bullying, Delinquent acts</v>
      </c>
      <c r="AF52" s="4" t="s">
        <v>299</v>
      </c>
      <c r="AH52" s="4" t="str">
        <f t="shared" si="34"/>
        <v>3 days</v>
      </c>
      <c r="AI52" s="4" t="s">
        <v>299</v>
      </c>
      <c r="AK52" s="4">
        <v>0</v>
      </c>
      <c r="AN52" s="4" t="str">
        <f t="shared" si="35"/>
        <v>Damaging property, Endangering the health, safety, or property of others, Interference with educational process, Making false report, Willful defiance</v>
      </c>
      <c r="AO52" s="4" t="s">
        <v>296</v>
      </c>
      <c r="AQ52" s="4" t="str">
        <f t="shared" si="36"/>
        <v>None</v>
      </c>
      <c r="AT52" s="4" t="str">
        <f t="shared" si="22"/>
        <v>5 days</v>
      </c>
      <c r="AU52" s="4" t="s">
        <v>287</v>
      </c>
      <c r="AV52" s="4" t="s">
        <v>279</v>
      </c>
      <c r="AW52" s="4" t="str">
        <f t="shared" si="45"/>
        <v>No, but may be considered</v>
      </c>
      <c r="AX52" s="4" t="s">
        <v>280</v>
      </c>
      <c r="AZ52" s="4" t="str">
        <f t="shared" si="46"/>
        <v>Age of student, Disciplinary history, Student's disability , Seriousness of violation, Threat to safety</v>
      </c>
      <c r="BC52" s="4">
        <v>1</v>
      </c>
      <c r="BD52" s="4" t="s">
        <v>272</v>
      </c>
      <c r="BF52" s="4" t="str">
        <f t="shared" si="37"/>
        <v>Under 6 years old</v>
      </c>
      <c r="BG52" s="4" t="s">
        <v>272</v>
      </c>
      <c r="BI52" s="4" t="str">
        <f t="shared" si="38"/>
        <v>Opportunity to receive educational instruction , Opportunity to make-up school work</v>
      </c>
      <c r="BJ52" s="4" t="s">
        <v>307</v>
      </c>
      <c r="BL52" s="4" t="str">
        <f t="shared" si="25"/>
        <v>Yes, required</v>
      </c>
      <c r="BM52" s="4" t="s">
        <v>282</v>
      </c>
      <c r="BO52" s="4" t="str">
        <f>("")</f>
        <v/>
      </c>
      <c r="BP52" s="4" t="s">
        <v>282</v>
      </c>
      <c r="BR52" s="4">
        <v>1</v>
      </c>
      <c r="BS52" s="4" t="s">
        <v>310</v>
      </c>
      <c r="BU52" s="4" t="str">
        <f t="shared" si="28"/>
        <v>Annually</v>
      </c>
      <c r="BV52" s="4" t="s">
        <v>311</v>
      </c>
      <c r="BX52" s="4" t="str">
        <f t="shared" si="40"/>
        <v>Number of expulsions, Number of out-of-school suspensions, Number of in-school suspensions, Incident type, Firearm incidents, Weapon possession, Violent incidents, Controlled substance possession</v>
      </c>
      <c r="BY52" s="4" t="s">
        <v>312</v>
      </c>
      <c r="CA52" s="4">
        <v>0</v>
      </c>
      <c r="CG52" s="4">
        <v>1</v>
      </c>
      <c r="CH52" s="4" t="s">
        <v>299</v>
      </c>
      <c r="CJ52" s="4" t="str">
        <f t="shared" si="41"/>
        <v>Physical violence, Delinquent acts, Bullying, Making false report</v>
      </c>
      <c r="CK52" s="4" t="s">
        <v>299</v>
      </c>
      <c r="CL52" s="4" t="s">
        <v>248</v>
      </c>
    </row>
    <row r="53" spans="1:90" s="4" customFormat="1" x14ac:dyDescent="0.35">
      <c r="A53" s="4" t="s">
        <v>229</v>
      </c>
      <c r="B53" s="5">
        <v>42160</v>
      </c>
      <c r="C53" s="5">
        <v>42879</v>
      </c>
      <c r="D53" s="4">
        <v>1</v>
      </c>
      <c r="E53" s="4" t="s">
        <v>272</v>
      </c>
      <c r="G53" s="4">
        <v>1</v>
      </c>
      <c r="H53" s="4" t="s">
        <v>304</v>
      </c>
      <c r="J53" s="4" t="str">
        <f t="shared" si="43"/>
        <v>Possession of firearm</v>
      </c>
      <c r="K53" s="4" t="s">
        <v>294</v>
      </c>
      <c r="M53" s="4" t="str">
        <f t="shared" si="44"/>
        <v>One calendar year</v>
      </c>
      <c r="N53" s="4" t="s">
        <v>294</v>
      </c>
      <c r="P53" s="4">
        <v>1</v>
      </c>
      <c r="Q53" s="4" t="s">
        <v>294</v>
      </c>
      <c r="S53" s="4" t="str">
        <f t="shared" si="30"/>
        <v>Damaging property, Endangering the health, safety, or property of others, Interference with educational process, Willful defiance, Making false report</v>
      </c>
      <c r="T53" s="4" t="s">
        <v>295</v>
      </c>
      <c r="U53" s="4" t="s">
        <v>235</v>
      </c>
      <c r="V53" s="4" t="str">
        <f t="shared" si="31"/>
        <v>Possession of tobacco</v>
      </c>
      <c r="W53" s="4" t="s">
        <v>236</v>
      </c>
      <c r="Y53" s="4" t="str">
        <f t="shared" si="32"/>
        <v>One calendar year</v>
      </c>
      <c r="Z53" s="4" t="s">
        <v>305</v>
      </c>
      <c r="AB53" s="4">
        <v>1</v>
      </c>
      <c r="AC53" s="4" t="s">
        <v>304</v>
      </c>
      <c r="AE53" s="4" t="str">
        <f t="shared" si="33"/>
        <v>Willful defiance, Making false report, Physical violence, Bullying, Delinquent acts</v>
      </c>
      <c r="AF53" s="4" t="s">
        <v>313</v>
      </c>
      <c r="AH53" s="4" t="str">
        <f t="shared" si="34"/>
        <v>3 days</v>
      </c>
      <c r="AI53" s="4" t="s">
        <v>313</v>
      </c>
      <c r="AK53" s="4">
        <v>0</v>
      </c>
      <c r="AN53" s="4" t="str">
        <f t="shared" si="35"/>
        <v>Damaging property, Endangering the health, safety, or property of others, Interference with educational process, Making false report, Willful defiance</v>
      </c>
      <c r="AO53" s="4" t="s">
        <v>296</v>
      </c>
      <c r="AQ53" s="4" t="str">
        <f t="shared" si="36"/>
        <v>None</v>
      </c>
      <c r="AT53" s="4" t="str">
        <f t="shared" si="22"/>
        <v>5 days</v>
      </c>
      <c r="AU53" s="4" t="s">
        <v>287</v>
      </c>
      <c r="AV53" s="4" t="s">
        <v>288</v>
      </c>
      <c r="AW53" s="4" t="str">
        <f t="shared" si="45"/>
        <v>No, but may be considered</v>
      </c>
      <c r="AX53" s="4" t="s">
        <v>280</v>
      </c>
      <c r="AZ53" s="4" t="str">
        <f t="shared" si="46"/>
        <v>Age of student, Disciplinary history, Student's disability , Seriousness of violation, Threat to safety</v>
      </c>
      <c r="BA53" s="4" t="s">
        <v>280</v>
      </c>
      <c r="BC53" s="4">
        <v>1</v>
      </c>
      <c r="BD53" s="4" t="s">
        <v>272</v>
      </c>
      <c r="BF53" s="4" t="str">
        <f t="shared" si="37"/>
        <v>Under 6 years old</v>
      </c>
      <c r="BG53" s="4" t="s">
        <v>272</v>
      </c>
      <c r="BI53" s="4" t="str">
        <f t="shared" si="38"/>
        <v>Opportunity to receive educational instruction , Opportunity to make-up school work</v>
      </c>
      <c r="BJ53" s="4" t="s">
        <v>307</v>
      </c>
      <c r="BL53" s="4" t="str">
        <f t="shared" ref="BL53:BL89" si="47">("Yes, required")</f>
        <v>Yes, required</v>
      </c>
      <c r="BM53" s="4" t="s">
        <v>282</v>
      </c>
      <c r="BO53" s="4" t="str">
        <f>("")</f>
        <v/>
      </c>
      <c r="BP53" s="4" t="s">
        <v>282</v>
      </c>
      <c r="BR53" s="4">
        <v>1</v>
      </c>
      <c r="BS53" s="4" t="s">
        <v>314</v>
      </c>
      <c r="BU53" s="4" t="str">
        <f t="shared" si="28"/>
        <v>Annually</v>
      </c>
      <c r="BV53" s="4" t="s">
        <v>315</v>
      </c>
      <c r="BX53" s="4" t="str">
        <f t="shared" si="40"/>
        <v>Number of expulsions, Number of out-of-school suspensions, Number of in-school suspensions, Incident type, Firearm incidents, Weapon possession, Violent incidents, Controlled substance possession</v>
      </c>
      <c r="BY53" s="4" t="s">
        <v>316</v>
      </c>
      <c r="CA53" s="4">
        <v>0</v>
      </c>
      <c r="CG53" s="4">
        <v>1</v>
      </c>
      <c r="CH53" s="4" t="s">
        <v>313</v>
      </c>
      <c r="CJ53" s="4" t="str">
        <f t="shared" si="41"/>
        <v>Physical violence, Delinquent acts, Bullying, Making false report</v>
      </c>
      <c r="CK53" s="4" t="s">
        <v>313</v>
      </c>
      <c r="CL53" s="4" t="s">
        <v>248</v>
      </c>
    </row>
    <row r="54" spans="1:90" s="4" customFormat="1" x14ac:dyDescent="0.35">
      <c r="A54" s="4" t="s">
        <v>229</v>
      </c>
      <c r="B54" s="5">
        <v>42880</v>
      </c>
      <c r="C54" s="5">
        <v>42955</v>
      </c>
      <c r="D54" s="4">
        <v>1</v>
      </c>
      <c r="E54" s="4" t="s">
        <v>272</v>
      </c>
      <c r="G54" s="4">
        <v>1</v>
      </c>
      <c r="H54" s="4" t="s">
        <v>317</v>
      </c>
      <c r="J54" s="4" t="str">
        <f t="shared" si="43"/>
        <v>Possession of firearm</v>
      </c>
      <c r="K54" s="4" t="s">
        <v>318</v>
      </c>
      <c r="M54" s="4" t="str">
        <f t="shared" si="44"/>
        <v>One calendar year</v>
      </c>
      <c r="N54" s="4" t="s">
        <v>318</v>
      </c>
      <c r="P54" s="4">
        <v>1</v>
      </c>
      <c r="Q54" s="4" t="s">
        <v>318</v>
      </c>
      <c r="S54" s="4" t="str">
        <f t="shared" si="30"/>
        <v>Damaging property, Endangering the health, safety, or property of others, Interference with educational process, Willful defiance, Making false report</v>
      </c>
      <c r="T54" s="4" t="s">
        <v>319</v>
      </c>
      <c r="U54" s="4" t="s">
        <v>235</v>
      </c>
      <c r="V54" s="4" t="str">
        <f t="shared" si="31"/>
        <v>Possession of tobacco</v>
      </c>
      <c r="W54" s="4" t="s">
        <v>236</v>
      </c>
      <c r="Y54" s="4" t="str">
        <f t="shared" si="32"/>
        <v>One calendar year</v>
      </c>
      <c r="Z54" s="4" t="s">
        <v>305</v>
      </c>
      <c r="AB54" s="4">
        <v>1</v>
      </c>
      <c r="AC54" s="4" t="s">
        <v>317</v>
      </c>
      <c r="AE54" s="4" t="str">
        <f t="shared" si="33"/>
        <v>Willful defiance, Making false report, Physical violence, Bullying, Delinquent acts</v>
      </c>
      <c r="AF54" s="4" t="s">
        <v>320</v>
      </c>
      <c r="AH54" s="4" t="str">
        <f t="shared" si="34"/>
        <v>3 days</v>
      </c>
      <c r="AK54" s="4">
        <v>0</v>
      </c>
      <c r="AN54" s="4" t="str">
        <f t="shared" si="35"/>
        <v>Damaging property, Endangering the health, safety, or property of others, Interference with educational process, Making false report, Willful defiance</v>
      </c>
      <c r="AO54" s="4" t="s">
        <v>321</v>
      </c>
      <c r="AQ54" s="4" t="str">
        <f t="shared" si="36"/>
        <v>None</v>
      </c>
      <c r="AT54" s="4" t="str">
        <f t="shared" si="22"/>
        <v>5 days</v>
      </c>
      <c r="AU54" s="4" t="s">
        <v>306</v>
      </c>
      <c r="AV54" s="4" t="s">
        <v>279</v>
      </c>
      <c r="AW54" s="4" t="str">
        <f t="shared" si="45"/>
        <v>No, but may be considered</v>
      </c>
      <c r="AX54" s="4" t="s">
        <v>280</v>
      </c>
      <c r="AZ54" s="4" t="str">
        <f t="shared" si="46"/>
        <v>Age of student, Disciplinary history, Student's disability , Seriousness of violation, Threat to safety</v>
      </c>
      <c r="BA54" s="4" t="s">
        <v>280</v>
      </c>
      <c r="BC54" s="4">
        <v>1</v>
      </c>
      <c r="BD54" s="4" t="s">
        <v>272</v>
      </c>
      <c r="BF54" s="4" t="str">
        <f t="shared" si="37"/>
        <v>Under 6 years old</v>
      </c>
      <c r="BG54" s="4" t="s">
        <v>272</v>
      </c>
      <c r="BI54" s="4" t="str">
        <f t="shared" si="38"/>
        <v>Opportunity to receive educational instruction , Opportunity to make-up school work</v>
      </c>
      <c r="BJ54" s="4" t="s">
        <v>322</v>
      </c>
      <c r="BL54" s="4" t="str">
        <f t="shared" si="47"/>
        <v>Yes, required</v>
      </c>
      <c r="BM54" s="4" t="s">
        <v>282</v>
      </c>
      <c r="BO54" s="4" t="str">
        <f>("")</f>
        <v/>
      </c>
      <c r="BP54" s="4" t="s">
        <v>282</v>
      </c>
      <c r="BR54" s="4">
        <v>1</v>
      </c>
      <c r="BS54" s="4" t="s">
        <v>323</v>
      </c>
      <c r="BU54" s="4" t="str">
        <f t="shared" si="28"/>
        <v>Annually</v>
      </c>
      <c r="BV54" s="4" t="s">
        <v>324</v>
      </c>
      <c r="BX54" s="4" t="str">
        <f t="shared" si="40"/>
        <v>Number of expulsions, Number of out-of-school suspensions, Number of in-school suspensions, Incident type, Firearm incidents, Weapon possession, Violent incidents, Controlled substance possession</v>
      </c>
      <c r="BY54" s="4" t="s">
        <v>325</v>
      </c>
      <c r="CA54" s="4">
        <v>0</v>
      </c>
      <c r="CG54" s="4">
        <v>1</v>
      </c>
      <c r="CH54" s="4" t="s">
        <v>320</v>
      </c>
      <c r="CJ54" s="4" t="str">
        <f t="shared" si="41"/>
        <v>Physical violence, Delinquent acts, Bullying, Making false report</v>
      </c>
      <c r="CK54" s="4" t="s">
        <v>320</v>
      </c>
      <c r="CL54" s="4" t="s">
        <v>248</v>
      </c>
    </row>
    <row r="55" spans="1:90" s="4" customFormat="1" x14ac:dyDescent="0.35">
      <c r="A55" s="4" t="s">
        <v>229</v>
      </c>
      <c r="B55" s="5">
        <v>42956</v>
      </c>
      <c r="C55" s="5">
        <v>43319</v>
      </c>
      <c r="D55" s="4">
        <v>1</v>
      </c>
      <c r="E55" s="4" t="s">
        <v>272</v>
      </c>
      <c r="G55" s="4">
        <v>1</v>
      </c>
      <c r="H55" s="4" t="s">
        <v>317</v>
      </c>
      <c r="J55" s="4" t="str">
        <f t="shared" si="43"/>
        <v>Possession of firearm</v>
      </c>
      <c r="K55" s="4" t="s">
        <v>318</v>
      </c>
      <c r="M55" s="4" t="str">
        <f t="shared" si="44"/>
        <v>One calendar year</v>
      </c>
      <c r="N55" s="4" t="s">
        <v>318</v>
      </c>
      <c r="P55" s="4">
        <v>1</v>
      </c>
      <c r="Q55" s="4" t="s">
        <v>318</v>
      </c>
      <c r="S55" s="4" t="str">
        <f t="shared" si="30"/>
        <v>Damaging property, Endangering the health, safety, or property of others, Interference with educational process, Willful defiance, Making false report</v>
      </c>
      <c r="T55" s="4" t="s">
        <v>319</v>
      </c>
      <c r="U55" s="4" t="s">
        <v>235</v>
      </c>
      <c r="V55" s="4" t="str">
        <f t="shared" si="31"/>
        <v>Possession of tobacco</v>
      </c>
      <c r="W55" s="4" t="s">
        <v>236</v>
      </c>
      <c r="Y55" s="4" t="str">
        <f t="shared" si="32"/>
        <v>One calendar year</v>
      </c>
      <c r="Z55" s="4" t="s">
        <v>305</v>
      </c>
      <c r="AB55" s="4">
        <v>1</v>
      </c>
      <c r="AC55" s="4" t="s">
        <v>317</v>
      </c>
      <c r="AE55" s="4" t="str">
        <f t="shared" si="33"/>
        <v>Willful defiance, Making false report, Physical violence, Bullying, Delinquent acts</v>
      </c>
      <c r="AF55" s="4" t="s">
        <v>326</v>
      </c>
      <c r="AH55" s="4" t="str">
        <f t="shared" si="34"/>
        <v>3 days</v>
      </c>
      <c r="AI55" s="4" t="s">
        <v>326</v>
      </c>
      <c r="AK55" s="4">
        <v>0</v>
      </c>
      <c r="AN55" s="4" t="str">
        <f t="shared" si="35"/>
        <v>Damaging property, Endangering the health, safety, or property of others, Interference with educational process, Making false report, Willful defiance</v>
      </c>
      <c r="AO55" s="4" t="s">
        <v>321</v>
      </c>
      <c r="AQ55" s="4" t="str">
        <f t="shared" si="36"/>
        <v>None</v>
      </c>
      <c r="AT55" s="4" t="str">
        <f t="shared" si="22"/>
        <v>5 days</v>
      </c>
      <c r="AU55" s="4" t="s">
        <v>287</v>
      </c>
      <c r="AV55" s="4" t="s">
        <v>279</v>
      </c>
      <c r="AW55" s="4" t="str">
        <f t="shared" si="45"/>
        <v>No, but may be considered</v>
      </c>
      <c r="AX55" s="4" t="s">
        <v>280</v>
      </c>
      <c r="AZ55" s="4" t="str">
        <f t="shared" si="46"/>
        <v>Age of student, Disciplinary history, Student's disability , Seriousness of violation, Threat to safety</v>
      </c>
      <c r="BC55" s="4">
        <v>1</v>
      </c>
      <c r="BD55" s="4" t="s">
        <v>272</v>
      </c>
      <c r="BF55" s="4" t="str">
        <f t="shared" si="37"/>
        <v>Under 6 years old</v>
      </c>
      <c r="BG55" s="4" t="s">
        <v>272</v>
      </c>
      <c r="BI55" s="4" t="str">
        <f t="shared" si="38"/>
        <v>Opportunity to receive educational instruction , Opportunity to make-up school work</v>
      </c>
      <c r="BJ55" s="4" t="s">
        <v>322</v>
      </c>
      <c r="BL55" s="4" t="str">
        <f t="shared" si="47"/>
        <v>Yes, required</v>
      </c>
      <c r="BM55" s="4" t="s">
        <v>282</v>
      </c>
      <c r="BO55" s="4" t="str">
        <f>("")</f>
        <v/>
      </c>
      <c r="BP55" s="4" t="s">
        <v>282</v>
      </c>
      <c r="BR55" s="4">
        <v>1</v>
      </c>
      <c r="BS55" s="4" t="s">
        <v>323</v>
      </c>
      <c r="BU55" s="4" t="str">
        <f t="shared" ref="BU55:BU73" si="48">("Annually")</f>
        <v>Annually</v>
      </c>
      <c r="BV55" s="4" t="s">
        <v>324</v>
      </c>
      <c r="BX55" s="4" t="str">
        <f t="shared" si="40"/>
        <v>Number of expulsions, Number of out-of-school suspensions, Number of in-school suspensions, Incident type, Firearm incidents, Weapon possession, Violent incidents, Controlled substance possession</v>
      </c>
      <c r="BY55" s="4" t="s">
        <v>325</v>
      </c>
      <c r="CA55" s="4">
        <v>0</v>
      </c>
      <c r="CG55" s="4">
        <v>1</v>
      </c>
      <c r="CH55" s="4" t="s">
        <v>327</v>
      </c>
      <c r="CJ55" s="4" t="str">
        <f t="shared" si="41"/>
        <v>Physical violence, Delinquent acts, Bullying, Making false report</v>
      </c>
      <c r="CK55" s="4" t="s">
        <v>328</v>
      </c>
      <c r="CL55" s="4" t="s">
        <v>248</v>
      </c>
    </row>
    <row r="56" spans="1:90" s="4" customFormat="1" x14ac:dyDescent="0.35">
      <c r="A56" s="4" t="s">
        <v>229</v>
      </c>
      <c r="B56" s="5">
        <v>43320</v>
      </c>
      <c r="C56" s="5">
        <v>43435</v>
      </c>
      <c r="D56" s="4">
        <v>1</v>
      </c>
      <c r="E56" s="4" t="s">
        <v>272</v>
      </c>
      <c r="G56" s="4">
        <v>1</v>
      </c>
      <c r="H56" s="4" t="s">
        <v>317</v>
      </c>
      <c r="J56" s="4" t="str">
        <f t="shared" si="43"/>
        <v>Possession of firearm</v>
      </c>
      <c r="K56" s="4" t="s">
        <v>318</v>
      </c>
      <c r="M56" s="4" t="str">
        <f t="shared" si="44"/>
        <v>One calendar year</v>
      </c>
      <c r="N56" s="4" t="s">
        <v>318</v>
      </c>
      <c r="P56" s="4">
        <v>1</v>
      </c>
      <c r="Q56" s="4" t="s">
        <v>318</v>
      </c>
      <c r="S56" s="4" t="str">
        <f>("Damaging property, Endangering the health, safety, or property of others, Interference with educational process, Willful defiance")</f>
        <v>Damaging property, Endangering the health, safety, or property of others, Interference with educational process, Willful defiance</v>
      </c>
      <c r="T56" s="4" t="s">
        <v>319</v>
      </c>
      <c r="U56" s="4" t="s">
        <v>329</v>
      </c>
      <c r="V56" s="4" t="str">
        <f t="shared" si="31"/>
        <v>Possession of tobacco</v>
      </c>
      <c r="W56" s="4" t="s">
        <v>236</v>
      </c>
      <c r="Y56" s="4" t="str">
        <f t="shared" si="32"/>
        <v>One calendar year</v>
      </c>
      <c r="Z56" s="4" t="s">
        <v>305</v>
      </c>
      <c r="AB56" s="4">
        <v>1</v>
      </c>
      <c r="AC56" s="4" t="s">
        <v>317</v>
      </c>
      <c r="AE56" s="4" t="str">
        <f t="shared" si="33"/>
        <v>Willful defiance, Making false report, Physical violence, Bullying, Delinquent acts</v>
      </c>
      <c r="AF56" s="4" t="s">
        <v>326</v>
      </c>
      <c r="AH56" s="4" t="str">
        <f t="shared" si="34"/>
        <v>3 days</v>
      </c>
      <c r="AI56" s="4" t="s">
        <v>326</v>
      </c>
      <c r="AK56" s="4">
        <v>0</v>
      </c>
      <c r="AN56" s="4" t="str">
        <f t="shared" si="35"/>
        <v>Damaging property, Endangering the health, safety, or property of others, Interference with educational process, Making false report, Willful defiance</v>
      </c>
      <c r="AO56" s="4" t="s">
        <v>321</v>
      </c>
      <c r="AQ56" s="4" t="str">
        <f t="shared" si="36"/>
        <v>None</v>
      </c>
      <c r="AT56" s="4" t="str">
        <f t="shared" si="22"/>
        <v>5 days</v>
      </c>
      <c r="AU56" s="4" t="s">
        <v>287</v>
      </c>
      <c r="AV56" s="4" t="s">
        <v>279</v>
      </c>
      <c r="AW56" s="4" t="str">
        <f t="shared" si="45"/>
        <v>No, but may be considered</v>
      </c>
      <c r="AX56" s="4" t="s">
        <v>280</v>
      </c>
      <c r="AZ56" s="4" t="str">
        <f t="shared" si="46"/>
        <v>Age of student, Disciplinary history, Student's disability , Seriousness of violation, Threat to safety</v>
      </c>
      <c r="BC56" s="4">
        <v>1</v>
      </c>
      <c r="BD56" s="4" t="s">
        <v>272</v>
      </c>
      <c r="BF56" s="4" t="str">
        <f t="shared" si="37"/>
        <v>Under 6 years old</v>
      </c>
      <c r="BG56" s="4" t="s">
        <v>272</v>
      </c>
      <c r="BI56" s="4" t="str">
        <f t="shared" si="38"/>
        <v>Opportunity to receive educational instruction , Opportunity to make-up school work</v>
      </c>
      <c r="BJ56" s="4" t="s">
        <v>322</v>
      </c>
      <c r="BL56" s="4" t="str">
        <f t="shared" si="47"/>
        <v>Yes, required</v>
      </c>
      <c r="BM56" s="4" t="s">
        <v>282</v>
      </c>
      <c r="BO56" s="4" t="str">
        <f>("")</f>
        <v/>
      </c>
      <c r="BP56" s="4" t="s">
        <v>282</v>
      </c>
      <c r="BR56" s="4">
        <v>1</v>
      </c>
      <c r="BS56" s="4" t="s">
        <v>323</v>
      </c>
      <c r="BU56" s="4" t="str">
        <f t="shared" si="48"/>
        <v>Annually</v>
      </c>
      <c r="BV56" s="4" t="s">
        <v>324</v>
      </c>
      <c r="BX56" s="4" t="str">
        <f t="shared" si="40"/>
        <v>Number of expulsions, Number of out-of-school suspensions, Number of in-school suspensions, Incident type, Firearm incidents, Weapon possession, Violent incidents, Controlled substance possession</v>
      </c>
      <c r="BY56" s="4" t="s">
        <v>325</v>
      </c>
      <c r="CA56" s="4">
        <v>0</v>
      </c>
      <c r="CG56" s="4">
        <v>1</v>
      </c>
      <c r="CH56" s="4" t="s">
        <v>327</v>
      </c>
      <c r="CJ56" s="4" t="str">
        <f t="shared" si="41"/>
        <v>Physical violence, Delinquent acts, Bullying, Making false report</v>
      </c>
      <c r="CK56" s="4" t="s">
        <v>328</v>
      </c>
      <c r="CL56" s="4" t="s">
        <v>248</v>
      </c>
    </row>
    <row r="57" spans="1:90" s="4" customFormat="1" x14ac:dyDescent="0.35">
      <c r="A57" s="4" t="s">
        <v>330</v>
      </c>
      <c r="B57" s="5">
        <v>39448</v>
      </c>
      <c r="C57" s="5">
        <v>39610</v>
      </c>
      <c r="D57" s="4">
        <v>1</v>
      </c>
      <c r="E57" s="4" t="s">
        <v>331</v>
      </c>
      <c r="G57" s="4">
        <v>1</v>
      </c>
      <c r="H57" s="4" t="s">
        <v>332</v>
      </c>
      <c r="J57" s="4" t="str">
        <f t="shared" ref="J57:J73" si="49">("Possession of firearm, Possession of weapon, Possession of controlled substance")</f>
        <v>Possession of firearm, Possession of weapon, Possession of controlled substance</v>
      </c>
      <c r="K57" s="4" t="s">
        <v>333</v>
      </c>
      <c r="M57" s="4" t="str">
        <f t="shared" si="44"/>
        <v>One calendar year</v>
      </c>
      <c r="N57" s="4" t="s">
        <v>333</v>
      </c>
      <c r="P57" s="4">
        <v>1</v>
      </c>
      <c r="Q57" s="4" t="s">
        <v>333</v>
      </c>
      <c r="S57" s="4" t="str">
        <f t="shared" ref="S57:S73" si="50">("Endangering the health, safety, or property of others, Interference with educational process")</f>
        <v>Endangering the health, safety, or property of others, Interference with educational process</v>
      </c>
      <c r="U57" s="4" t="s">
        <v>334</v>
      </c>
      <c r="V57" s="4" t="str">
        <f t="shared" ref="V57:V89" si="51">("None")</f>
        <v>None</v>
      </c>
      <c r="Y57" s="4" t="str">
        <f t="shared" si="32"/>
        <v>One calendar year</v>
      </c>
      <c r="Z57" s="4" t="s">
        <v>335</v>
      </c>
      <c r="AB57" s="4">
        <v>1</v>
      </c>
      <c r="AC57" s="4" t="s">
        <v>336</v>
      </c>
      <c r="AE57" s="4" t="str">
        <f t="shared" ref="AE57:AE73" si="52">("None")</f>
        <v>None</v>
      </c>
      <c r="AN57" s="4" t="str">
        <f t="shared" ref="AN57:AN73" si="53">("None")</f>
        <v>None</v>
      </c>
      <c r="AO57" s="4" t="s">
        <v>337</v>
      </c>
      <c r="AP57" s="4" t="s">
        <v>338</v>
      </c>
      <c r="AQ57" s="4" t="str">
        <f t="shared" si="36"/>
        <v>None</v>
      </c>
      <c r="AS57" s="4" t="s">
        <v>338</v>
      </c>
      <c r="AT57" s="4" t="str">
        <f t="shared" ref="AT57:AT73" si="54">("10 days")</f>
        <v>10 days</v>
      </c>
      <c r="AU57" s="4" t="s">
        <v>339</v>
      </c>
      <c r="AW57" s="4" t="str">
        <f t="shared" ref="AW57:AW73" si="55">("Yes, required")</f>
        <v>Yes, required</v>
      </c>
      <c r="AX57" s="4" t="s">
        <v>340</v>
      </c>
      <c r="AZ57" s="4" t="str">
        <f t="shared" ref="AZ57:AZ62" si="56">("Student's disability ")</f>
        <v xml:space="preserve">Student's disability </v>
      </c>
      <c r="BA57" s="4" t="s">
        <v>341</v>
      </c>
      <c r="BC57" s="4">
        <v>0</v>
      </c>
      <c r="BI57" s="4" t="str">
        <f t="shared" ref="BI57:BI73" si="57">("Opportunity to make-up school work")</f>
        <v>Opportunity to make-up school work</v>
      </c>
      <c r="BJ57" s="4" t="s">
        <v>342</v>
      </c>
      <c r="BK57" s="4" t="s">
        <v>343</v>
      </c>
      <c r="BL57" s="4" t="str">
        <f t="shared" si="47"/>
        <v>Yes, required</v>
      </c>
      <c r="BM57" s="4" t="s">
        <v>337</v>
      </c>
      <c r="BO57" s="4" t="str">
        <f t="shared" ref="BO57:BO83" si="58">("In-school suspension")</f>
        <v>In-school suspension</v>
      </c>
      <c r="BP57" s="4" t="s">
        <v>337</v>
      </c>
      <c r="BR57" s="4">
        <v>1</v>
      </c>
      <c r="BS57" s="4" t="s">
        <v>344</v>
      </c>
      <c r="BU57" s="4" t="str">
        <f t="shared" si="48"/>
        <v>Annually</v>
      </c>
      <c r="BV57" s="4" t="s">
        <v>344</v>
      </c>
      <c r="BX57" s="4" t="str">
        <f t="shared" ref="BX57:BX68" si="59">("Firearm incidents, Weapon possession")</f>
        <v>Firearm incidents, Weapon possession</v>
      </c>
      <c r="BY57" s="4" t="s">
        <v>344</v>
      </c>
      <c r="CA57" s="4">
        <v>0</v>
      </c>
      <c r="CG57" s="4">
        <v>1</v>
      </c>
      <c r="CH57" s="4" t="s">
        <v>345</v>
      </c>
      <c r="CJ57" s="4" t="str">
        <f t="shared" ref="CJ57:CJ73" si="60">("Possession of firearm, Possession of weapon, Physical violence")</f>
        <v>Possession of firearm, Possession of weapon, Physical violence</v>
      </c>
      <c r="CK57" s="4" t="s">
        <v>345</v>
      </c>
      <c r="CL57" s="4" t="s">
        <v>346</v>
      </c>
    </row>
    <row r="58" spans="1:90" s="4" customFormat="1" x14ac:dyDescent="0.35">
      <c r="A58" s="4" t="s">
        <v>330</v>
      </c>
      <c r="B58" s="5">
        <v>39611</v>
      </c>
      <c r="C58" s="5">
        <v>39629</v>
      </c>
      <c r="D58" s="4">
        <v>1</v>
      </c>
      <c r="E58" s="4" t="s">
        <v>331</v>
      </c>
      <c r="G58" s="4">
        <v>1</v>
      </c>
      <c r="H58" s="4" t="s">
        <v>332</v>
      </c>
      <c r="J58" s="4" t="str">
        <f t="shared" si="49"/>
        <v>Possession of firearm, Possession of weapon, Possession of controlled substance</v>
      </c>
      <c r="K58" s="4" t="s">
        <v>333</v>
      </c>
      <c r="M58" s="4" t="str">
        <f t="shared" si="44"/>
        <v>One calendar year</v>
      </c>
      <c r="N58" s="4" t="s">
        <v>333</v>
      </c>
      <c r="P58" s="4">
        <v>1</v>
      </c>
      <c r="Q58" s="4" t="s">
        <v>333</v>
      </c>
      <c r="S58" s="4" t="str">
        <f t="shared" si="50"/>
        <v>Endangering the health, safety, or property of others, Interference with educational process</v>
      </c>
      <c r="U58" s="4" t="s">
        <v>334</v>
      </c>
      <c r="V58" s="4" t="str">
        <f t="shared" si="51"/>
        <v>None</v>
      </c>
      <c r="Y58" s="4" t="str">
        <f t="shared" si="32"/>
        <v>One calendar year</v>
      </c>
      <c r="Z58" s="4" t="s">
        <v>335</v>
      </c>
      <c r="AB58" s="4">
        <v>1</v>
      </c>
      <c r="AC58" s="4" t="s">
        <v>336</v>
      </c>
      <c r="AE58" s="4" t="str">
        <f t="shared" si="52"/>
        <v>None</v>
      </c>
      <c r="AN58" s="4" t="str">
        <f t="shared" si="53"/>
        <v>None</v>
      </c>
      <c r="AO58" s="4" t="s">
        <v>337</v>
      </c>
      <c r="AP58" s="4" t="s">
        <v>338</v>
      </c>
      <c r="AQ58" s="4" t="str">
        <f t="shared" si="36"/>
        <v>None</v>
      </c>
      <c r="AS58" s="4" t="s">
        <v>338</v>
      </c>
      <c r="AT58" s="4" t="str">
        <f t="shared" si="54"/>
        <v>10 days</v>
      </c>
      <c r="AU58" s="4" t="s">
        <v>339</v>
      </c>
      <c r="AW58" s="4" t="str">
        <f t="shared" si="55"/>
        <v>Yes, required</v>
      </c>
      <c r="AX58" s="4" t="s">
        <v>341</v>
      </c>
      <c r="AZ58" s="4" t="str">
        <f t="shared" si="56"/>
        <v xml:space="preserve">Student's disability </v>
      </c>
      <c r="BA58" s="4" t="s">
        <v>341</v>
      </c>
      <c r="BC58" s="4">
        <v>0</v>
      </c>
      <c r="BI58" s="4" t="str">
        <f t="shared" si="57"/>
        <v>Opportunity to make-up school work</v>
      </c>
      <c r="BJ58" s="4" t="s">
        <v>342</v>
      </c>
      <c r="BK58" s="4" t="s">
        <v>343</v>
      </c>
      <c r="BL58" s="4" t="str">
        <f t="shared" si="47"/>
        <v>Yes, required</v>
      </c>
      <c r="BM58" s="4" t="s">
        <v>337</v>
      </c>
      <c r="BO58" s="4" t="str">
        <f t="shared" si="58"/>
        <v>In-school suspension</v>
      </c>
      <c r="BP58" s="4" t="s">
        <v>337</v>
      </c>
      <c r="BR58" s="4">
        <v>1</v>
      </c>
      <c r="BS58" s="4" t="s">
        <v>347</v>
      </c>
      <c r="BU58" s="4" t="str">
        <f t="shared" si="48"/>
        <v>Annually</v>
      </c>
      <c r="BV58" s="4" t="s">
        <v>347</v>
      </c>
      <c r="BX58" s="4" t="str">
        <f t="shared" si="59"/>
        <v>Firearm incidents, Weapon possession</v>
      </c>
      <c r="BY58" s="4" t="s">
        <v>347</v>
      </c>
      <c r="CA58" s="4">
        <v>0</v>
      </c>
      <c r="CG58" s="4">
        <v>1</v>
      </c>
      <c r="CH58" s="4" t="s">
        <v>345</v>
      </c>
      <c r="CJ58" s="4" t="str">
        <f t="shared" si="60"/>
        <v>Possession of firearm, Possession of weapon, Physical violence</v>
      </c>
      <c r="CK58" s="4" t="s">
        <v>345</v>
      </c>
      <c r="CL58" s="4" t="s">
        <v>346</v>
      </c>
    </row>
    <row r="59" spans="1:90" s="4" customFormat="1" x14ac:dyDescent="0.35">
      <c r="A59" s="4" t="s">
        <v>330</v>
      </c>
      <c r="B59" s="5">
        <v>39630</v>
      </c>
      <c r="C59" s="5">
        <v>39994</v>
      </c>
      <c r="D59" s="4">
        <v>1</v>
      </c>
      <c r="E59" s="4" t="s">
        <v>331</v>
      </c>
      <c r="G59" s="4">
        <v>1</v>
      </c>
      <c r="H59" s="4" t="s">
        <v>332</v>
      </c>
      <c r="J59" s="4" t="str">
        <f t="shared" si="49"/>
        <v>Possession of firearm, Possession of weapon, Possession of controlled substance</v>
      </c>
      <c r="K59" s="4" t="s">
        <v>333</v>
      </c>
      <c r="M59" s="4" t="str">
        <f t="shared" si="44"/>
        <v>One calendar year</v>
      </c>
      <c r="N59" s="4" t="s">
        <v>333</v>
      </c>
      <c r="P59" s="4">
        <v>1</v>
      </c>
      <c r="Q59" s="4" t="s">
        <v>333</v>
      </c>
      <c r="S59" s="4" t="str">
        <f t="shared" si="50"/>
        <v>Endangering the health, safety, or property of others, Interference with educational process</v>
      </c>
      <c r="U59" s="4" t="s">
        <v>334</v>
      </c>
      <c r="V59" s="4" t="str">
        <f t="shared" si="51"/>
        <v>None</v>
      </c>
      <c r="Y59" s="4" t="str">
        <f t="shared" si="32"/>
        <v>One calendar year</v>
      </c>
      <c r="Z59" s="4" t="s">
        <v>335</v>
      </c>
      <c r="AB59" s="4">
        <v>1</v>
      </c>
      <c r="AC59" s="4" t="s">
        <v>336</v>
      </c>
      <c r="AE59" s="4" t="str">
        <f t="shared" si="52"/>
        <v>None</v>
      </c>
      <c r="AN59" s="4" t="str">
        <f t="shared" si="53"/>
        <v>None</v>
      </c>
      <c r="AO59" s="4" t="s">
        <v>337</v>
      </c>
      <c r="AP59" s="4" t="s">
        <v>338</v>
      </c>
      <c r="AQ59" s="4" t="str">
        <f t="shared" si="36"/>
        <v>None</v>
      </c>
      <c r="AS59" s="4" t="s">
        <v>338</v>
      </c>
      <c r="AT59" s="4" t="str">
        <f t="shared" si="54"/>
        <v>10 days</v>
      </c>
      <c r="AU59" s="4" t="s">
        <v>339</v>
      </c>
      <c r="AW59" s="4" t="str">
        <f t="shared" si="55"/>
        <v>Yes, required</v>
      </c>
      <c r="AX59" s="4" t="s">
        <v>341</v>
      </c>
      <c r="AZ59" s="4" t="str">
        <f t="shared" si="56"/>
        <v xml:space="preserve">Student's disability </v>
      </c>
      <c r="BA59" s="4" t="s">
        <v>341</v>
      </c>
      <c r="BC59" s="4">
        <v>0</v>
      </c>
      <c r="BI59" s="4" t="str">
        <f t="shared" si="57"/>
        <v>Opportunity to make-up school work</v>
      </c>
      <c r="BJ59" s="4" t="s">
        <v>342</v>
      </c>
      <c r="BK59" s="4" t="s">
        <v>343</v>
      </c>
      <c r="BL59" s="4" t="str">
        <f t="shared" si="47"/>
        <v>Yes, required</v>
      </c>
      <c r="BM59" s="4" t="s">
        <v>337</v>
      </c>
      <c r="BO59" s="4" t="str">
        <f t="shared" si="58"/>
        <v>In-school suspension</v>
      </c>
      <c r="BP59" s="4" t="s">
        <v>337</v>
      </c>
      <c r="BR59" s="4">
        <v>1</v>
      </c>
      <c r="BS59" s="4" t="s">
        <v>347</v>
      </c>
      <c r="BU59" s="4" t="str">
        <f t="shared" si="48"/>
        <v>Annually</v>
      </c>
      <c r="BV59" s="4" t="s">
        <v>347</v>
      </c>
      <c r="BX59" s="4" t="str">
        <f t="shared" si="59"/>
        <v>Firearm incidents, Weapon possession</v>
      </c>
      <c r="BY59" s="4" t="s">
        <v>347</v>
      </c>
      <c r="CA59" s="4">
        <v>0</v>
      </c>
      <c r="CG59" s="4">
        <v>1</v>
      </c>
      <c r="CH59" s="4" t="s">
        <v>345</v>
      </c>
      <c r="CJ59" s="4" t="str">
        <f t="shared" si="60"/>
        <v>Possession of firearm, Possession of weapon, Physical violence</v>
      </c>
      <c r="CK59" s="4" t="s">
        <v>345</v>
      </c>
      <c r="CL59" s="4" t="s">
        <v>346</v>
      </c>
    </row>
    <row r="60" spans="1:90" s="4" customFormat="1" x14ac:dyDescent="0.35">
      <c r="A60" s="4" t="s">
        <v>330</v>
      </c>
      <c r="B60" s="5">
        <v>39995</v>
      </c>
      <c r="C60" s="5">
        <v>40090</v>
      </c>
      <c r="D60" s="4">
        <v>1</v>
      </c>
      <c r="E60" s="4" t="s">
        <v>331</v>
      </c>
      <c r="G60" s="4">
        <v>1</v>
      </c>
      <c r="H60" s="4" t="s">
        <v>332</v>
      </c>
      <c r="J60" s="4" t="str">
        <f t="shared" si="49"/>
        <v>Possession of firearm, Possession of weapon, Possession of controlled substance</v>
      </c>
      <c r="K60" s="4" t="s">
        <v>333</v>
      </c>
      <c r="M60" s="4" t="str">
        <f t="shared" si="44"/>
        <v>One calendar year</v>
      </c>
      <c r="N60" s="4" t="s">
        <v>333</v>
      </c>
      <c r="P60" s="4">
        <v>1</v>
      </c>
      <c r="Q60" s="4" t="s">
        <v>333</v>
      </c>
      <c r="S60" s="4" t="str">
        <f t="shared" si="50"/>
        <v>Endangering the health, safety, or property of others, Interference with educational process</v>
      </c>
      <c r="U60" s="4" t="s">
        <v>334</v>
      </c>
      <c r="V60" s="4" t="str">
        <f t="shared" si="51"/>
        <v>None</v>
      </c>
      <c r="Y60" s="4" t="str">
        <f t="shared" si="32"/>
        <v>One calendar year</v>
      </c>
      <c r="Z60" s="4" t="s">
        <v>335</v>
      </c>
      <c r="AB60" s="4">
        <v>1</v>
      </c>
      <c r="AC60" s="4" t="s">
        <v>336</v>
      </c>
      <c r="AE60" s="4" t="str">
        <f t="shared" si="52"/>
        <v>None</v>
      </c>
      <c r="AN60" s="4" t="str">
        <f t="shared" si="53"/>
        <v>None</v>
      </c>
      <c r="AO60" s="4" t="s">
        <v>337</v>
      </c>
      <c r="AP60" s="4" t="s">
        <v>338</v>
      </c>
      <c r="AQ60" s="4" t="str">
        <f t="shared" si="36"/>
        <v>None</v>
      </c>
      <c r="AS60" s="4" t="s">
        <v>338</v>
      </c>
      <c r="AT60" s="4" t="str">
        <f t="shared" si="54"/>
        <v>10 days</v>
      </c>
      <c r="AU60" s="4" t="s">
        <v>339</v>
      </c>
      <c r="AW60" s="4" t="str">
        <f t="shared" si="55"/>
        <v>Yes, required</v>
      </c>
      <c r="AX60" s="4" t="s">
        <v>341</v>
      </c>
      <c r="AZ60" s="4" t="str">
        <f t="shared" si="56"/>
        <v xml:space="preserve">Student's disability </v>
      </c>
      <c r="BA60" s="4" t="s">
        <v>341</v>
      </c>
      <c r="BC60" s="4">
        <v>0</v>
      </c>
      <c r="BI60" s="4" t="str">
        <f t="shared" si="57"/>
        <v>Opportunity to make-up school work</v>
      </c>
      <c r="BJ60" s="4" t="s">
        <v>342</v>
      </c>
      <c r="BK60" s="4" t="s">
        <v>343</v>
      </c>
      <c r="BL60" s="4" t="str">
        <f t="shared" si="47"/>
        <v>Yes, required</v>
      </c>
      <c r="BM60" s="4" t="s">
        <v>337</v>
      </c>
      <c r="BO60" s="4" t="str">
        <f t="shared" si="58"/>
        <v>In-school suspension</v>
      </c>
      <c r="BP60" s="4" t="s">
        <v>337</v>
      </c>
      <c r="BR60" s="4">
        <v>1</v>
      </c>
      <c r="BS60" s="4" t="s">
        <v>347</v>
      </c>
      <c r="BU60" s="4" t="str">
        <f t="shared" si="48"/>
        <v>Annually</v>
      </c>
      <c r="BV60" s="4" t="s">
        <v>347</v>
      </c>
      <c r="BX60" s="4" t="str">
        <f t="shared" si="59"/>
        <v>Firearm incidents, Weapon possession</v>
      </c>
      <c r="BY60" s="4" t="s">
        <v>347</v>
      </c>
      <c r="CA60" s="4">
        <v>0</v>
      </c>
      <c r="CG60" s="4">
        <v>1</v>
      </c>
      <c r="CH60" s="4" t="s">
        <v>345</v>
      </c>
      <c r="CJ60" s="4" t="str">
        <f t="shared" si="60"/>
        <v>Possession of firearm, Possession of weapon, Physical violence</v>
      </c>
      <c r="CK60" s="4" t="s">
        <v>345</v>
      </c>
      <c r="CL60" s="4" t="s">
        <v>346</v>
      </c>
    </row>
    <row r="61" spans="1:90" s="4" customFormat="1" x14ac:dyDescent="0.35">
      <c r="A61" s="4" t="s">
        <v>330</v>
      </c>
      <c r="B61" s="5">
        <v>40091</v>
      </c>
      <c r="C61" s="5">
        <v>40315</v>
      </c>
      <c r="D61" s="4">
        <v>1</v>
      </c>
      <c r="E61" s="4" t="s">
        <v>331</v>
      </c>
      <c r="G61" s="4">
        <v>1</v>
      </c>
      <c r="H61" s="4" t="s">
        <v>332</v>
      </c>
      <c r="J61" s="4" t="str">
        <f t="shared" si="49"/>
        <v>Possession of firearm, Possession of weapon, Possession of controlled substance</v>
      </c>
      <c r="K61" s="4" t="s">
        <v>333</v>
      </c>
      <c r="M61" s="4" t="str">
        <f t="shared" si="44"/>
        <v>One calendar year</v>
      </c>
      <c r="N61" s="4" t="s">
        <v>333</v>
      </c>
      <c r="P61" s="4">
        <v>1</v>
      </c>
      <c r="Q61" s="4" t="s">
        <v>333</v>
      </c>
      <c r="S61" s="4" t="str">
        <f t="shared" si="50"/>
        <v>Endangering the health, safety, or property of others, Interference with educational process</v>
      </c>
      <c r="U61" s="4" t="s">
        <v>334</v>
      </c>
      <c r="V61" s="4" t="str">
        <f t="shared" si="51"/>
        <v>None</v>
      </c>
      <c r="Y61" s="4" t="str">
        <f t="shared" si="32"/>
        <v>One calendar year</v>
      </c>
      <c r="Z61" s="4" t="s">
        <v>335</v>
      </c>
      <c r="AB61" s="4">
        <v>1</v>
      </c>
      <c r="AC61" s="4" t="s">
        <v>336</v>
      </c>
      <c r="AE61" s="4" t="str">
        <f t="shared" si="52"/>
        <v>None</v>
      </c>
      <c r="AN61" s="4" t="str">
        <f t="shared" si="53"/>
        <v>None</v>
      </c>
      <c r="AO61" s="4" t="s">
        <v>337</v>
      </c>
      <c r="AP61" s="4" t="s">
        <v>338</v>
      </c>
      <c r="AQ61" s="4" t="str">
        <f t="shared" si="36"/>
        <v>None</v>
      </c>
      <c r="AS61" s="4" t="s">
        <v>338</v>
      </c>
      <c r="AT61" s="4" t="str">
        <f t="shared" si="54"/>
        <v>10 days</v>
      </c>
      <c r="AU61" s="4" t="s">
        <v>337</v>
      </c>
      <c r="AW61" s="4" t="str">
        <f t="shared" si="55"/>
        <v>Yes, required</v>
      </c>
      <c r="AX61" s="4" t="s">
        <v>341</v>
      </c>
      <c r="AZ61" s="4" t="str">
        <f t="shared" si="56"/>
        <v xml:space="preserve">Student's disability </v>
      </c>
      <c r="BA61" s="4" t="s">
        <v>341</v>
      </c>
      <c r="BC61" s="4">
        <v>0</v>
      </c>
      <c r="BI61" s="4" t="str">
        <f t="shared" si="57"/>
        <v>Opportunity to make-up school work</v>
      </c>
      <c r="BJ61" s="4" t="s">
        <v>342</v>
      </c>
      <c r="BK61" s="4" t="s">
        <v>343</v>
      </c>
      <c r="BL61" s="4" t="str">
        <f t="shared" si="47"/>
        <v>Yes, required</v>
      </c>
      <c r="BM61" s="4" t="s">
        <v>337</v>
      </c>
      <c r="BO61" s="4" t="str">
        <f t="shared" si="58"/>
        <v>In-school suspension</v>
      </c>
      <c r="BP61" s="4" t="s">
        <v>337</v>
      </c>
      <c r="BR61" s="4">
        <v>1</v>
      </c>
      <c r="BS61" s="4" t="s">
        <v>347</v>
      </c>
      <c r="BU61" s="4" t="str">
        <f t="shared" si="48"/>
        <v>Annually</v>
      </c>
      <c r="BV61" s="4" t="s">
        <v>347</v>
      </c>
      <c r="BX61" s="4" t="str">
        <f t="shared" si="59"/>
        <v>Firearm incidents, Weapon possession</v>
      </c>
      <c r="BY61" s="4" t="s">
        <v>347</v>
      </c>
      <c r="CA61" s="4">
        <v>0</v>
      </c>
      <c r="CG61" s="4">
        <v>1</v>
      </c>
      <c r="CH61" s="4" t="s">
        <v>345</v>
      </c>
      <c r="CJ61" s="4" t="str">
        <f t="shared" si="60"/>
        <v>Possession of firearm, Possession of weapon, Physical violence</v>
      </c>
      <c r="CK61" s="4" t="s">
        <v>345</v>
      </c>
      <c r="CL61" s="4" t="s">
        <v>346</v>
      </c>
    </row>
    <row r="62" spans="1:90" s="4" customFormat="1" x14ac:dyDescent="0.35">
      <c r="A62" s="4" t="s">
        <v>330</v>
      </c>
      <c r="B62" s="5">
        <v>40316</v>
      </c>
      <c r="C62" s="5">
        <v>40323</v>
      </c>
      <c r="D62" s="4">
        <v>1</v>
      </c>
      <c r="E62" s="4" t="s">
        <v>331</v>
      </c>
      <c r="G62" s="4">
        <v>1</v>
      </c>
      <c r="H62" s="4" t="s">
        <v>332</v>
      </c>
      <c r="J62" s="4" t="str">
        <f t="shared" si="49"/>
        <v>Possession of firearm, Possession of weapon, Possession of controlled substance</v>
      </c>
      <c r="K62" s="4" t="s">
        <v>333</v>
      </c>
      <c r="M62" s="4" t="str">
        <f t="shared" si="44"/>
        <v>One calendar year</v>
      </c>
      <c r="N62" s="4" t="s">
        <v>333</v>
      </c>
      <c r="P62" s="4">
        <v>1</v>
      </c>
      <c r="Q62" s="4" t="s">
        <v>333</v>
      </c>
      <c r="S62" s="4" t="str">
        <f t="shared" si="50"/>
        <v>Endangering the health, safety, or property of others, Interference with educational process</v>
      </c>
      <c r="U62" s="4" t="s">
        <v>334</v>
      </c>
      <c r="V62" s="4" t="str">
        <f t="shared" si="51"/>
        <v>None</v>
      </c>
      <c r="Y62" s="4" t="str">
        <f t="shared" si="32"/>
        <v>One calendar year</v>
      </c>
      <c r="Z62" s="4" t="s">
        <v>335</v>
      </c>
      <c r="AB62" s="4">
        <v>1</v>
      </c>
      <c r="AC62" s="4" t="s">
        <v>336</v>
      </c>
      <c r="AE62" s="4" t="str">
        <f t="shared" si="52"/>
        <v>None</v>
      </c>
      <c r="AN62" s="4" t="str">
        <f t="shared" si="53"/>
        <v>None</v>
      </c>
      <c r="AO62" s="4" t="s">
        <v>337</v>
      </c>
      <c r="AP62" s="4" t="s">
        <v>338</v>
      </c>
      <c r="AQ62" s="4" t="str">
        <f t="shared" si="36"/>
        <v>None</v>
      </c>
      <c r="AS62" s="4" t="s">
        <v>338</v>
      </c>
      <c r="AT62" s="4" t="str">
        <f t="shared" si="54"/>
        <v>10 days</v>
      </c>
      <c r="AU62" s="4" t="s">
        <v>337</v>
      </c>
      <c r="AW62" s="4" t="str">
        <f t="shared" si="55"/>
        <v>Yes, required</v>
      </c>
      <c r="AX62" s="4" t="s">
        <v>341</v>
      </c>
      <c r="AZ62" s="4" t="str">
        <f t="shared" si="56"/>
        <v xml:space="preserve">Student's disability </v>
      </c>
      <c r="BA62" s="4" t="s">
        <v>341</v>
      </c>
      <c r="BC62" s="4">
        <v>0</v>
      </c>
      <c r="BI62" s="4" t="str">
        <f t="shared" si="57"/>
        <v>Opportunity to make-up school work</v>
      </c>
      <c r="BJ62" s="4" t="s">
        <v>342</v>
      </c>
      <c r="BK62" s="4" t="s">
        <v>343</v>
      </c>
      <c r="BL62" s="4" t="str">
        <f t="shared" si="47"/>
        <v>Yes, required</v>
      </c>
      <c r="BM62" s="4" t="s">
        <v>337</v>
      </c>
      <c r="BO62" s="4" t="str">
        <f t="shared" si="58"/>
        <v>In-school suspension</v>
      </c>
      <c r="BP62" s="4" t="s">
        <v>337</v>
      </c>
      <c r="BR62" s="4">
        <v>1</v>
      </c>
      <c r="BS62" s="4" t="s">
        <v>347</v>
      </c>
      <c r="BU62" s="4" t="str">
        <f t="shared" si="48"/>
        <v>Annually</v>
      </c>
      <c r="BV62" s="4" t="s">
        <v>347</v>
      </c>
      <c r="BX62" s="4" t="str">
        <f t="shared" si="59"/>
        <v>Firearm incidents, Weapon possession</v>
      </c>
      <c r="BY62" s="4" t="s">
        <v>347</v>
      </c>
      <c r="CA62" s="4">
        <v>0</v>
      </c>
      <c r="CG62" s="4">
        <v>1</v>
      </c>
      <c r="CH62" s="4" t="s">
        <v>345</v>
      </c>
      <c r="CJ62" s="4" t="str">
        <f t="shared" si="60"/>
        <v>Possession of firearm, Possession of weapon, Physical violence</v>
      </c>
      <c r="CK62" s="4" t="s">
        <v>345</v>
      </c>
      <c r="CL62" s="4" t="s">
        <v>346</v>
      </c>
    </row>
    <row r="63" spans="1:90" s="4" customFormat="1" x14ac:dyDescent="0.35">
      <c r="A63" s="4" t="s">
        <v>330</v>
      </c>
      <c r="B63" s="5">
        <v>40324</v>
      </c>
      <c r="C63" s="5">
        <v>40724</v>
      </c>
      <c r="D63" s="4">
        <v>1</v>
      </c>
      <c r="E63" s="4" t="s">
        <v>331</v>
      </c>
      <c r="G63" s="4">
        <v>1</v>
      </c>
      <c r="H63" s="4" t="s">
        <v>332</v>
      </c>
      <c r="J63" s="4" t="str">
        <f t="shared" si="49"/>
        <v>Possession of firearm, Possession of weapon, Possession of controlled substance</v>
      </c>
      <c r="K63" s="4" t="s">
        <v>333</v>
      </c>
      <c r="M63" s="4" t="str">
        <f t="shared" si="44"/>
        <v>One calendar year</v>
      </c>
      <c r="N63" s="4" t="s">
        <v>333</v>
      </c>
      <c r="P63" s="4">
        <v>1</v>
      </c>
      <c r="Q63" s="4" t="s">
        <v>333</v>
      </c>
      <c r="S63" s="4" t="str">
        <f t="shared" si="50"/>
        <v>Endangering the health, safety, or property of others, Interference with educational process</v>
      </c>
      <c r="U63" s="4" t="s">
        <v>334</v>
      </c>
      <c r="V63" s="4" t="str">
        <f t="shared" si="51"/>
        <v>None</v>
      </c>
      <c r="Y63" s="4" t="str">
        <f t="shared" si="32"/>
        <v>One calendar year</v>
      </c>
      <c r="Z63" s="4" t="s">
        <v>335</v>
      </c>
      <c r="AB63" s="4">
        <v>1</v>
      </c>
      <c r="AC63" s="4" t="s">
        <v>336</v>
      </c>
      <c r="AE63" s="4" t="str">
        <f t="shared" si="52"/>
        <v>None</v>
      </c>
      <c r="AN63" s="4" t="str">
        <f t="shared" si="53"/>
        <v>None</v>
      </c>
      <c r="AO63" s="4" t="s">
        <v>348</v>
      </c>
      <c r="AP63" s="4" t="s">
        <v>349</v>
      </c>
      <c r="AQ63" s="4" t="str">
        <f t="shared" si="36"/>
        <v>None</v>
      </c>
      <c r="AS63" s="4" t="s">
        <v>349</v>
      </c>
      <c r="AT63" s="4" t="str">
        <f t="shared" si="54"/>
        <v>10 days</v>
      </c>
      <c r="AU63" s="4" t="s">
        <v>348</v>
      </c>
      <c r="AW63" s="4" t="str">
        <f t="shared" si="55"/>
        <v>Yes, required</v>
      </c>
      <c r="AX63" s="4" t="s">
        <v>350</v>
      </c>
      <c r="AZ63" s="4" t="str">
        <f t="shared" ref="AZ63:AZ68" si="61">("Disciplinary history, Student's disability ")</f>
        <v xml:space="preserve">Disciplinary history, Student's disability </v>
      </c>
      <c r="BA63" s="4" t="s">
        <v>351</v>
      </c>
      <c r="BC63" s="4">
        <v>0</v>
      </c>
      <c r="BI63" s="4" t="str">
        <f t="shared" si="57"/>
        <v>Opportunity to make-up school work</v>
      </c>
      <c r="BJ63" s="4" t="s">
        <v>342</v>
      </c>
      <c r="BK63" s="4" t="s">
        <v>343</v>
      </c>
      <c r="BL63" s="4" t="str">
        <f t="shared" si="47"/>
        <v>Yes, required</v>
      </c>
      <c r="BM63" s="4" t="s">
        <v>348</v>
      </c>
      <c r="BO63" s="4" t="str">
        <f t="shared" si="58"/>
        <v>In-school suspension</v>
      </c>
      <c r="BP63" s="4" t="s">
        <v>348</v>
      </c>
      <c r="BR63" s="4">
        <v>1</v>
      </c>
      <c r="BS63" s="4" t="s">
        <v>347</v>
      </c>
      <c r="BU63" s="4" t="str">
        <f t="shared" si="48"/>
        <v>Annually</v>
      </c>
      <c r="BV63" s="4" t="s">
        <v>347</v>
      </c>
      <c r="BX63" s="4" t="str">
        <f t="shared" si="59"/>
        <v>Firearm incidents, Weapon possession</v>
      </c>
      <c r="BY63" s="4" t="s">
        <v>347</v>
      </c>
      <c r="CA63" s="4">
        <v>0</v>
      </c>
      <c r="CG63" s="4">
        <v>1</v>
      </c>
      <c r="CH63" s="4" t="s">
        <v>345</v>
      </c>
      <c r="CJ63" s="4" t="str">
        <f t="shared" si="60"/>
        <v>Possession of firearm, Possession of weapon, Physical violence</v>
      </c>
      <c r="CK63" s="4" t="s">
        <v>345</v>
      </c>
      <c r="CL63" s="4" t="s">
        <v>346</v>
      </c>
    </row>
    <row r="64" spans="1:90" s="4" customFormat="1" x14ac:dyDescent="0.35">
      <c r="A64" s="4" t="s">
        <v>330</v>
      </c>
      <c r="B64" s="5">
        <v>40725</v>
      </c>
      <c r="C64" s="5">
        <v>41074</v>
      </c>
      <c r="D64" s="4">
        <v>1</v>
      </c>
      <c r="E64" s="4" t="s">
        <v>331</v>
      </c>
      <c r="G64" s="4">
        <v>1</v>
      </c>
      <c r="H64" s="4" t="s">
        <v>332</v>
      </c>
      <c r="J64" s="4" t="str">
        <f t="shared" si="49"/>
        <v>Possession of firearm, Possession of weapon, Possession of controlled substance</v>
      </c>
      <c r="K64" s="4" t="s">
        <v>333</v>
      </c>
      <c r="M64" s="4" t="str">
        <f t="shared" si="44"/>
        <v>One calendar year</v>
      </c>
      <c r="N64" s="4" t="s">
        <v>333</v>
      </c>
      <c r="P64" s="4">
        <v>1</v>
      </c>
      <c r="Q64" s="4" t="s">
        <v>333</v>
      </c>
      <c r="S64" s="4" t="str">
        <f t="shared" si="50"/>
        <v>Endangering the health, safety, or property of others, Interference with educational process</v>
      </c>
      <c r="U64" s="4" t="s">
        <v>334</v>
      </c>
      <c r="V64" s="4" t="str">
        <f t="shared" si="51"/>
        <v>None</v>
      </c>
      <c r="Y64" s="4" t="str">
        <f t="shared" si="32"/>
        <v>One calendar year</v>
      </c>
      <c r="Z64" s="4" t="s">
        <v>335</v>
      </c>
      <c r="AB64" s="4">
        <v>1</v>
      </c>
      <c r="AC64" s="4" t="s">
        <v>336</v>
      </c>
      <c r="AE64" s="4" t="str">
        <f t="shared" si="52"/>
        <v>None</v>
      </c>
      <c r="AN64" s="4" t="str">
        <f t="shared" si="53"/>
        <v>None</v>
      </c>
      <c r="AO64" s="4" t="s">
        <v>348</v>
      </c>
      <c r="AP64" s="4" t="s">
        <v>349</v>
      </c>
      <c r="AQ64" s="4" t="str">
        <f t="shared" si="36"/>
        <v>None</v>
      </c>
      <c r="AS64" s="4" t="s">
        <v>349</v>
      </c>
      <c r="AT64" s="4" t="str">
        <f t="shared" si="54"/>
        <v>10 days</v>
      </c>
      <c r="AU64" s="4" t="s">
        <v>348</v>
      </c>
      <c r="AW64" s="4" t="str">
        <f t="shared" si="55"/>
        <v>Yes, required</v>
      </c>
      <c r="AX64" s="4" t="s">
        <v>350</v>
      </c>
      <c r="AZ64" s="4" t="str">
        <f t="shared" si="61"/>
        <v xml:space="preserve">Disciplinary history, Student's disability </v>
      </c>
      <c r="BA64" s="4" t="s">
        <v>351</v>
      </c>
      <c r="BC64" s="4">
        <v>0</v>
      </c>
      <c r="BI64" s="4" t="str">
        <f t="shared" si="57"/>
        <v>Opportunity to make-up school work</v>
      </c>
      <c r="BJ64" s="4" t="s">
        <v>342</v>
      </c>
      <c r="BK64" s="4" t="s">
        <v>343</v>
      </c>
      <c r="BL64" s="4" t="str">
        <f t="shared" si="47"/>
        <v>Yes, required</v>
      </c>
      <c r="BM64" s="4" t="s">
        <v>348</v>
      </c>
      <c r="BO64" s="4" t="str">
        <f t="shared" si="58"/>
        <v>In-school suspension</v>
      </c>
      <c r="BP64" s="4" t="s">
        <v>348</v>
      </c>
      <c r="BR64" s="4">
        <v>1</v>
      </c>
      <c r="BS64" s="4" t="s">
        <v>347</v>
      </c>
      <c r="BU64" s="4" t="str">
        <f t="shared" si="48"/>
        <v>Annually</v>
      </c>
      <c r="BV64" s="4" t="s">
        <v>347</v>
      </c>
      <c r="BX64" s="4" t="str">
        <f t="shared" si="59"/>
        <v>Firearm incidents, Weapon possession</v>
      </c>
      <c r="BY64" s="4" t="s">
        <v>347</v>
      </c>
      <c r="CA64" s="4">
        <v>0</v>
      </c>
      <c r="CG64" s="4">
        <v>1</v>
      </c>
      <c r="CH64" s="4" t="s">
        <v>345</v>
      </c>
      <c r="CJ64" s="4" t="str">
        <f t="shared" si="60"/>
        <v>Possession of firearm, Possession of weapon, Physical violence</v>
      </c>
      <c r="CK64" s="4" t="s">
        <v>345</v>
      </c>
      <c r="CL64" s="4" t="s">
        <v>346</v>
      </c>
    </row>
    <row r="65" spans="1:90" s="4" customFormat="1" x14ac:dyDescent="0.35">
      <c r="A65" s="4" t="s">
        <v>330</v>
      </c>
      <c r="B65" s="5">
        <v>41075</v>
      </c>
      <c r="C65" s="5">
        <v>41090</v>
      </c>
      <c r="D65" s="4">
        <v>1</v>
      </c>
      <c r="E65" s="4" t="s">
        <v>331</v>
      </c>
      <c r="G65" s="4">
        <v>1</v>
      </c>
      <c r="H65" s="4" t="s">
        <v>332</v>
      </c>
      <c r="J65" s="4" t="str">
        <f t="shared" si="49"/>
        <v>Possession of firearm, Possession of weapon, Possession of controlled substance</v>
      </c>
      <c r="K65" s="4" t="s">
        <v>333</v>
      </c>
      <c r="M65" s="4" t="str">
        <f t="shared" si="44"/>
        <v>One calendar year</v>
      </c>
      <c r="N65" s="4" t="s">
        <v>333</v>
      </c>
      <c r="P65" s="4">
        <v>1</v>
      </c>
      <c r="Q65" s="4" t="s">
        <v>333</v>
      </c>
      <c r="S65" s="4" t="str">
        <f t="shared" si="50"/>
        <v>Endangering the health, safety, or property of others, Interference with educational process</v>
      </c>
      <c r="U65" s="4" t="s">
        <v>334</v>
      </c>
      <c r="V65" s="4" t="str">
        <f t="shared" si="51"/>
        <v>None</v>
      </c>
      <c r="Y65" s="4" t="str">
        <f t="shared" si="32"/>
        <v>One calendar year</v>
      </c>
      <c r="Z65" s="4" t="s">
        <v>335</v>
      </c>
      <c r="AB65" s="4">
        <v>1</v>
      </c>
      <c r="AC65" s="4" t="s">
        <v>336</v>
      </c>
      <c r="AE65" s="4" t="str">
        <f t="shared" si="52"/>
        <v>None</v>
      </c>
      <c r="AN65" s="4" t="str">
        <f t="shared" si="53"/>
        <v>None</v>
      </c>
      <c r="AO65" s="4" t="s">
        <v>348</v>
      </c>
      <c r="AP65" s="4" t="s">
        <v>349</v>
      </c>
      <c r="AQ65" s="4" t="str">
        <f t="shared" ref="AQ65:AQ89" si="62">("None")</f>
        <v>None</v>
      </c>
      <c r="AS65" s="4" t="s">
        <v>349</v>
      </c>
      <c r="AT65" s="4" t="str">
        <f t="shared" si="54"/>
        <v>10 days</v>
      </c>
      <c r="AU65" s="4" t="s">
        <v>348</v>
      </c>
      <c r="AW65" s="4" t="str">
        <f t="shared" si="55"/>
        <v>Yes, required</v>
      </c>
      <c r="AX65" s="4" t="s">
        <v>350</v>
      </c>
      <c r="AZ65" s="4" t="str">
        <f t="shared" si="61"/>
        <v xml:space="preserve">Disciplinary history, Student's disability </v>
      </c>
      <c r="BA65" s="4" t="s">
        <v>351</v>
      </c>
      <c r="BC65" s="4">
        <v>0</v>
      </c>
      <c r="BI65" s="4" t="str">
        <f t="shared" si="57"/>
        <v>Opportunity to make-up school work</v>
      </c>
      <c r="BJ65" s="4" t="s">
        <v>352</v>
      </c>
      <c r="BK65" s="4" t="s">
        <v>343</v>
      </c>
      <c r="BL65" s="4" t="str">
        <f t="shared" si="47"/>
        <v>Yes, required</v>
      </c>
      <c r="BM65" s="4" t="s">
        <v>348</v>
      </c>
      <c r="BO65" s="4" t="str">
        <f t="shared" si="58"/>
        <v>In-school suspension</v>
      </c>
      <c r="BP65" s="4" t="s">
        <v>348</v>
      </c>
      <c r="BR65" s="4">
        <v>1</v>
      </c>
      <c r="BS65" s="4" t="s">
        <v>347</v>
      </c>
      <c r="BU65" s="4" t="str">
        <f t="shared" si="48"/>
        <v>Annually</v>
      </c>
      <c r="BV65" s="4" t="s">
        <v>347</v>
      </c>
      <c r="BX65" s="4" t="str">
        <f t="shared" si="59"/>
        <v>Firearm incidents, Weapon possession</v>
      </c>
      <c r="BY65" s="4" t="s">
        <v>341</v>
      </c>
      <c r="CA65" s="4">
        <v>0</v>
      </c>
      <c r="CG65" s="4">
        <v>1</v>
      </c>
      <c r="CH65" s="4" t="s">
        <v>345</v>
      </c>
      <c r="CJ65" s="4" t="str">
        <f t="shared" si="60"/>
        <v>Possession of firearm, Possession of weapon, Physical violence</v>
      </c>
      <c r="CK65" s="4" t="s">
        <v>345</v>
      </c>
      <c r="CL65" s="4" t="s">
        <v>346</v>
      </c>
    </row>
    <row r="66" spans="1:90" s="4" customFormat="1" x14ac:dyDescent="0.35">
      <c r="A66" s="4" t="s">
        <v>330</v>
      </c>
      <c r="B66" s="5">
        <v>41091</v>
      </c>
      <c r="C66" s="5">
        <v>41455</v>
      </c>
      <c r="D66" s="4">
        <v>1</v>
      </c>
      <c r="E66" s="4" t="s">
        <v>331</v>
      </c>
      <c r="G66" s="4">
        <v>1</v>
      </c>
      <c r="H66" s="4" t="s">
        <v>332</v>
      </c>
      <c r="J66" s="4" t="str">
        <f t="shared" si="49"/>
        <v>Possession of firearm, Possession of weapon, Possession of controlled substance</v>
      </c>
      <c r="K66" s="4" t="s">
        <v>333</v>
      </c>
      <c r="M66" s="4" t="str">
        <f t="shared" si="44"/>
        <v>One calendar year</v>
      </c>
      <c r="N66" s="4" t="s">
        <v>333</v>
      </c>
      <c r="P66" s="4">
        <v>1</v>
      </c>
      <c r="Q66" s="4" t="s">
        <v>333</v>
      </c>
      <c r="S66" s="4" t="str">
        <f t="shared" si="50"/>
        <v>Endangering the health, safety, or property of others, Interference with educational process</v>
      </c>
      <c r="U66" s="4" t="s">
        <v>334</v>
      </c>
      <c r="V66" s="4" t="str">
        <f t="shared" si="51"/>
        <v>None</v>
      </c>
      <c r="Y66" s="4" t="str">
        <f t="shared" si="32"/>
        <v>One calendar year</v>
      </c>
      <c r="Z66" s="4" t="s">
        <v>335</v>
      </c>
      <c r="AB66" s="4">
        <v>1</v>
      </c>
      <c r="AC66" s="4" t="s">
        <v>336</v>
      </c>
      <c r="AE66" s="4" t="str">
        <f t="shared" si="52"/>
        <v>None</v>
      </c>
      <c r="AN66" s="4" t="str">
        <f t="shared" si="53"/>
        <v>None</v>
      </c>
      <c r="AO66" s="4" t="s">
        <v>348</v>
      </c>
      <c r="AP66" s="4" t="s">
        <v>349</v>
      </c>
      <c r="AQ66" s="4" t="str">
        <f t="shared" si="62"/>
        <v>None</v>
      </c>
      <c r="AS66" s="4" t="s">
        <v>349</v>
      </c>
      <c r="AT66" s="4" t="str">
        <f t="shared" si="54"/>
        <v>10 days</v>
      </c>
      <c r="AU66" s="4" t="s">
        <v>348</v>
      </c>
      <c r="AW66" s="4" t="str">
        <f t="shared" si="55"/>
        <v>Yes, required</v>
      </c>
      <c r="AX66" s="4" t="s">
        <v>350</v>
      </c>
      <c r="AZ66" s="4" t="str">
        <f t="shared" si="61"/>
        <v xml:space="preserve">Disciplinary history, Student's disability </v>
      </c>
      <c r="BA66" s="4" t="s">
        <v>351</v>
      </c>
      <c r="BC66" s="4">
        <v>0</v>
      </c>
      <c r="BI66" s="4" t="str">
        <f t="shared" si="57"/>
        <v>Opportunity to make-up school work</v>
      </c>
      <c r="BJ66" s="4" t="s">
        <v>352</v>
      </c>
      <c r="BK66" s="4" t="s">
        <v>343</v>
      </c>
      <c r="BL66" s="4" t="str">
        <f t="shared" si="47"/>
        <v>Yes, required</v>
      </c>
      <c r="BM66" s="4" t="s">
        <v>348</v>
      </c>
      <c r="BO66" s="4" t="str">
        <f t="shared" si="58"/>
        <v>In-school suspension</v>
      </c>
      <c r="BP66" s="4" t="s">
        <v>348</v>
      </c>
      <c r="BR66" s="4">
        <v>1</v>
      </c>
      <c r="BS66" s="4" t="s">
        <v>347</v>
      </c>
      <c r="BU66" s="4" t="str">
        <f t="shared" si="48"/>
        <v>Annually</v>
      </c>
      <c r="BV66" s="4" t="s">
        <v>347</v>
      </c>
      <c r="BX66" s="4" t="str">
        <f t="shared" si="59"/>
        <v>Firearm incidents, Weapon possession</v>
      </c>
      <c r="BY66" s="4" t="s">
        <v>347</v>
      </c>
      <c r="CA66" s="4">
        <v>0</v>
      </c>
      <c r="CG66" s="4">
        <v>1</v>
      </c>
      <c r="CH66" s="4" t="s">
        <v>345</v>
      </c>
      <c r="CJ66" s="4" t="str">
        <f t="shared" si="60"/>
        <v>Possession of firearm, Possession of weapon, Physical violence</v>
      </c>
      <c r="CK66" s="4" t="s">
        <v>345</v>
      </c>
      <c r="CL66" s="4" t="s">
        <v>346</v>
      </c>
    </row>
    <row r="67" spans="1:90" s="4" customFormat="1" x14ac:dyDescent="0.35">
      <c r="A67" s="4" t="s">
        <v>330</v>
      </c>
      <c r="B67" s="5">
        <v>41456</v>
      </c>
      <c r="C67" s="5">
        <v>41820</v>
      </c>
      <c r="D67" s="4">
        <v>1</v>
      </c>
      <c r="E67" s="4" t="s">
        <v>331</v>
      </c>
      <c r="G67" s="4">
        <v>1</v>
      </c>
      <c r="H67" s="4" t="s">
        <v>332</v>
      </c>
      <c r="J67" s="4" t="str">
        <f t="shared" si="49"/>
        <v>Possession of firearm, Possession of weapon, Possession of controlled substance</v>
      </c>
      <c r="K67" s="4" t="s">
        <v>333</v>
      </c>
      <c r="M67" s="4" t="str">
        <f t="shared" si="44"/>
        <v>One calendar year</v>
      </c>
      <c r="N67" s="4" t="s">
        <v>333</v>
      </c>
      <c r="P67" s="4">
        <v>1</v>
      </c>
      <c r="Q67" s="4" t="s">
        <v>333</v>
      </c>
      <c r="S67" s="4" t="str">
        <f t="shared" si="50"/>
        <v>Endangering the health, safety, or property of others, Interference with educational process</v>
      </c>
      <c r="U67" s="4" t="s">
        <v>334</v>
      </c>
      <c r="V67" s="4" t="str">
        <f t="shared" si="51"/>
        <v>None</v>
      </c>
      <c r="Y67" s="4" t="str">
        <f t="shared" si="32"/>
        <v>One calendar year</v>
      </c>
      <c r="Z67" s="4" t="s">
        <v>335</v>
      </c>
      <c r="AB67" s="4">
        <v>1</v>
      </c>
      <c r="AC67" s="4" t="s">
        <v>336</v>
      </c>
      <c r="AE67" s="4" t="str">
        <f t="shared" si="52"/>
        <v>None</v>
      </c>
      <c r="AN67" s="4" t="str">
        <f t="shared" si="53"/>
        <v>None</v>
      </c>
      <c r="AO67" s="4" t="s">
        <v>348</v>
      </c>
      <c r="AP67" s="4" t="s">
        <v>349</v>
      </c>
      <c r="AQ67" s="4" t="str">
        <f t="shared" si="62"/>
        <v>None</v>
      </c>
      <c r="AS67" s="4" t="s">
        <v>349</v>
      </c>
      <c r="AT67" s="4" t="str">
        <f t="shared" si="54"/>
        <v>10 days</v>
      </c>
      <c r="AU67" s="4" t="s">
        <v>348</v>
      </c>
      <c r="AW67" s="4" t="str">
        <f t="shared" si="55"/>
        <v>Yes, required</v>
      </c>
      <c r="AX67" s="4" t="s">
        <v>350</v>
      </c>
      <c r="AZ67" s="4" t="str">
        <f t="shared" si="61"/>
        <v xml:space="preserve">Disciplinary history, Student's disability </v>
      </c>
      <c r="BA67" s="4" t="s">
        <v>351</v>
      </c>
      <c r="BC67" s="4">
        <v>0</v>
      </c>
      <c r="BI67" s="4" t="str">
        <f t="shared" si="57"/>
        <v>Opportunity to make-up school work</v>
      </c>
      <c r="BJ67" s="4" t="s">
        <v>352</v>
      </c>
      <c r="BK67" s="4" t="s">
        <v>343</v>
      </c>
      <c r="BL67" s="4" t="str">
        <f t="shared" si="47"/>
        <v>Yes, required</v>
      </c>
      <c r="BM67" s="4" t="s">
        <v>348</v>
      </c>
      <c r="BO67" s="4" t="str">
        <f t="shared" si="58"/>
        <v>In-school suspension</v>
      </c>
      <c r="BP67" s="4" t="s">
        <v>348</v>
      </c>
      <c r="BR67" s="4">
        <v>1</v>
      </c>
      <c r="BS67" s="4" t="s">
        <v>347</v>
      </c>
      <c r="BU67" s="4" t="str">
        <f t="shared" si="48"/>
        <v>Annually</v>
      </c>
      <c r="BV67" s="4" t="s">
        <v>347</v>
      </c>
      <c r="BX67" s="4" t="str">
        <f t="shared" si="59"/>
        <v>Firearm incidents, Weapon possession</v>
      </c>
      <c r="BY67" s="4" t="s">
        <v>347</v>
      </c>
      <c r="CA67" s="4">
        <v>0</v>
      </c>
      <c r="CG67" s="4">
        <v>1</v>
      </c>
      <c r="CH67" s="4" t="s">
        <v>345</v>
      </c>
      <c r="CJ67" s="4" t="str">
        <f t="shared" si="60"/>
        <v>Possession of firearm, Possession of weapon, Physical violence</v>
      </c>
      <c r="CK67" s="4" t="s">
        <v>345</v>
      </c>
      <c r="CL67" s="4" t="s">
        <v>346</v>
      </c>
    </row>
    <row r="68" spans="1:90" s="4" customFormat="1" x14ac:dyDescent="0.35">
      <c r="A68" s="4" t="s">
        <v>330</v>
      </c>
      <c r="B68" s="5">
        <v>41821</v>
      </c>
      <c r="C68" s="5">
        <v>42185</v>
      </c>
      <c r="D68" s="4">
        <v>1</v>
      </c>
      <c r="E68" s="4" t="s">
        <v>331</v>
      </c>
      <c r="G68" s="4">
        <v>1</v>
      </c>
      <c r="H68" s="4" t="s">
        <v>332</v>
      </c>
      <c r="J68" s="4" t="str">
        <f t="shared" si="49"/>
        <v>Possession of firearm, Possession of weapon, Possession of controlled substance</v>
      </c>
      <c r="K68" s="4" t="s">
        <v>333</v>
      </c>
      <c r="M68" s="4" t="str">
        <f t="shared" si="44"/>
        <v>One calendar year</v>
      </c>
      <c r="N68" s="4" t="s">
        <v>333</v>
      </c>
      <c r="P68" s="4">
        <v>1</v>
      </c>
      <c r="Q68" s="4" t="s">
        <v>333</v>
      </c>
      <c r="S68" s="4" t="str">
        <f t="shared" si="50"/>
        <v>Endangering the health, safety, or property of others, Interference with educational process</v>
      </c>
      <c r="U68" s="4" t="s">
        <v>334</v>
      </c>
      <c r="V68" s="4" t="str">
        <f t="shared" si="51"/>
        <v>None</v>
      </c>
      <c r="Y68" s="4" t="str">
        <f t="shared" si="32"/>
        <v>One calendar year</v>
      </c>
      <c r="Z68" s="4" t="s">
        <v>335</v>
      </c>
      <c r="AB68" s="4">
        <v>1</v>
      </c>
      <c r="AC68" s="4" t="s">
        <v>336</v>
      </c>
      <c r="AE68" s="4" t="str">
        <f t="shared" si="52"/>
        <v>None</v>
      </c>
      <c r="AN68" s="4" t="str">
        <f t="shared" si="53"/>
        <v>None</v>
      </c>
      <c r="AO68" s="4" t="s">
        <v>348</v>
      </c>
      <c r="AP68" s="4" t="s">
        <v>349</v>
      </c>
      <c r="AQ68" s="4" t="str">
        <f t="shared" si="62"/>
        <v>None</v>
      </c>
      <c r="AS68" s="4" t="s">
        <v>349</v>
      </c>
      <c r="AT68" s="4" t="str">
        <f t="shared" si="54"/>
        <v>10 days</v>
      </c>
      <c r="AU68" s="4" t="s">
        <v>348</v>
      </c>
      <c r="AW68" s="4" t="str">
        <f t="shared" si="55"/>
        <v>Yes, required</v>
      </c>
      <c r="AX68" s="4" t="s">
        <v>350</v>
      </c>
      <c r="AZ68" s="4" t="str">
        <f t="shared" si="61"/>
        <v xml:space="preserve">Disciplinary history, Student's disability </v>
      </c>
      <c r="BA68" s="4" t="s">
        <v>351</v>
      </c>
      <c r="BC68" s="4">
        <v>0</v>
      </c>
      <c r="BI68" s="4" t="str">
        <f t="shared" si="57"/>
        <v>Opportunity to make-up school work</v>
      </c>
      <c r="BJ68" s="4" t="s">
        <v>352</v>
      </c>
      <c r="BK68" s="4" t="s">
        <v>343</v>
      </c>
      <c r="BL68" s="4" t="str">
        <f t="shared" si="47"/>
        <v>Yes, required</v>
      </c>
      <c r="BM68" s="4" t="s">
        <v>348</v>
      </c>
      <c r="BO68" s="4" t="str">
        <f t="shared" si="58"/>
        <v>In-school suspension</v>
      </c>
      <c r="BP68" s="4" t="s">
        <v>348</v>
      </c>
      <c r="BR68" s="4">
        <v>1</v>
      </c>
      <c r="BS68" s="4" t="s">
        <v>353</v>
      </c>
      <c r="BU68" s="4" t="str">
        <f t="shared" si="48"/>
        <v>Annually</v>
      </c>
      <c r="BV68" s="4" t="s">
        <v>353</v>
      </c>
      <c r="BX68" s="4" t="str">
        <f t="shared" si="59"/>
        <v>Firearm incidents, Weapon possession</v>
      </c>
      <c r="BY68" s="4" t="s">
        <v>353</v>
      </c>
      <c r="CA68" s="4">
        <v>0</v>
      </c>
      <c r="CG68" s="4">
        <v>1</v>
      </c>
      <c r="CH68" s="4" t="s">
        <v>345</v>
      </c>
      <c r="CJ68" s="4" t="str">
        <f t="shared" si="60"/>
        <v>Possession of firearm, Possession of weapon, Physical violence</v>
      </c>
      <c r="CK68" s="4" t="s">
        <v>345</v>
      </c>
      <c r="CL68" s="4" t="s">
        <v>346</v>
      </c>
    </row>
    <row r="69" spans="1:90" s="4" customFormat="1" x14ac:dyDescent="0.35">
      <c r="A69" s="4" t="s">
        <v>330</v>
      </c>
      <c r="B69" s="5">
        <v>42186</v>
      </c>
      <c r="C69" s="5">
        <v>42916</v>
      </c>
      <c r="D69" s="4">
        <v>1</v>
      </c>
      <c r="E69" s="4" t="s">
        <v>354</v>
      </c>
      <c r="G69" s="4">
        <v>1</v>
      </c>
      <c r="H69" s="4" t="s">
        <v>332</v>
      </c>
      <c r="J69" s="4" t="str">
        <f t="shared" si="49"/>
        <v>Possession of firearm, Possession of weapon, Possession of controlled substance</v>
      </c>
      <c r="K69" s="4" t="s">
        <v>333</v>
      </c>
      <c r="M69" s="4" t="str">
        <f t="shared" si="44"/>
        <v>One calendar year</v>
      </c>
      <c r="N69" s="4" t="s">
        <v>333</v>
      </c>
      <c r="P69" s="4">
        <v>1</v>
      </c>
      <c r="Q69" s="4" t="s">
        <v>333</v>
      </c>
      <c r="S69" s="4" t="str">
        <f t="shared" si="50"/>
        <v>Endangering the health, safety, or property of others, Interference with educational process</v>
      </c>
      <c r="U69" s="4" t="s">
        <v>334</v>
      </c>
      <c r="V69" s="4" t="str">
        <f t="shared" si="51"/>
        <v>None</v>
      </c>
      <c r="Y69" s="4" t="str">
        <f t="shared" si="32"/>
        <v>One calendar year</v>
      </c>
      <c r="Z69" s="4" t="s">
        <v>335</v>
      </c>
      <c r="AB69" s="4">
        <v>1</v>
      </c>
      <c r="AC69" s="4" t="s">
        <v>355</v>
      </c>
      <c r="AE69" s="4" t="str">
        <f t="shared" si="52"/>
        <v>None</v>
      </c>
      <c r="AN69" s="4" t="str">
        <f t="shared" si="53"/>
        <v>None</v>
      </c>
      <c r="AO69" s="4" t="s">
        <v>356</v>
      </c>
      <c r="AP69" s="4" t="s">
        <v>357</v>
      </c>
      <c r="AQ69" s="4" t="str">
        <f t="shared" si="62"/>
        <v>None</v>
      </c>
      <c r="AS69" s="4" t="s">
        <v>357</v>
      </c>
      <c r="AT69" s="4" t="str">
        <f t="shared" si="54"/>
        <v>10 days</v>
      </c>
      <c r="AU69" s="4" t="s">
        <v>358</v>
      </c>
      <c r="AW69" s="4" t="str">
        <f t="shared" si="55"/>
        <v>Yes, required</v>
      </c>
      <c r="AX69" s="4" t="s">
        <v>359</v>
      </c>
      <c r="AZ69" s="4" t="str">
        <f>("Age of student, Disciplinary history, Student's disability ")</f>
        <v xml:space="preserve">Age of student, Disciplinary history, Student's disability </v>
      </c>
      <c r="BA69" s="4" t="s">
        <v>360</v>
      </c>
      <c r="BC69" s="4">
        <v>1</v>
      </c>
      <c r="BD69" s="4" t="s">
        <v>356</v>
      </c>
      <c r="BE69" s="4" t="s">
        <v>361</v>
      </c>
      <c r="BF69" s="4" t="str">
        <f>("Kindergarten through 2nd grade")</f>
        <v>Kindergarten through 2nd grade</v>
      </c>
      <c r="BG69" s="4" t="s">
        <v>356</v>
      </c>
      <c r="BH69" s="4" t="s">
        <v>357</v>
      </c>
      <c r="BI69" s="4" t="str">
        <f t="shared" si="57"/>
        <v>Opportunity to make-up school work</v>
      </c>
      <c r="BJ69" s="4" t="s">
        <v>352</v>
      </c>
      <c r="BK69" s="4" t="s">
        <v>343</v>
      </c>
      <c r="BL69" s="4" t="str">
        <f t="shared" si="47"/>
        <v>Yes, required</v>
      </c>
      <c r="BM69" s="4" t="s">
        <v>356</v>
      </c>
      <c r="BO69" s="4" t="str">
        <f t="shared" si="58"/>
        <v>In-school suspension</v>
      </c>
      <c r="BP69" s="4" t="s">
        <v>356</v>
      </c>
      <c r="BR69" s="4">
        <v>1</v>
      </c>
      <c r="BS69" s="4" t="s">
        <v>347</v>
      </c>
      <c r="BT69" s="4" t="s">
        <v>362</v>
      </c>
      <c r="BU69" s="4" t="str">
        <f t="shared" si="48"/>
        <v>Annually</v>
      </c>
      <c r="BV69" s="4" t="s">
        <v>341</v>
      </c>
      <c r="BX69" s="4" t="str">
        <f>("Number of expulsions, Number of out-of-school suspensions, Number of in-school suspensions, Incident type, Demographic information , Referrals to law enforcement")</f>
        <v>Number of expulsions, Number of out-of-school suspensions, Number of in-school suspensions, Incident type, Demographic information , Referrals to law enforcement</v>
      </c>
      <c r="BY69" s="4" t="s">
        <v>363</v>
      </c>
      <c r="CA69" s="4">
        <v>1</v>
      </c>
      <c r="CB69" s="4" t="s">
        <v>364</v>
      </c>
      <c r="CC69" s="4" t="s">
        <v>365</v>
      </c>
      <c r="CD69" s="4" t="str">
        <f>("Race/ethnicity, Gender, Age, English learner, Incident type, Income status, Disability status")</f>
        <v>Race/ethnicity, Gender, Age, English learner, Incident type, Income status, Disability status</v>
      </c>
      <c r="CE69" s="4" t="s">
        <v>364</v>
      </c>
      <c r="CF69" s="4" t="s">
        <v>366</v>
      </c>
      <c r="CG69" s="4">
        <v>1</v>
      </c>
      <c r="CH69" s="4" t="s">
        <v>345</v>
      </c>
      <c r="CJ69" s="4" t="str">
        <f t="shared" si="60"/>
        <v>Possession of firearm, Possession of weapon, Physical violence</v>
      </c>
      <c r="CK69" s="4" t="s">
        <v>345</v>
      </c>
      <c r="CL69" s="4" t="s">
        <v>346</v>
      </c>
    </row>
    <row r="70" spans="1:90" s="4" customFormat="1" x14ac:dyDescent="0.35">
      <c r="A70" s="4" t="s">
        <v>330</v>
      </c>
      <c r="B70" s="5">
        <v>42917</v>
      </c>
      <c r="C70" s="5">
        <v>42961</v>
      </c>
      <c r="D70" s="4">
        <v>1</v>
      </c>
      <c r="E70" s="4" t="s">
        <v>367</v>
      </c>
      <c r="G70" s="4">
        <v>1</v>
      </c>
      <c r="H70" s="4" t="s">
        <v>332</v>
      </c>
      <c r="J70" s="4" t="str">
        <f t="shared" si="49"/>
        <v>Possession of firearm, Possession of weapon, Possession of controlled substance</v>
      </c>
      <c r="K70" s="4" t="s">
        <v>333</v>
      </c>
      <c r="M70" s="4" t="str">
        <f t="shared" si="44"/>
        <v>One calendar year</v>
      </c>
      <c r="N70" s="4" t="s">
        <v>333</v>
      </c>
      <c r="P70" s="4">
        <v>1</v>
      </c>
      <c r="Q70" s="4" t="s">
        <v>333</v>
      </c>
      <c r="S70" s="4" t="str">
        <f t="shared" si="50"/>
        <v>Endangering the health, safety, or property of others, Interference with educational process</v>
      </c>
      <c r="U70" s="4" t="s">
        <v>334</v>
      </c>
      <c r="V70" s="4" t="str">
        <f t="shared" si="51"/>
        <v>None</v>
      </c>
      <c r="Y70" s="4" t="str">
        <f t="shared" si="32"/>
        <v>One calendar year</v>
      </c>
      <c r="Z70" s="4" t="s">
        <v>335</v>
      </c>
      <c r="AB70" s="4">
        <v>1</v>
      </c>
      <c r="AC70" s="4" t="s">
        <v>355</v>
      </c>
      <c r="AE70" s="4" t="str">
        <f t="shared" si="52"/>
        <v>None</v>
      </c>
      <c r="AN70" s="4" t="str">
        <f t="shared" si="53"/>
        <v>None</v>
      </c>
      <c r="AO70" s="4" t="s">
        <v>356</v>
      </c>
      <c r="AP70" s="4" t="s">
        <v>357</v>
      </c>
      <c r="AQ70" s="4" t="str">
        <f t="shared" si="62"/>
        <v>None</v>
      </c>
      <c r="AS70" s="4" t="s">
        <v>357</v>
      </c>
      <c r="AT70" s="4" t="str">
        <f t="shared" si="54"/>
        <v>10 days</v>
      </c>
      <c r="AU70" s="4" t="s">
        <v>358</v>
      </c>
      <c r="AW70" s="4" t="str">
        <f t="shared" si="55"/>
        <v>Yes, required</v>
      </c>
      <c r="AX70" s="4" t="s">
        <v>359</v>
      </c>
      <c r="AZ70" s="4" t="str">
        <f>("Age of student, Disciplinary history, Student's disability ")</f>
        <v xml:space="preserve">Age of student, Disciplinary history, Student's disability </v>
      </c>
      <c r="BA70" s="4" t="s">
        <v>360</v>
      </c>
      <c r="BC70" s="4">
        <v>1</v>
      </c>
      <c r="BD70" s="4" t="s">
        <v>356</v>
      </c>
      <c r="BE70" s="4" t="s">
        <v>361</v>
      </c>
      <c r="BF70" s="4" t="str">
        <f>("Kindergarten through 2nd grade")</f>
        <v>Kindergarten through 2nd grade</v>
      </c>
      <c r="BG70" s="4" t="s">
        <v>356</v>
      </c>
      <c r="BH70" s="4" t="s">
        <v>357</v>
      </c>
      <c r="BI70" s="4" t="str">
        <f t="shared" si="57"/>
        <v>Opportunity to make-up school work</v>
      </c>
      <c r="BJ70" s="4" t="s">
        <v>352</v>
      </c>
      <c r="BK70" s="4" t="s">
        <v>343</v>
      </c>
      <c r="BL70" s="4" t="str">
        <f t="shared" si="47"/>
        <v>Yes, required</v>
      </c>
      <c r="BM70" s="4" t="s">
        <v>356</v>
      </c>
      <c r="BO70" s="4" t="str">
        <f t="shared" si="58"/>
        <v>In-school suspension</v>
      </c>
      <c r="BP70" s="4" t="s">
        <v>356</v>
      </c>
      <c r="BR70" s="4">
        <v>1</v>
      </c>
      <c r="BS70" s="4" t="s">
        <v>347</v>
      </c>
      <c r="BT70" s="4" t="s">
        <v>362</v>
      </c>
      <c r="BU70" s="4" t="str">
        <f t="shared" si="48"/>
        <v>Annually</v>
      </c>
      <c r="BV70" s="4" t="s">
        <v>347</v>
      </c>
      <c r="BX70" s="4" t="str">
        <f>("Number of expulsions, Number of out-of-school suspensions, Number of in-school suspensions, Incident type, Demographic information , Referrals to law enforcement")</f>
        <v>Number of expulsions, Number of out-of-school suspensions, Number of in-school suspensions, Incident type, Demographic information , Referrals to law enforcement</v>
      </c>
      <c r="BY70" s="4" t="s">
        <v>364</v>
      </c>
      <c r="BZ70" s="4" t="s">
        <v>366</v>
      </c>
      <c r="CA70" s="4">
        <v>1</v>
      </c>
      <c r="CB70" s="4" t="s">
        <v>364</v>
      </c>
      <c r="CC70" s="4" t="s">
        <v>365</v>
      </c>
      <c r="CD70" s="4" t="str">
        <f>("Race/ethnicity, Gender, Age, English learner, Incident type, Income status, Disability status")</f>
        <v>Race/ethnicity, Gender, Age, English learner, Incident type, Income status, Disability status</v>
      </c>
      <c r="CE70" s="4" t="s">
        <v>364</v>
      </c>
      <c r="CF70" s="4" t="s">
        <v>366</v>
      </c>
      <c r="CG70" s="4">
        <v>1</v>
      </c>
      <c r="CH70" s="4" t="s">
        <v>345</v>
      </c>
      <c r="CJ70" s="4" t="str">
        <f t="shared" si="60"/>
        <v>Possession of firearm, Possession of weapon, Physical violence</v>
      </c>
      <c r="CK70" s="4" t="s">
        <v>345</v>
      </c>
      <c r="CL70" s="4" t="s">
        <v>346</v>
      </c>
    </row>
    <row r="71" spans="1:90" s="4" customFormat="1" x14ac:dyDescent="0.35">
      <c r="A71" s="4" t="s">
        <v>330</v>
      </c>
      <c r="B71" s="5">
        <v>42962</v>
      </c>
      <c r="C71" s="5">
        <v>43038</v>
      </c>
      <c r="D71" s="4">
        <v>1</v>
      </c>
      <c r="E71" s="4" t="s">
        <v>368</v>
      </c>
      <c r="G71" s="4">
        <v>1</v>
      </c>
      <c r="H71" s="4" t="s">
        <v>333</v>
      </c>
      <c r="J71" s="4" t="str">
        <f t="shared" si="49"/>
        <v>Possession of firearm, Possession of weapon, Possession of controlled substance</v>
      </c>
      <c r="K71" s="4" t="s">
        <v>333</v>
      </c>
      <c r="M71" s="4" t="str">
        <f t="shared" si="44"/>
        <v>One calendar year</v>
      </c>
      <c r="N71" s="4" t="s">
        <v>333</v>
      </c>
      <c r="P71" s="4">
        <v>1</v>
      </c>
      <c r="Q71" s="4" t="s">
        <v>333</v>
      </c>
      <c r="S71" s="4" t="str">
        <f t="shared" si="50"/>
        <v>Endangering the health, safety, or property of others, Interference with educational process</v>
      </c>
      <c r="U71" s="4" t="s">
        <v>334</v>
      </c>
      <c r="V71" s="4" t="str">
        <f t="shared" si="51"/>
        <v>None</v>
      </c>
      <c r="Y71" s="4" t="str">
        <f t="shared" si="32"/>
        <v>One calendar year</v>
      </c>
      <c r="Z71" s="4" t="s">
        <v>335</v>
      </c>
      <c r="AB71" s="4">
        <v>1</v>
      </c>
      <c r="AC71" s="4" t="s">
        <v>355</v>
      </c>
      <c r="AE71" s="4" t="str">
        <f t="shared" si="52"/>
        <v>None</v>
      </c>
      <c r="AN71" s="4" t="str">
        <f t="shared" si="53"/>
        <v>None</v>
      </c>
      <c r="AO71" s="4" t="s">
        <v>356</v>
      </c>
      <c r="AP71" s="4" t="s">
        <v>357</v>
      </c>
      <c r="AQ71" s="4" t="str">
        <f t="shared" si="62"/>
        <v>None</v>
      </c>
      <c r="AS71" s="4" t="s">
        <v>357</v>
      </c>
      <c r="AT71" s="4" t="str">
        <f t="shared" si="54"/>
        <v>10 days</v>
      </c>
      <c r="AU71" s="4" t="s">
        <v>358</v>
      </c>
      <c r="AW71" s="4" t="str">
        <f t="shared" si="55"/>
        <v>Yes, required</v>
      </c>
      <c r="AX71" s="4" t="s">
        <v>359</v>
      </c>
      <c r="AZ71" s="4" t="str">
        <f>("Age of student, Disciplinary history, Student's disability ")</f>
        <v xml:space="preserve">Age of student, Disciplinary history, Student's disability </v>
      </c>
      <c r="BA71" s="4" t="s">
        <v>360</v>
      </c>
      <c r="BC71" s="4">
        <v>1</v>
      </c>
      <c r="BD71" s="4" t="s">
        <v>356</v>
      </c>
      <c r="BE71" s="4" t="s">
        <v>361</v>
      </c>
      <c r="BF71" s="4" t="str">
        <f>("Kindergarten through 2nd grade")</f>
        <v>Kindergarten through 2nd grade</v>
      </c>
      <c r="BG71" s="4" t="s">
        <v>356</v>
      </c>
      <c r="BH71" s="4" t="s">
        <v>357</v>
      </c>
      <c r="BI71" s="4" t="str">
        <f t="shared" si="57"/>
        <v>Opportunity to make-up school work</v>
      </c>
      <c r="BJ71" s="4" t="s">
        <v>369</v>
      </c>
      <c r="BK71" s="4" t="s">
        <v>343</v>
      </c>
      <c r="BL71" s="4" t="str">
        <f t="shared" si="47"/>
        <v>Yes, required</v>
      </c>
      <c r="BM71" s="4" t="s">
        <v>356</v>
      </c>
      <c r="BO71" s="4" t="str">
        <f t="shared" si="58"/>
        <v>In-school suspension</v>
      </c>
      <c r="BP71" s="4" t="s">
        <v>370</v>
      </c>
      <c r="BR71" s="4">
        <v>1</v>
      </c>
      <c r="BS71" s="4" t="s">
        <v>347</v>
      </c>
      <c r="BT71" s="4" t="s">
        <v>362</v>
      </c>
      <c r="BU71" s="4" t="str">
        <f t="shared" si="48"/>
        <v>Annually</v>
      </c>
      <c r="BV71" s="4" t="s">
        <v>347</v>
      </c>
      <c r="BX71" s="4" t="str">
        <f>("Number of expulsions, Number of out-of-school suspensions, Number of in-school suspensions, Incident type, Demographic information , Referrals to law enforcement")</f>
        <v>Number of expulsions, Number of out-of-school suspensions, Number of in-school suspensions, Incident type, Demographic information , Referrals to law enforcement</v>
      </c>
      <c r="BY71" s="4" t="s">
        <v>364</v>
      </c>
      <c r="BZ71" s="4" t="s">
        <v>366</v>
      </c>
      <c r="CA71" s="4">
        <v>1</v>
      </c>
      <c r="CB71" s="4" t="s">
        <v>364</v>
      </c>
      <c r="CC71" s="4" t="s">
        <v>365</v>
      </c>
      <c r="CD71" s="4" t="str">
        <f>("Race/ethnicity, Gender, Age, English learner, Incident type, Income status, Disability status")</f>
        <v>Race/ethnicity, Gender, Age, English learner, Incident type, Income status, Disability status</v>
      </c>
      <c r="CE71" s="4" t="s">
        <v>364</v>
      </c>
      <c r="CF71" s="4" t="s">
        <v>366</v>
      </c>
      <c r="CG71" s="4">
        <v>1</v>
      </c>
      <c r="CH71" s="4" t="s">
        <v>371</v>
      </c>
      <c r="CJ71" s="4" t="str">
        <f t="shared" si="60"/>
        <v>Possession of firearm, Possession of weapon, Physical violence</v>
      </c>
      <c r="CK71" s="4" t="s">
        <v>371</v>
      </c>
      <c r="CL71" s="4" t="s">
        <v>346</v>
      </c>
    </row>
    <row r="72" spans="1:90" s="4" customFormat="1" x14ac:dyDescent="0.35">
      <c r="A72" s="4" t="s">
        <v>330</v>
      </c>
      <c r="B72" s="5">
        <v>43039</v>
      </c>
      <c r="C72" s="5">
        <v>43281</v>
      </c>
      <c r="D72" s="4">
        <v>1</v>
      </c>
      <c r="E72" s="4" t="s">
        <v>368</v>
      </c>
      <c r="G72" s="4">
        <v>1</v>
      </c>
      <c r="H72" s="4" t="s">
        <v>332</v>
      </c>
      <c r="J72" s="4" t="str">
        <f t="shared" si="49"/>
        <v>Possession of firearm, Possession of weapon, Possession of controlled substance</v>
      </c>
      <c r="K72" s="4" t="s">
        <v>372</v>
      </c>
      <c r="M72" s="4" t="str">
        <f t="shared" si="44"/>
        <v>One calendar year</v>
      </c>
      <c r="N72" s="4" t="s">
        <v>372</v>
      </c>
      <c r="P72" s="4">
        <v>1</v>
      </c>
      <c r="Q72" s="4" t="s">
        <v>372</v>
      </c>
      <c r="S72" s="4" t="str">
        <f t="shared" si="50"/>
        <v>Endangering the health, safety, or property of others, Interference with educational process</v>
      </c>
      <c r="U72" s="4" t="s">
        <v>334</v>
      </c>
      <c r="V72" s="4" t="str">
        <f t="shared" si="51"/>
        <v>None</v>
      </c>
      <c r="Y72" s="4" t="str">
        <f t="shared" si="32"/>
        <v>One calendar year</v>
      </c>
      <c r="Z72" s="4" t="s">
        <v>335</v>
      </c>
      <c r="AB72" s="4">
        <v>1</v>
      </c>
      <c r="AC72" s="4" t="s">
        <v>355</v>
      </c>
      <c r="AE72" s="4" t="str">
        <f t="shared" si="52"/>
        <v>None</v>
      </c>
      <c r="AN72" s="4" t="str">
        <f t="shared" si="53"/>
        <v>None</v>
      </c>
      <c r="AO72" s="4" t="s">
        <v>356</v>
      </c>
      <c r="AP72" s="4" t="s">
        <v>357</v>
      </c>
      <c r="AQ72" s="4" t="str">
        <f t="shared" si="62"/>
        <v>None</v>
      </c>
      <c r="AS72" s="4" t="s">
        <v>357</v>
      </c>
      <c r="AT72" s="4" t="str">
        <f t="shared" si="54"/>
        <v>10 days</v>
      </c>
      <c r="AU72" s="4" t="s">
        <v>358</v>
      </c>
      <c r="AW72" s="4" t="str">
        <f t="shared" si="55"/>
        <v>Yes, required</v>
      </c>
      <c r="AX72" s="4" t="s">
        <v>359</v>
      </c>
      <c r="AZ72" s="4" t="str">
        <f>("Age of student, Disciplinary history, Student's disability ")</f>
        <v xml:space="preserve">Age of student, Disciplinary history, Student's disability </v>
      </c>
      <c r="BA72" s="4" t="s">
        <v>360</v>
      </c>
      <c r="BC72" s="4">
        <v>1</v>
      </c>
      <c r="BD72" s="4" t="s">
        <v>356</v>
      </c>
      <c r="BE72" s="4" t="s">
        <v>361</v>
      </c>
      <c r="BF72" s="4" t="str">
        <f>("Kindergarten through 2nd grade")</f>
        <v>Kindergarten through 2nd grade</v>
      </c>
      <c r="BG72" s="4" t="s">
        <v>356</v>
      </c>
      <c r="BH72" s="4" t="s">
        <v>357</v>
      </c>
      <c r="BI72" s="4" t="str">
        <f t="shared" si="57"/>
        <v>Opportunity to make-up school work</v>
      </c>
      <c r="BJ72" s="4" t="s">
        <v>373</v>
      </c>
      <c r="BK72" s="4" t="s">
        <v>343</v>
      </c>
      <c r="BL72" s="4" t="str">
        <f t="shared" si="47"/>
        <v>Yes, required</v>
      </c>
      <c r="BM72" s="4" t="s">
        <v>356</v>
      </c>
      <c r="BO72" s="4" t="str">
        <f t="shared" si="58"/>
        <v>In-school suspension</v>
      </c>
      <c r="BP72" s="4" t="s">
        <v>370</v>
      </c>
      <c r="BR72" s="4">
        <v>1</v>
      </c>
      <c r="BS72" s="4" t="s">
        <v>374</v>
      </c>
      <c r="BT72" s="4" t="s">
        <v>362</v>
      </c>
      <c r="BU72" s="4" t="str">
        <f t="shared" si="48"/>
        <v>Annually</v>
      </c>
      <c r="BV72" s="4" t="s">
        <v>374</v>
      </c>
      <c r="BX72" s="4" t="str">
        <f>("Number of expulsions, Number of out-of-school suspensions, Number of in-school suspensions, Incident type, Demographic information , Referrals to law enforcement")</f>
        <v>Number of expulsions, Number of out-of-school suspensions, Number of in-school suspensions, Incident type, Demographic information , Referrals to law enforcement</v>
      </c>
      <c r="BY72" s="4" t="s">
        <v>364</v>
      </c>
      <c r="BZ72" s="4" t="s">
        <v>366</v>
      </c>
      <c r="CA72" s="4">
        <v>1</v>
      </c>
      <c r="CC72" s="4" t="s">
        <v>365</v>
      </c>
      <c r="CD72" s="4" t="str">
        <f>("Race/ethnicity, Gender, Age, English learner, Incident type, Income status, Disability status")</f>
        <v>Race/ethnicity, Gender, Age, English learner, Incident type, Income status, Disability status</v>
      </c>
      <c r="CF72" s="4" t="s">
        <v>366</v>
      </c>
      <c r="CG72" s="4">
        <v>1</v>
      </c>
      <c r="CH72" s="4" t="s">
        <v>371</v>
      </c>
      <c r="CJ72" s="4" t="str">
        <f t="shared" si="60"/>
        <v>Possession of firearm, Possession of weapon, Physical violence</v>
      </c>
      <c r="CK72" s="4" t="s">
        <v>371</v>
      </c>
    </row>
    <row r="73" spans="1:90" s="4" customFormat="1" x14ac:dyDescent="0.35">
      <c r="A73" s="4" t="s">
        <v>330</v>
      </c>
      <c r="B73" s="5">
        <v>43282</v>
      </c>
      <c r="C73" s="5">
        <v>43435</v>
      </c>
      <c r="D73" s="4">
        <v>1</v>
      </c>
      <c r="E73" s="4" t="s">
        <v>375</v>
      </c>
      <c r="G73" s="4">
        <v>1</v>
      </c>
      <c r="H73" s="4" t="s">
        <v>376</v>
      </c>
      <c r="J73" s="4" t="str">
        <f t="shared" si="49"/>
        <v>Possession of firearm, Possession of weapon, Possession of controlled substance</v>
      </c>
      <c r="K73" s="4" t="s">
        <v>377</v>
      </c>
      <c r="M73" s="4" t="str">
        <f t="shared" si="44"/>
        <v>One calendar year</v>
      </c>
      <c r="N73" s="4" t="s">
        <v>377</v>
      </c>
      <c r="P73" s="4">
        <v>1</v>
      </c>
      <c r="Q73" s="4" t="s">
        <v>377</v>
      </c>
      <c r="S73" s="4" t="str">
        <f t="shared" si="50"/>
        <v>Endangering the health, safety, or property of others, Interference with educational process</v>
      </c>
      <c r="U73" s="4" t="s">
        <v>334</v>
      </c>
      <c r="V73" s="4" t="str">
        <f t="shared" si="51"/>
        <v>None</v>
      </c>
      <c r="Y73" s="4" t="str">
        <f t="shared" si="32"/>
        <v>One calendar year</v>
      </c>
      <c r="Z73" s="4" t="s">
        <v>376</v>
      </c>
      <c r="AB73" s="4">
        <v>1</v>
      </c>
      <c r="AC73" s="4" t="s">
        <v>336</v>
      </c>
      <c r="AE73" s="4" t="str">
        <f t="shared" si="52"/>
        <v>None</v>
      </c>
      <c r="AN73" s="4" t="str">
        <f t="shared" si="53"/>
        <v>None</v>
      </c>
      <c r="AO73" s="4" t="s">
        <v>356</v>
      </c>
      <c r="AP73" s="4" t="s">
        <v>357</v>
      </c>
      <c r="AQ73" s="4" t="str">
        <f t="shared" si="62"/>
        <v>None</v>
      </c>
      <c r="AS73" s="4" t="s">
        <v>357</v>
      </c>
      <c r="AT73" s="4" t="str">
        <f t="shared" si="54"/>
        <v>10 days</v>
      </c>
      <c r="AU73" s="4" t="s">
        <v>378</v>
      </c>
      <c r="AW73" s="4" t="str">
        <f t="shared" si="55"/>
        <v>Yes, required</v>
      </c>
      <c r="AX73" s="4" t="s">
        <v>379</v>
      </c>
      <c r="AZ73" s="4" t="str">
        <f>("Age of student, Disciplinary history, Student's disability ")</f>
        <v xml:space="preserve">Age of student, Disciplinary history, Student's disability </v>
      </c>
      <c r="BA73" s="4" t="s">
        <v>380</v>
      </c>
      <c r="BC73" s="4">
        <v>1</v>
      </c>
      <c r="BD73" s="4" t="s">
        <v>356</v>
      </c>
      <c r="BE73" s="4" t="s">
        <v>361</v>
      </c>
      <c r="BF73" s="4" t="str">
        <f>("Kindergarten through 2nd grade")</f>
        <v>Kindergarten through 2nd grade</v>
      </c>
      <c r="BG73" s="4" t="s">
        <v>356</v>
      </c>
      <c r="BH73" s="4" t="s">
        <v>357</v>
      </c>
      <c r="BI73" s="4" t="str">
        <f t="shared" si="57"/>
        <v>Opportunity to make-up school work</v>
      </c>
      <c r="BJ73" s="4" t="s">
        <v>381</v>
      </c>
      <c r="BK73" s="4" t="s">
        <v>343</v>
      </c>
      <c r="BL73" s="4" t="str">
        <f t="shared" si="47"/>
        <v>Yes, required</v>
      </c>
      <c r="BM73" s="4" t="s">
        <v>356</v>
      </c>
      <c r="BO73" s="4" t="str">
        <f t="shared" si="58"/>
        <v>In-school suspension</v>
      </c>
      <c r="BP73" s="4" t="s">
        <v>370</v>
      </c>
      <c r="BR73" s="4">
        <v>1</v>
      </c>
      <c r="BS73" s="4" t="s">
        <v>347</v>
      </c>
      <c r="BT73" s="4" t="s">
        <v>362</v>
      </c>
      <c r="BU73" s="4" t="str">
        <f t="shared" si="48"/>
        <v>Annually</v>
      </c>
      <c r="BV73" s="4" t="s">
        <v>347</v>
      </c>
      <c r="BX73" s="4" t="str">
        <f>("Number of expulsions, Number of out-of-school suspensions, Number of in-school suspensions, Incident type, Demographic information , Referrals to law enforcement")</f>
        <v>Number of expulsions, Number of out-of-school suspensions, Number of in-school suspensions, Incident type, Demographic information , Referrals to law enforcement</v>
      </c>
      <c r="BY73" s="4" t="s">
        <v>382</v>
      </c>
      <c r="BZ73" s="4" t="s">
        <v>366</v>
      </c>
      <c r="CA73" s="4">
        <v>1</v>
      </c>
      <c r="CB73" s="4" t="s">
        <v>382</v>
      </c>
      <c r="CC73" s="4" t="s">
        <v>365</v>
      </c>
      <c r="CD73" s="4" t="str">
        <f>("Race/ethnicity, Gender, Age, English learner, Incident type, Income status, Disability status")</f>
        <v>Race/ethnicity, Gender, Age, English learner, Incident type, Income status, Disability status</v>
      </c>
      <c r="CE73" s="4" t="s">
        <v>382</v>
      </c>
      <c r="CF73" s="4" t="s">
        <v>366</v>
      </c>
      <c r="CG73" s="4">
        <v>1</v>
      </c>
      <c r="CH73" s="4" t="s">
        <v>383</v>
      </c>
      <c r="CJ73" s="4" t="str">
        <f t="shared" si="60"/>
        <v>Possession of firearm, Possession of weapon, Physical violence</v>
      </c>
      <c r="CK73" s="4" t="s">
        <v>383</v>
      </c>
      <c r="CL73" s="4" t="s">
        <v>346</v>
      </c>
    </row>
    <row r="74" spans="1:90" s="4" customFormat="1" x14ac:dyDescent="0.35">
      <c r="A74" s="4" t="s">
        <v>384</v>
      </c>
      <c r="B74" s="5">
        <v>39448</v>
      </c>
      <c r="C74" s="5">
        <v>39637</v>
      </c>
      <c r="D74" s="4">
        <v>1</v>
      </c>
      <c r="E74" s="4" t="s">
        <v>385</v>
      </c>
      <c r="G74" s="4">
        <v>1</v>
      </c>
      <c r="H74" s="4" t="s">
        <v>386</v>
      </c>
      <c r="J74" s="4" t="str">
        <f t="shared" ref="J74:J85" si="63">("Possession of firearm, Possession of weapon")</f>
        <v>Possession of firearm, Possession of weapon</v>
      </c>
      <c r="K74" s="4" t="s">
        <v>387</v>
      </c>
      <c r="M74" s="4" t="str">
        <f t="shared" ref="M74:M89" si="64">("A full school year")</f>
        <v>A full school year</v>
      </c>
      <c r="N74" s="4" t="s">
        <v>387</v>
      </c>
      <c r="P74" s="4">
        <v>1</v>
      </c>
      <c r="Q74" s="4" t="s">
        <v>388</v>
      </c>
      <c r="S74" s="4" t="str">
        <f t="shared" ref="S74:S82" si="65">("Possession of a controlled substance, Possession of alcoholic beverage")</f>
        <v>Possession of a controlled substance, Possession of alcoholic beverage</v>
      </c>
      <c r="T74" s="4" t="s">
        <v>385</v>
      </c>
      <c r="V74" s="4" t="str">
        <f t="shared" si="51"/>
        <v>None</v>
      </c>
      <c r="Y74" s="4" t="str">
        <f t="shared" ref="Y74:Y89" si="66">("A full school year")</f>
        <v>A full school year</v>
      </c>
      <c r="Z74" s="4" t="s">
        <v>389</v>
      </c>
      <c r="AB74" s="4">
        <v>1</v>
      </c>
      <c r="AC74" s="4" t="s">
        <v>390</v>
      </c>
      <c r="AE74" s="4" t="str">
        <f>("Possession of controlled substance, Possession of alcohol")</f>
        <v>Possession of controlled substance, Possession of alcohol</v>
      </c>
      <c r="AF74" s="4" t="s">
        <v>385</v>
      </c>
      <c r="AH74" s="4" t="str">
        <f t="shared" ref="AH74:AH89" si="67">("5 days")</f>
        <v>5 days</v>
      </c>
      <c r="AI74" s="4" t="s">
        <v>385</v>
      </c>
      <c r="AJ74" s="4" t="s">
        <v>391</v>
      </c>
      <c r="AK74" s="4">
        <v>0</v>
      </c>
      <c r="AN74" s="4" t="str">
        <f t="shared" ref="AN74:AN85" si="68">("Not specified")</f>
        <v>Not specified</v>
      </c>
      <c r="AQ74" s="4" t="str">
        <f t="shared" si="62"/>
        <v>None</v>
      </c>
      <c r="AT74" s="4" t="str">
        <f t="shared" ref="AT74:AT83" si="69">("Not specified")</f>
        <v>Not specified</v>
      </c>
      <c r="AW74" s="4" t="str">
        <f t="shared" ref="AW74:AW90" si="70">("No")</f>
        <v>No</v>
      </c>
      <c r="BC74" s="4">
        <v>1</v>
      </c>
      <c r="BD74" s="4" t="s">
        <v>392</v>
      </c>
      <c r="BE74" s="4" t="s">
        <v>393</v>
      </c>
      <c r="BF74" s="4" t="str">
        <f t="shared" ref="BF74:BF79" si="71">("Kindergarten through 3rd grade")</f>
        <v>Kindergarten through 3rd grade</v>
      </c>
      <c r="BG74" s="4" t="s">
        <v>392</v>
      </c>
      <c r="BH74" s="4" t="s">
        <v>394</v>
      </c>
      <c r="BI74" s="4" t="str">
        <f t="shared" ref="BI74:BI83" si="72">("Not required")</f>
        <v>Not required</v>
      </c>
      <c r="BL74" s="4" t="str">
        <f t="shared" si="47"/>
        <v>Yes, required</v>
      </c>
      <c r="BM74" s="4" t="s">
        <v>395</v>
      </c>
      <c r="BO74" s="4" t="str">
        <f t="shared" si="58"/>
        <v>In-school suspension</v>
      </c>
      <c r="BP74" s="4" t="s">
        <v>395</v>
      </c>
      <c r="BR74" s="4">
        <v>0</v>
      </c>
      <c r="CG74" s="4">
        <v>1</v>
      </c>
      <c r="CH74" s="4" t="s">
        <v>396</v>
      </c>
      <c r="CJ74" s="4" t="str">
        <f t="shared" ref="CJ74:CJ89" si="73">("Possession of firearm, Possession of weapon, Offenses related to a controlled substance, Physical violence, Sexual assault, Terroristic threats, Delinquent acts")</f>
        <v>Possession of firearm, Possession of weapon, Offenses related to a controlled substance, Physical violence, Sexual assault, Terroristic threats, Delinquent acts</v>
      </c>
      <c r="CK74" s="4" t="s">
        <v>397</v>
      </c>
    </row>
    <row r="75" spans="1:90" s="4" customFormat="1" x14ac:dyDescent="0.35">
      <c r="A75" s="4" t="s">
        <v>384</v>
      </c>
      <c r="B75" s="5">
        <v>39638</v>
      </c>
      <c r="C75" s="5">
        <v>39792</v>
      </c>
      <c r="D75" s="4">
        <v>1</v>
      </c>
      <c r="E75" s="4" t="s">
        <v>385</v>
      </c>
      <c r="G75" s="4">
        <v>1</v>
      </c>
      <c r="H75" s="4" t="s">
        <v>386</v>
      </c>
      <c r="J75" s="4" t="str">
        <f t="shared" si="63"/>
        <v>Possession of firearm, Possession of weapon</v>
      </c>
      <c r="K75" s="4" t="s">
        <v>387</v>
      </c>
      <c r="M75" s="4" t="str">
        <f t="shared" si="64"/>
        <v>A full school year</v>
      </c>
      <c r="N75" s="4" t="s">
        <v>387</v>
      </c>
      <c r="P75" s="4">
        <v>1</v>
      </c>
      <c r="Q75" s="4" t="s">
        <v>388</v>
      </c>
      <c r="S75" s="4" t="str">
        <f t="shared" si="65"/>
        <v>Possession of a controlled substance, Possession of alcoholic beverage</v>
      </c>
      <c r="T75" s="4" t="s">
        <v>385</v>
      </c>
      <c r="V75" s="4" t="str">
        <f t="shared" si="51"/>
        <v>None</v>
      </c>
      <c r="Y75" s="4" t="str">
        <f t="shared" si="66"/>
        <v>A full school year</v>
      </c>
      <c r="Z75" s="4" t="s">
        <v>398</v>
      </c>
      <c r="AB75" s="4">
        <v>1</v>
      </c>
      <c r="AC75" s="4" t="s">
        <v>395</v>
      </c>
      <c r="AE75" s="4" t="str">
        <f>("Possession of controlled substance, Possession of alcohol")</f>
        <v>Possession of controlled substance, Possession of alcohol</v>
      </c>
      <c r="AF75" s="4" t="s">
        <v>385</v>
      </c>
      <c r="AH75" s="4" t="str">
        <f t="shared" si="67"/>
        <v>5 days</v>
      </c>
      <c r="AI75" s="4" t="s">
        <v>385</v>
      </c>
      <c r="AJ75" s="4" t="s">
        <v>391</v>
      </c>
      <c r="AK75" s="4">
        <v>0</v>
      </c>
      <c r="AN75" s="4" t="str">
        <f t="shared" si="68"/>
        <v>Not specified</v>
      </c>
      <c r="AQ75" s="4" t="str">
        <f t="shared" si="62"/>
        <v>None</v>
      </c>
      <c r="AT75" s="4" t="str">
        <f t="shared" si="69"/>
        <v>Not specified</v>
      </c>
      <c r="AW75" s="4" t="str">
        <f t="shared" si="70"/>
        <v>No</v>
      </c>
      <c r="BC75" s="4">
        <v>1</v>
      </c>
      <c r="BD75" s="4" t="s">
        <v>392</v>
      </c>
      <c r="BE75" s="4" t="s">
        <v>393</v>
      </c>
      <c r="BF75" s="4" t="str">
        <f t="shared" si="71"/>
        <v>Kindergarten through 3rd grade</v>
      </c>
      <c r="BG75" s="4" t="s">
        <v>392</v>
      </c>
      <c r="BH75" s="4" t="s">
        <v>394</v>
      </c>
      <c r="BI75" s="4" t="str">
        <f t="shared" si="72"/>
        <v>Not required</v>
      </c>
      <c r="BL75" s="4" t="str">
        <f t="shared" si="47"/>
        <v>Yes, required</v>
      </c>
      <c r="BM75" s="4" t="s">
        <v>395</v>
      </c>
      <c r="BO75" s="4" t="str">
        <f t="shared" si="58"/>
        <v>In-school suspension</v>
      </c>
      <c r="BP75" s="4" t="s">
        <v>395</v>
      </c>
      <c r="BR75" s="4">
        <v>0</v>
      </c>
      <c r="CG75" s="4">
        <v>1</v>
      </c>
      <c r="CH75" s="4" t="s">
        <v>396</v>
      </c>
      <c r="CJ75" s="4" t="str">
        <f t="shared" si="73"/>
        <v>Possession of firearm, Possession of weapon, Offenses related to a controlled substance, Physical violence, Sexual assault, Terroristic threats, Delinquent acts</v>
      </c>
      <c r="CK75" s="4" t="s">
        <v>399</v>
      </c>
    </row>
    <row r="76" spans="1:90" s="4" customFormat="1" x14ac:dyDescent="0.35">
      <c r="A76" s="4" t="s">
        <v>384</v>
      </c>
      <c r="B76" s="5">
        <v>39793</v>
      </c>
      <c r="C76" s="5">
        <v>39989</v>
      </c>
      <c r="D76" s="4">
        <v>1</v>
      </c>
      <c r="E76" s="4" t="s">
        <v>400</v>
      </c>
      <c r="G76" s="4">
        <v>1</v>
      </c>
      <c r="H76" s="4" t="s">
        <v>401</v>
      </c>
      <c r="J76" s="4" t="str">
        <f t="shared" si="63"/>
        <v>Possession of firearm, Possession of weapon</v>
      </c>
      <c r="K76" s="4" t="s">
        <v>387</v>
      </c>
      <c r="M76" s="4" t="str">
        <f t="shared" si="64"/>
        <v>A full school year</v>
      </c>
      <c r="N76" s="4" t="s">
        <v>387</v>
      </c>
      <c r="P76" s="4">
        <v>1</v>
      </c>
      <c r="Q76" s="4" t="s">
        <v>388</v>
      </c>
      <c r="S76" s="4" t="str">
        <f t="shared" si="65"/>
        <v>Possession of a controlled substance, Possession of alcoholic beverage</v>
      </c>
      <c r="T76" s="4" t="s">
        <v>400</v>
      </c>
      <c r="V76" s="4" t="str">
        <f t="shared" si="51"/>
        <v>None</v>
      </c>
      <c r="Y76" s="4" t="str">
        <f t="shared" si="66"/>
        <v>A full school year</v>
      </c>
      <c r="Z76" s="4" t="s">
        <v>402</v>
      </c>
      <c r="AB76" s="4">
        <v>1</v>
      </c>
      <c r="AC76" s="4" t="s">
        <v>403</v>
      </c>
      <c r="AE76" s="4" t="str">
        <f>("Possession of controlled substance, Possession of alcohol")</f>
        <v>Possession of controlled substance, Possession of alcohol</v>
      </c>
      <c r="AF76" s="4" t="s">
        <v>404</v>
      </c>
      <c r="AH76" s="4" t="str">
        <f t="shared" si="67"/>
        <v>5 days</v>
      </c>
      <c r="AI76" s="4" t="s">
        <v>404</v>
      </c>
      <c r="AJ76" s="4" t="s">
        <v>391</v>
      </c>
      <c r="AK76" s="4">
        <v>0</v>
      </c>
      <c r="AN76" s="4" t="str">
        <f t="shared" si="68"/>
        <v>Not specified</v>
      </c>
      <c r="AQ76" s="4" t="str">
        <f t="shared" si="62"/>
        <v>None</v>
      </c>
      <c r="AT76" s="4" t="str">
        <f t="shared" si="69"/>
        <v>Not specified</v>
      </c>
      <c r="AW76" s="4" t="str">
        <f t="shared" si="70"/>
        <v>No</v>
      </c>
      <c r="BC76" s="4">
        <v>1</v>
      </c>
      <c r="BD76" s="4" t="s">
        <v>392</v>
      </c>
      <c r="BE76" s="4" t="s">
        <v>393</v>
      </c>
      <c r="BF76" s="4" t="str">
        <f t="shared" si="71"/>
        <v>Kindergarten through 3rd grade</v>
      </c>
      <c r="BG76" s="4" t="s">
        <v>392</v>
      </c>
      <c r="BH76" s="4" t="s">
        <v>394</v>
      </c>
      <c r="BI76" s="4" t="str">
        <f t="shared" si="72"/>
        <v>Not required</v>
      </c>
      <c r="BL76" s="4" t="str">
        <f t="shared" si="47"/>
        <v>Yes, required</v>
      </c>
      <c r="BM76" s="4" t="s">
        <v>403</v>
      </c>
      <c r="BO76" s="4" t="str">
        <f t="shared" si="58"/>
        <v>In-school suspension</v>
      </c>
      <c r="BP76" s="4" t="s">
        <v>403</v>
      </c>
      <c r="BR76" s="4">
        <v>0</v>
      </c>
      <c r="CG76" s="4">
        <v>1</v>
      </c>
      <c r="CH76" s="4" t="s">
        <v>396</v>
      </c>
      <c r="CJ76" s="4" t="str">
        <f t="shared" si="73"/>
        <v>Possession of firearm, Possession of weapon, Offenses related to a controlled substance, Physical violence, Sexual assault, Terroristic threats, Delinquent acts</v>
      </c>
      <c r="CK76" s="4" t="s">
        <v>399</v>
      </c>
    </row>
    <row r="77" spans="1:90" s="4" customFormat="1" x14ac:dyDescent="0.35">
      <c r="A77" s="4" t="s">
        <v>384</v>
      </c>
      <c r="B77" s="5">
        <v>39990</v>
      </c>
      <c r="C77" s="5">
        <v>40247</v>
      </c>
      <c r="D77" s="4">
        <v>1</v>
      </c>
      <c r="E77" s="4" t="s">
        <v>400</v>
      </c>
      <c r="G77" s="4">
        <v>1</v>
      </c>
      <c r="H77" s="4" t="s">
        <v>401</v>
      </c>
      <c r="J77" s="4" t="str">
        <f t="shared" si="63"/>
        <v>Possession of firearm, Possession of weapon</v>
      </c>
      <c r="K77" s="4" t="s">
        <v>387</v>
      </c>
      <c r="M77" s="4" t="str">
        <f t="shared" si="64"/>
        <v>A full school year</v>
      </c>
      <c r="N77" s="4" t="s">
        <v>387</v>
      </c>
      <c r="P77" s="4">
        <v>1</v>
      </c>
      <c r="Q77" s="4" t="s">
        <v>405</v>
      </c>
      <c r="S77" s="4" t="str">
        <f t="shared" si="65"/>
        <v>Possession of a controlled substance, Possession of alcoholic beverage</v>
      </c>
      <c r="T77" s="4" t="s">
        <v>400</v>
      </c>
      <c r="V77" s="4" t="str">
        <f t="shared" si="51"/>
        <v>None</v>
      </c>
      <c r="Y77" s="4" t="str">
        <f t="shared" si="66"/>
        <v>A full school year</v>
      </c>
      <c r="Z77" s="4" t="s">
        <v>402</v>
      </c>
      <c r="AB77" s="4">
        <v>1</v>
      </c>
      <c r="AC77" s="4" t="s">
        <v>403</v>
      </c>
      <c r="AE77" s="4" t="str">
        <f>("Possession of controlled substance, Possession of alcohol, Not specified")</f>
        <v>Possession of controlled substance, Possession of alcohol, Not specified</v>
      </c>
      <c r="AF77" s="4" t="s">
        <v>404</v>
      </c>
      <c r="AH77" s="4" t="str">
        <f t="shared" si="67"/>
        <v>5 days</v>
      </c>
      <c r="AI77" s="4" t="s">
        <v>404</v>
      </c>
      <c r="AJ77" s="4" t="s">
        <v>391</v>
      </c>
      <c r="AK77" s="4">
        <v>0</v>
      </c>
      <c r="AN77" s="4" t="str">
        <f t="shared" si="68"/>
        <v>Not specified</v>
      </c>
      <c r="AQ77" s="4" t="str">
        <f t="shared" si="62"/>
        <v>None</v>
      </c>
      <c r="AT77" s="4" t="str">
        <f t="shared" si="69"/>
        <v>Not specified</v>
      </c>
      <c r="AW77" s="4" t="str">
        <f t="shared" si="70"/>
        <v>No</v>
      </c>
      <c r="BC77" s="4">
        <v>1</v>
      </c>
      <c r="BD77" s="4" t="s">
        <v>406</v>
      </c>
      <c r="BE77" s="4" t="s">
        <v>393</v>
      </c>
      <c r="BF77" s="4" t="str">
        <f t="shared" si="71"/>
        <v>Kindergarten through 3rd grade</v>
      </c>
      <c r="BG77" s="4" t="s">
        <v>406</v>
      </c>
      <c r="BH77" s="4" t="s">
        <v>394</v>
      </c>
      <c r="BI77" s="4" t="str">
        <f t="shared" si="72"/>
        <v>Not required</v>
      </c>
      <c r="BL77" s="4" t="str">
        <f t="shared" si="47"/>
        <v>Yes, required</v>
      </c>
      <c r="BM77" s="4" t="s">
        <v>403</v>
      </c>
      <c r="BO77" s="4" t="str">
        <f t="shared" si="58"/>
        <v>In-school suspension</v>
      </c>
      <c r="BP77" s="4" t="s">
        <v>403</v>
      </c>
      <c r="BR77" s="4">
        <v>0</v>
      </c>
      <c r="CG77" s="4">
        <v>1</v>
      </c>
      <c r="CH77" s="4" t="s">
        <v>396</v>
      </c>
      <c r="CJ77" s="4" t="str">
        <f t="shared" si="73"/>
        <v>Possession of firearm, Possession of weapon, Offenses related to a controlled substance, Physical violence, Sexual assault, Terroristic threats, Delinquent acts</v>
      </c>
      <c r="CK77" s="4" t="s">
        <v>407</v>
      </c>
    </row>
    <row r="78" spans="1:90" s="4" customFormat="1" x14ac:dyDescent="0.35">
      <c r="A78" s="4" t="s">
        <v>384</v>
      </c>
      <c r="B78" s="5">
        <v>40248</v>
      </c>
      <c r="C78" s="5">
        <v>40357</v>
      </c>
      <c r="D78" s="4">
        <v>1</v>
      </c>
      <c r="E78" s="4" t="s">
        <v>400</v>
      </c>
      <c r="G78" s="4">
        <v>1</v>
      </c>
      <c r="H78" s="4" t="s">
        <v>401</v>
      </c>
      <c r="J78" s="4" t="str">
        <f t="shared" si="63"/>
        <v>Possession of firearm, Possession of weapon</v>
      </c>
      <c r="K78" s="4" t="s">
        <v>387</v>
      </c>
      <c r="M78" s="4" t="str">
        <f t="shared" si="64"/>
        <v>A full school year</v>
      </c>
      <c r="N78" s="4" t="s">
        <v>387</v>
      </c>
      <c r="P78" s="4">
        <v>1</v>
      </c>
      <c r="Q78" s="4" t="s">
        <v>405</v>
      </c>
      <c r="S78" s="4" t="str">
        <f t="shared" si="65"/>
        <v>Possession of a controlled substance, Possession of alcoholic beverage</v>
      </c>
      <c r="T78" s="4" t="s">
        <v>400</v>
      </c>
      <c r="V78" s="4" t="str">
        <f t="shared" si="51"/>
        <v>None</v>
      </c>
      <c r="Y78" s="4" t="str">
        <f t="shared" si="66"/>
        <v>A full school year</v>
      </c>
      <c r="Z78" s="4" t="s">
        <v>402</v>
      </c>
      <c r="AB78" s="4">
        <v>1</v>
      </c>
      <c r="AC78" s="4" t="s">
        <v>403</v>
      </c>
      <c r="AE78" s="4" t="str">
        <f t="shared" ref="AE78:AE89" si="74">("Possession of controlled substance, Possession of alcohol")</f>
        <v>Possession of controlled substance, Possession of alcohol</v>
      </c>
      <c r="AF78" s="4" t="s">
        <v>400</v>
      </c>
      <c r="AH78" s="4" t="str">
        <f t="shared" si="67"/>
        <v>5 days</v>
      </c>
      <c r="AI78" s="4" t="s">
        <v>400</v>
      </c>
      <c r="AJ78" s="4" t="s">
        <v>391</v>
      </c>
      <c r="AK78" s="4">
        <v>0</v>
      </c>
      <c r="AN78" s="4" t="str">
        <f t="shared" si="68"/>
        <v>Not specified</v>
      </c>
      <c r="AQ78" s="4" t="str">
        <f t="shared" si="62"/>
        <v>None</v>
      </c>
      <c r="AT78" s="4" t="str">
        <f t="shared" si="69"/>
        <v>Not specified</v>
      </c>
      <c r="AW78" s="4" t="str">
        <f t="shared" si="70"/>
        <v>No</v>
      </c>
      <c r="BC78" s="4">
        <v>1</v>
      </c>
      <c r="BD78" s="4" t="s">
        <v>406</v>
      </c>
      <c r="BE78" s="4" t="s">
        <v>393</v>
      </c>
      <c r="BF78" s="4" t="str">
        <f t="shared" si="71"/>
        <v>Kindergarten through 3rd grade</v>
      </c>
      <c r="BG78" s="4" t="s">
        <v>406</v>
      </c>
      <c r="BH78" s="4" t="s">
        <v>394</v>
      </c>
      <c r="BI78" s="4" t="str">
        <f t="shared" si="72"/>
        <v>Not required</v>
      </c>
      <c r="BL78" s="4" t="str">
        <f t="shared" si="47"/>
        <v>Yes, required</v>
      </c>
      <c r="BM78" s="4" t="s">
        <v>403</v>
      </c>
      <c r="BO78" s="4" t="str">
        <f t="shared" si="58"/>
        <v>In-school suspension</v>
      </c>
      <c r="BP78" s="4" t="s">
        <v>403</v>
      </c>
      <c r="BR78" s="4">
        <v>0</v>
      </c>
      <c r="CG78" s="4">
        <v>1</v>
      </c>
      <c r="CH78" s="4" t="s">
        <v>399</v>
      </c>
      <c r="CJ78" s="4" t="str">
        <f t="shared" si="73"/>
        <v>Possession of firearm, Possession of weapon, Offenses related to a controlled substance, Physical violence, Sexual assault, Terroristic threats, Delinquent acts</v>
      </c>
      <c r="CK78" s="4" t="s">
        <v>399</v>
      </c>
    </row>
    <row r="79" spans="1:90" s="4" customFormat="1" x14ac:dyDescent="0.35">
      <c r="A79" s="4" t="s">
        <v>384</v>
      </c>
      <c r="B79" s="5">
        <v>40358</v>
      </c>
      <c r="C79" s="5">
        <v>40414</v>
      </c>
      <c r="D79" s="4">
        <v>1</v>
      </c>
      <c r="E79" s="4" t="s">
        <v>400</v>
      </c>
      <c r="G79" s="4">
        <v>1</v>
      </c>
      <c r="H79" s="4" t="s">
        <v>400</v>
      </c>
      <c r="J79" s="4" t="str">
        <f t="shared" si="63"/>
        <v>Possession of firearm, Possession of weapon</v>
      </c>
      <c r="K79" s="4" t="s">
        <v>408</v>
      </c>
      <c r="M79" s="4" t="str">
        <f t="shared" si="64"/>
        <v>A full school year</v>
      </c>
      <c r="N79" s="4" t="s">
        <v>409</v>
      </c>
      <c r="P79" s="4">
        <v>1</v>
      </c>
      <c r="Q79" s="4" t="s">
        <v>405</v>
      </c>
      <c r="S79" s="4" t="str">
        <f t="shared" si="65"/>
        <v>Possession of a controlled substance, Possession of alcoholic beverage</v>
      </c>
      <c r="T79" s="4" t="s">
        <v>400</v>
      </c>
      <c r="V79" s="4" t="str">
        <f t="shared" si="51"/>
        <v>None</v>
      </c>
      <c r="Y79" s="4" t="str">
        <f t="shared" si="66"/>
        <v>A full school year</v>
      </c>
      <c r="Z79" s="4" t="s">
        <v>402</v>
      </c>
      <c r="AB79" s="4">
        <v>1</v>
      </c>
      <c r="AC79" s="4" t="s">
        <v>403</v>
      </c>
      <c r="AE79" s="4" t="str">
        <f t="shared" si="74"/>
        <v>Possession of controlled substance, Possession of alcohol</v>
      </c>
      <c r="AF79" s="4" t="s">
        <v>400</v>
      </c>
      <c r="AH79" s="4" t="str">
        <f t="shared" si="67"/>
        <v>5 days</v>
      </c>
      <c r="AI79" s="4" t="s">
        <v>400</v>
      </c>
      <c r="AJ79" s="4" t="s">
        <v>391</v>
      </c>
      <c r="AK79" s="4">
        <v>0</v>
      </c>
      <c r="AN79" s="4" t="str">
        <f t="shared" si="68"/>
        <v>Not specified</v>
      </c>
      <c r="AQ79" s="4" t="str">
        <f t="shared" si="62"/>
        <v>None</v>
      </c>
      <c r="AT79" s="4" t="str">
        <f t="shared" si="69"/>
        <v>Not specified</v>
      </c>
      <c r="AW79" s="4" t="str">
        <f t="shared" si="70"/>
        <v>No</v>
      </c>
      <c r="BC79" s="4">
        <v>1</v>
      </c>
      <c r="BD79" s="4" t="s">
        <v>410</v>
      </c>
      <c r="BE79" s="4" t="s">
        <v>393</v>
      </c>
      <c r="BF79" s="4" t="str">
        <f t="shared" si="71"/>
        <v>Kindergarten through 3rd grade</v>
      </c>
      <c r="BG79" s="4" t="s">
        <v>410</v>
      </c>
      <c r="BH79" s="4" t="s">
        <v>394</v>
      </c>
      <c r="BI79" s="4" t="str">
        <f t="shared" si="72"/>
        <v>Not required</v>
      </c>
      <c r="BL79" s="4" t="str">
        <f t="shared" si="47"/>
        <v>Yes, required</v>
      </c>
      <c r="BM79" s="4" t="s">
        <v>403</v>
      </c>
      <c r="BO79" s="4" t="str">
        <f t="shared" si="58"/>
        <v>In-school suspension</v>
      </c>
      <c r="BP79" s="4" t="s">
        <v>403</v>
      </c>
      <c r="BR79" s="4">
        <v>0</v>
      </c>
      <c r="CG79" s="4">
        <v>1</v>
      </c>
      <c r="CH79" s="4" t="s">
        <v>399</v>
      </c>
      <c r="CJ79" s="4" t="str">
        <f t="shared" si="73"/>
        <v>Possession of firearm, Possession of weapon, Offenses related to a controlled substance, Physical violence, Sexual assault, Terroristic threats, Delinquent acts</v>
      </c>
      <c r="CK79" s="4" t="s">
        <v>399</v>
      </c>
    </row>
    <row r="80" spans="1:90" s="4" customFormat="1" x14ac:dyDescent="0.35">
      <c r="A80" s="4" t="s">
        <v>384</v>
      </c>
      <c r="B80" s="5">
        <v>40415</v>
      </c>
      <c r="C80" s="5">
        <v>41136</v>
      </c>
      <c r="D80" s="4">
        <v>1</v>
      </c>
      <c r="E80" s="4" t="s">
        <v>400</v>
      </c>
      <c r="G80" s="4">
        <v>1</v>
      </c>
      <c r="H80" s="4" t="s">
        <v>400</v>
      </c>
      <c r="J80" s="4" t="str">
        <f t="shared" si="63"/>
        <v>Possession of firearm, Possession of weapon</v>
      </c>
      <c r="K80" s="4" t="s">
        <v>408</v>
      </c>
      <c r="M80" s="4" t="str">
        <f t="shared" si="64"/>
        <v>A full school year</v>
      </c>
      <c r="N80" s="4" t="s">
        <v>409</v>
      </c>
      <c r="P80" s="4">
        <v>1</v>
      </c>
      <c r="Q80" s="4" t="s">
        <v>405</v>
      </c>
      <c r="S80" s="4" t="str">
        <f t="shared" si="65"/>
        <v>Possession of a controlled substance, Possession of alcoholic beverage</v>
      </c>
      <c r="T80" s="4" t="s">
        <v>400</v>
      </c>
      <c r="V80" s="4" t="str">
        <f t="shared" si="51"/>
        <v>None</v>
      </c>
      <c r="Y80" s="4" t="str">
        <f t="shared" si="66"/>
        <v>A full school year</v>
      </c>
      <c r="Z80" s="4" t="s">
        <v>402</v>
      </c>
      <c r="AB80" s="4">
        <v>1</v>
      </c>
      <c r="AC80" s="4" t="s">
        <v>411</v>
      </c>
      <c r="AE80" s="4" t="str">
        <f t="shared" si="74"/>
        <v>Possession of controlled substance, Possession of alcohol</v>
      </c>
      <c r="AF80" s="4" t="s">
        <v>400</v>
      </c>
      <c r="AH80" s="4" t="str">
        <f t="shared" si="67"/>
        <v>5 days</v>
      </c>
      <c r="AI80" s="4" t="s">
        <v>400</v>
      </c>
      <c r="AJ80" s="4" t="s">
        <v>391</v>
      </c>
      <c r="AK80" s="4">
        <v>0</v>
      </c>
      <c r="AN80" s="4" t="str">
        <f t="shared" si="68"/>
        <v>Not specified</v>
      </c>
      <c r="AQ80" s="4" t="str">
        <f t="shared" si="62"/>
        <v>None</v>
      </c>
      <c r="AT80" s="4" t="str">
        <f t="shared" si="69"/>
        <v>Not specified</v>
      </c>
      <c r="AW80" s="4" t="str">
        <f t="shared" si="70"/>
        <v>No</v>
      </c>
      <c r="BC80" s="4">
        <v>1</v>
      </c>
      <c r="BD80" s="4" t="s">
        <v>412</v>
      </c>
      <c r="BE80" s="4" t="s">
        <v>393</v>
      </c>
      <c r="BF80" s="4" t="str">
        <f>("")</f>
        <v/>
      </c>
      <c r="BG80" s="4" t="s">
        <v>412</v>
      </c>
      <c r="BH80" s="4" t="s">
        <v>413</v>
      </c>
      <c r="BI80" s="4" t="str">
        <f t="shared" si="72"/>
        <v>Not required</v>
      </c>
      <c r="BL80" s="4" t="str">
        <f t="shared" si="47"/>
        <v>Yes, required</v>
      </c>
      <c r="BM80" s="4" t="s">
        <v>403</v>
      </c>
      <c r="BO80" s="4" t="str">
        <f t="shared" si="58"/>
        <v>In-school suspension</v>
      </c>
      <c r="BP80" s="4" t="s">
        <v>403</v>
      </c>
      <c r="BR80" s="4">
        <v>0</v>
      </c>
      <c r="CG80" s="4">
        <v>1</v>
      </c>
      <c r="CH80" s="4" t="s">
        <v>399</v>
      </c>
      <c r="CJ80" s="4" t="str">
        <f t="shared" si="73"/>
        <v>Possession of firearm, Possession of weapon, Offenses related to a controlled substance, Physical violence, Sexual assault, Terroristic threats, Delinquent acts</v>
      </c>
      <c r="CK80" s="4" t="s">
        <v>399</v>
      </c>
    </row>
    <row r="81" spans="1:90" s="4" customFormat="1" x14ac:dyDescent="0.35">
      <c r="A81" s="4" t="s">
        <v>384</v>
      </c>
      <c r="B81" s="5">
        <v>41137</v>
      </c>
      <c r="C81" s="5">
        <v>41315</v>
      </c>
      <c r="D81" s="4">
        <v>1</v>
      </c>
      <c r="E81" s="4" t="s">
        <v>400</v>
      </c>
      <c r="G81" s="4">
        <v>1</v>
      </c>
      <c r="H81" s="4" t="s">
        <v>400</v>
      </c>
      <c r="J81" s="4" t="str">
        <f t="shared" si="63"/>
        <v>Possession of firearm, Possession of weapon</v>
      </c>
      <c r="K81" s="4" t="s">
        <v>408</v>
      </c>
      <c r="M81" s="4" t="str">
        <f t="shared" si="64"/>
        <v>A full school year</v>
      </c>
      <c r="N81" s="4" t="s">
        <v>409</v>
      </c>
      <c r="P81" s="4">
        <v>1</v>
      </c>
      <c r="Q81" s="4" t="s">
        <v>405</v>
      </c>
      <c r="S81" s="4" t="str">
        <f t="shared" si="65"/>
        <v>Possession of a controlled substance, Possession of alcoholic beverage</v>
      </c>
      <c r="T81" s="4" t="s">
        <v>400</v>
      </c>
      <c r="V81" s="4" t="str">
        <f t="shared" si="51"/>
        <v>None</v>
      </c>
      <c r="Y81" s="4" t="str">
        <f t="shared" si="66"/>
        <v>A full school year</v>
      </c>
      <c r="Z81" s="4" t="s">
        <v>402</v>
      </c>
      <c r="AB81" s="4">
        <v>1</v>
      </c>
      <c r="AC81" s="4" t="s">
        <v>400</v>
      </c>
      <c r="AE81" s="4" t="str">
        <f t="shared" si="74"/>
        <v>Possession of controlled substance, Possession of alcohol</v>
      </c>
      <c r="AF81" s="4" t="s">
        <v>400</v>
      </c>
      <c r="AH81" s="4" t="str">
        <f t="shared" si="67"/>
        <v>5 days</v>
      </c>
      <c r="AI81" s="4" t="s">
        <v>400</v>
      </c>
      <c r="AJ81" s="4" t="s">
        <v>391</v>
      </c>
      <c r="AK81" s="4">
        <v>0</v>
      </c>
      <c r="AN81" s="4" t="str">
        <f t="shared" si="68"/>
        <v>Not specified</v>
      </c>
      <c r="AQ81" s="4" t="str">
        <f t="shared" si="62"/>
        <v>None</v>
      </c>
      <c r="AT81" s="4" t="str">
        <f t="shared" si="69"/>
        <v>Not specified</v>
      </c>
      <c r="AW81" s="4" t="str">
        <f t="shared" si="70"/>
        <v>No</v>
      </c>
      <c r="BC81" s="4">
        <v>0</v>
      </c>
      <c r="BI81" s="4" t="str">
        <f t="shared" si="72"/>
        <v>Not required</v>
      </c>
      <c r="BL81" s="4" t="str">
        <f t="shared" si="47"/>
        <v>Yes, required</v>
      </c>
      <c r="BM81" s="4" t="s">
        <v>400</v>
      </c>
      <c r="BO81" s="4" t="str">
        <f t="shared" si="58"/>
        <v>In-school suspension</v>
      </c>
      <c r="BP81" s="4" t="s">
        <v>400</v>
      </c>
      <c r="BR81" s="4">
        <v>0</v>
      </c>
      <c r="CG81" s="4">
        <v>1</v>
      </c>
      <c r="CH81" s="4" t="s">
        <v>399</v>
      </c>
      <c r="CJ81" s="4" t="str">
        <f t="shared" si="73"/>
        <v>Possession of firearm, Possession of weapon, Offenses related to a controlled substance, Physical violence, Sexual assault, Terroristic threats, Delinquent acts</v>
      </c>
      <c r="CK81" s="4" t="s">
        <v>399</v>
      </c>
    </row>
    <row r="82" spans="1:90" s="4" customFormat="1" x14ac:dyDescent="0.35">
      <c r="A82" s="4" t="s">
        <v>384</v>
      </c>
      <c r="B82" s="5">
        <v>41316</v>
      </c>
      <c r="C82" s="5">
        <v>41680</v>
      </c>
      <c r="D82" s="4">
        <v>1</v>
      </c>
      <c r="E82" s="4" t="s">
        <v>400</v>
      </c>
      <c r="G82" s="4">
        <v>1</v>
      </c>
      <c r="H82" s="4" t="s">
        <v>400</v>
      </c>
      <c r="J82" s="4" t="str">
        <f t="shared" si="63"/>
        <v>Possession of firearm, Possession of weapon</v>
      </c>
      <c r="K82" s="4" t="s">
        <v>408</v>
      </c>
      <c r="M82" s="4" t="str">
        <f t="shared" si="64"/>
        <v>A full school year</v>
      </c>
      <c r="N82" s="4" t="s">
        <v>409</v>
      </c>
      <c r="P82" s="4">
        <v>1</v>
      </c>
      <c r="Q82" s="4" t="s">
        <v>405</v>
      </c>
      <c r="S82" s="4" t="str">
        <f t="shared" si="65"/>
        <v>Possession of a controlled substance, Possession of alcoholic beverage</v>
      </c>
      <c r="T82" s="4" t="s">
        <v>400</v>
      </c>
      <c r="V82" s="4" t="str">
        <f t="shared" si="51"/>
        <v>None</v>
      </c>
      <c r="Y82" s="4" t="str">
        <f t="shared" si="66"/>
        <v>A full school year</v>
      </c>
      <c r="Z82" s="4" t="s">
        <v>402</v>
      </c>
      <c r="AB82" s="4">
        <v>1</v>
      </c>
      <c r="AC82" s="4" t="s">
        <v>400</v>
      </c>
      <c r="AE82" s="4" t="str">
        <f t="shared" si="74"/>
        <v>Possession of controlled substance, Possession of alcohol</v>
      </c>
      <c r="AF82" s="4" t="s">
        <v>400</v>
      </c>
      <c r="AH82" s="4" t="str">
        <f t="shared" si="67"/>
        <v>5 days</v>
      </c>
      <c r="AI82" s="4" t="s">
        <v>400</v>
      </c>
      <c r="AJ82" s="4" t="s">
        <v>391</v>
      </c>
      <c r="AK82" s="4">
        <v>0</v>
      </c>
      <c r="AN82" s="4" t="str">
        <f t="shared" si="68"/>
        <v>Not specified</v>
      </c>
      <c r="AQ82" s="4" t="str">
        <f t="shared" si="62"/>
        <v>None</v>
      </c>
      <c r="AT82" s="4" t="str">
        <f t="shared" si="69"/>
        <v>Not specified</v>
      </c>
      <c r="AW82" s="4" t="str">
        <f t="shared" si="70"/>
        <v>No</v>
      </c>
      <c r="BC82" s="4">
        <v>0</v>
      </c>
      <c r="BI82" s="4" t="str">
        <f t="shared" si="72"/>
        <v>Not required</v>
      </c>
      <c r="BL82" s="4" t="str">
        <f t="shared" si="47"/>
        <v>Yes, required</v>
      </c>
      <c r="BM82" s="4" t="s">
        <v>400</v>
      </c>
      <c r="BO82" s="4" t="str">
        <f t="shared" si="58"/>
        <v>In-school suspension</v>
      </c>
      <c r="BP82" s="4" t="s">
        <v>400</v>
      </c>
      <c r="BR82" s="4">
        <v>0</v>
      </c>
      <c r="CG82" s="4">
        <v>1</v>
      </c>
      <c r="CH82" s="4" t="s">
        <v>399</v>
      </c>
      <c r="CJ82" s="4" t="str">
        <f t="shared" si="73"/>
        <v>Possession of firearm, Possession of weapon, Offenses related to a controlled substance, Physical violence, Sexual assault, Terroristic threats, Delinquent acts</v>
      </c>
      <c r="CK82" s="4" t="s">
        <v>399</v>
      </c>
    </row>
    <row r="83" spans="1:90" s="4" customFormat="1" x14ac:dyDescent="0.35">
      <c r="A83" s="4" t="s">
        <v>384</v>
      </c>
      <c r="B83" s="5">
        <v>41681</v>
      </c>
      <c r="C83" s="5">
        <v>42653</v>
      </c>
      <c r="D83" s="4">
        <v>1</v>
      </c>
      <c r="E83" s="4" t="s">
        <v>400</v>
      </c>
      <c r="G83" s="4">
        <v>1</v>
      </c>
      <c r="H83" s="4" t="s">
        <v>414</v>
      </c>
      <c r="J83" s="4" t="str">
        <f t="shared" si="63"/>
        <v>Possession of firearm, Possession of weapon</v>
      </c>
      <c r="K83" s="4" t="s">
        <v>408</v>
      </c>
      <c r="M83" s="4" t="str">
        <f t="shared" si="64"/>
        <v>A full school year</v>
      </c>
      <c r="N83" s="4" t="s">
        <v>409</v>
      </c>
      <c r="P83" s="4">
        <v>1</v>
      </c>
      <c r="Q83" s="4" t="s">
        <v>405</v>
      </c>
      <c r="S83" s="4" t="s">
        <v>415</v>
      </c>
      <c r="T83" s="4" t="s">
        <v>414</v>
      </c>
      <c r="V83" s="4" t="str">
        <f t="shared" si="51"/>
        <v>None</v>
      </c>
      <c r="Y83" s="4" t="str">
        <f t="shared" si="66"/>
        <v>A full school year</v>
      </c>
      <c r="Z83" s="4" t="s">
        <v>402</v>
      </c>
      <c r="AB83" s="4">
        <v>1</v>
      </c>
      <c r="AC83" s="4" t="s">
        <v>400</v>
      </c>
      <c r="AE83" s="4" t="str">
        <f t="shared" si="74"/>
        <v>Possession of controlled substance, Possession of alcohol</v>
      </c>
      <c r="AF83" s="4" t="s">
        <v>400</v>
      </c>
      <c r="AH83" s="4" t="str">
        <f t="shared" si="67"/>
        <v>5 days</v>
      </c>
      <c r="AI83" s="4" t="s">
        <v>400</v>
      </c>
      <c r="AJ83" s="4" t="s">
        <v>391</v>
      </c>
      <c r="AK83" s="4">
        <v>0</v>
      </c>
      <c r="AN83" s="4" t="str">
        <f t="shared" si="68"/>
        <v>Not specified</v>
      </c>
      <c r="AQ83" s="4" t="str">
        <f t="shared" si="62"/>
        <v>None</v>
      </c>
      <c r="AT83" s="4" t="str">
        <f t="shared" si="69"/>
        <v>Not specified</v>
      </c>
      <c r="AW83" s="4" t="str">
        <f t="shared" si="70"/>
        <v>No</v>
      </c>
      <c r="BC83" s="4">
        <v>0</v>
      </c>
      <c r="BI83" s="4" t="str">
        <f t="shared" si="72"/>
        <v>Not required</v>
      </c>
      <c r="BL83" s="4" t="str">
        <f t="shared" si="47"/>
        <v>Yes, required</v>
      </c>
      <c r="BM83" s="4" t="s">
        <v>400</v>
      </c>
      <c r="BO83" s="4" t="str">
        <f t="shared" si="58"/>
        <v>In-school suspension</v>
      </c>
      <c r="BP83" s="4" t="s">
        <v>400</v>
      </c>
      <c r="BR83" s="4">
        <v>0</v>
      </c>
      <c r="CG83" s="4">
        <v>1</v>
      </c>
      <c r="CH83" s="4" t="s">
        <v>399</v>
      </c>
      <c r="CJ83" s="4" t="str">
        <f t="shared" si="73"/>
        <v>Possession of firearm, Possession of weapon, Offenses related to a controlled substance, Physical violence, Sexual assault, Terroristic threats, Delinquent acts</v>
      </c>
      <c r="CK83" s="4" t="s">
        <v>399</v>
      </c>
    </row>
    <row r="84" spans="1:90" s="4" customFormat="1" x14ac:dyDescent="0.35">
      <c r="A84" s="4" t="s">
        <v>384</v>
      </c>
      <c r="B84" s="5">
        <v>42654</v>
      </c>
      <c r="C84" s="5">
        <v>42955</v>
      </c>
      <c r="D84" s="4">
        <v>1</v>
      </c>
      <c r="E84" s="4" t="s">
        <v>400</v>
      </c>
      <c r="G84" s="4">
        <v>1</v>
      </c>
      <c r="H84" s="4" t="s">
        <v>414</v>
      </c>
      <c r="J84" s="4" t="str">
        <f t="shared" si="63"/>
        <v>Possession of firearm, Possession of weapon</v>
      </c>
      <c r="K84" s="4" t="s">
        <v>408</v>
      </c>
      <c r="M84" s="4" t="str">
        <f t="shared" si="64"/>
        <v>A full school year</v>
      </c>
      <c r="N84" s="4" t="s">
        <v>409</v>
      </c>
      <c r="P84" s="4">
        <v>1</v>
      </c>
      <c r="Q84" s="4" t="s">
        <v>405</v>
      </c>
      <c r="S84" s="4" t="s">
        <v>415</v>
      </c>
      <c r="T84" s="4" t="s">
        <v>414</v>
      </c>
      <c r="V84" s="4" t="str">
        <f t="shared" si="51"/>
        <v>None</v>
      </c>
      <c r="Y84" s="4" t="str">
        <f t="shared" si="66"/>
        <v>A full school year</v>
      </c>
      <c r="Z84" s="4" t="s">
        <v>416</v>
      </c>
      <c r="AA84" s="4" t="s">
        <v>417</v>
      </c>
      <c r="AB84" s="4">
        <v>1</v>
      </c>
      <c r="AC84" s="4" t="s">
        <v>400</v>
      </c>
      <c r="AE84" s="4" t="str">
        <f t="shared" si="74"/>
        <v>Possession of controlled substance, Possession of alcohol</v>
      </c>
      <c r="AF84" s="4" t="s">
        <v>400</v>
      </c>
      <c r="AH84" s="4" t="str">
        <f t="shared" si="67"/>
        <v>5 days</v>
      </c>
      <c r="AI84" s="4" t="s">
        <v>400</v>
      </c>
      <c r="AJ84" s="4" t="s">
        <v>391</v>
      </c>
      <c r="AK84" s="4">
        <v>0</v>
      </c>
      <c r="AN84" s="4" t="str">
        <f t="shared" si="68"/>
        <v>Not specified</v>
      </c>
      <c r="AQ84" s="4" t="str">
        <f t="shared" si="62"/>
        <v>None</v>
      </c>
      <c r="AT84" s="4" t="str">
        <f t="shared" ref="AT84:AT89" si="75">("A full school year")</f>
        <v>A full school year</v>
      </c>
      <c r="AW84" s="4" t="str">
        <f t="shared" si="70"/>
        <v>No</v>
      </c>
      <c r="BC84" s="4">
        <v>0</v>
      </c>
      <c r="BI84" s="4" t="str">
        <f t="shared" ref="BI84:BI89" si="76">("Opportunity to receive educational instruction ")</f>
        <v xml:space="preserve">Opportunity to receive educational instruction </v>
      </c>
      <c r="BJ84" s="4" t="s">
        <v>418</v>
      </c>
      <c r="BK84" s="4" t="s">
        <v>419</v>
      </c>
      <c r="BL84" s="4" t="str">
        <f t="shared" si="47"/>
        <v>Yes, required</v>
      </c>
      <c r="BM84" s="4" t="s">
        <v>420</v>
      </c>
      <c r="BO84" s="4" t="str">
        <f t="shared" ref="BO84:BO89" si="77">("In-school suspension, Positive behavioral interventions, Restorative justice , Referrals to counselors")</f>
        <v>In-school suspension, Positive behavioral interventions, Restorative justice , Referrals to counselors</v>
      </c>
      <c r="BP84" s="4" t="s">
        <v>421</v>
      </c>
      <c r="BR84" s="4">
        <v>0</v>
      </c>
      <c r="CG84" s="4">
        <v>1</v>
      </c>
      <c r="CH84" s="4" t="s">
        <v>422</v>
      </c>
      <c r="CJ84" s="4" t="str">
        <f t="shared" si="73"/>
        <v>Possession of firearm, Possession of weapon, Offenses related to a controlled substance, Physical violence, Sexual assault, Terroristic threats, Delinquent acts</v>
      </c>
      <c r="CK84" s="4" t="s">
        <v>422</v>
      </c>
    </row>
    <row r="85" spans="1:90" s="4" customFormat="1" x14ac:dyDescent="0.35">
      <c r="A85" s="4" t="s">
        <v>384</v>
      </c>
      <c r="B85" s="5">
        <v>42956</v>
      </c>
      <c r="C85" s="5">
        <v>43006</v>
      </c>
      <c r="D85" s="4">
        <v>1</v>
      </c>
      <c r="E85" s="4" t="s">
        <v>400</v>
      </c>
      <c r="G85" s="4">
        <v>1</v>
      </c>
      <c r="H85" s="4" t="s">
        <v>414</v>
      </c>
      <c r="J85" s="4" t="str">
        <f t="shared" si="63"/>
        <v>Possession of firearm, Possession of weapon</v>
      </c>
      <c r="K85" s="4" t="s">
        <v>408</v>
      </c>
      <c r="M85" s="4" t="str">
        <f t="shared" si="64"/>
        <v>A full school year</v>
      </c>
      <c r="N85" s="4" t="s">
        <v>409</v>
      </c>
      <c r="P85" s="4">
        <v>1</v>
      </c>
      <c r="Q85" s="4" t="s">
        <v>405</v>
      </c>
      <c r="S85" s="4" t="s">
        <v>415</v>
      </c>
      <c r="T85" s="4" t="s">
        <v>414</v>
      </c>
      <c r="V85" s="4" t="str">
        <f t="shared" si="51"/>
        <v>None</v>
      </c>
      <c r="Y85" s="4" t="str">
        <f t="shared" si="66"/>
        <v>A full school year</v>
      </c>
      <c r="Z85" s="4" t="s">
        <v>423</v>
      </c>
      <c r="AB85" s="4">
        <v>1</v>
      </c>
      <c r="AC85" s="4" t="s">
        <v>424</v>
      </c>
      <c r="AE85" s="4" t="str">
        <f t="shared" si="74"/>
        <v>Possession of controlled substance, Possession of alcohol</v>
      </c>
      <c r="AF85" s="4" t="s">
        <v>400</v>
      </c>
      <c r="AH85" s="4" t="str">
        <f t="shared" si="67"/>
        <v>5 days</v>
      </c>
      <c r="AI85" s="4" t="s">
        <v>400</v>
      </c>
      <c r="AJ85" s="4" t="s">
        <v>391</v>
      </c>
      <c r="AK85" s="4">
        <v>0</v>
      </c>
      <c r="AN85" s="4" t="str">
        <f t="shared" si="68"/>
        <v>Not specified</v>
      </c>
      <c r="AQ85" s="4" t="str">
        <f t="shared" si="62"/>
        <v>None</v>
      </c>
      <c r="AT85" s="4" t="str">
        <f t="shared" si="75"/>
        <v>A full school year</v>
      </c>
      <c r="AW85" s="4" t="str">
        <f t="shared" si="70"/>
        <v>No</v>
      </c>
      <c r="BC85" s="4">
        <v>0</v>
      </c>
      <c r="BI85" s="4" t="str">
        <f t="shared" si="76"/>
        <v xml:space="preserve">Opportunity to receive educational instruction </v>
      </c>
      <c r="BJ85" s="4" t="s">
        <v>418</v>
      </c>
      <c r="BK85" s="4" t="s">
        <v>419</v>
      </c>
      <c r="BL85" s="4" t="str">
        <f t="shared" si="47"/>
        <v>Yes, required</v>
      </c>
      <c r="BM85" s="4" t="s">
        <v>420</v>
      </c>
      <c r="BO85" s="4" t="str">
        <f t="shared" si="77"/>
        <v>In-school suspension, Positive behavioral interventions, Restorative justice , Referrals to counselors</v>
      </c>
      <c r="BP85" s="4" t="s">
        <v>421</v>
      </c>
      <c r="BR85" s="4">
        <v>0</v>
      </c>
      <c r="CG85" s="4">
        <v>1</v>
      </c>
      <c r="CH85" s="4" t="s">
        <v>422</v>
      </c>
      <c r="CJ85" s="4" t="str">
        <f t="shared" si="73"/>
        <v>Possession of firearm, Possession of weapon, Offenses related to a controlled substance, Physical violence, Sexual assault, Terroristic threats, Delinquent acts</v>
      </c>
      <c r="CK85" s="4" t="s">
        <v>422</v>
      </c>
    </row>
    <row r="86" spans="1:90" s="4" customFormat="1" x14ac:dyDescent="0.35">
      <c r="A86" s="4" t="s">
        <v>384</v>
      </c>
      <c r="B86" s="5">
        <v>43007</v>
      </c>
      <c r="C86" s="5">
        <v>43290</v>
      </c>
      <c r="D86" s="4">
        <v>1</v>
      </c>
      <c r="E86" s="4" t="s">
        <v>425</v>
      </c>
      <c r="G86" s="4">
        <v>1</v>
      </c>
      <c r="H86" s="4" t="s">
        <v>426</v>
      </c>
      <c r="J86" s="4" t="str">
        <f>("Possession of firearm")</f>
        <v>Possession of firearm</v>
      </c>
      <c r="K86" s="4" t="s">
        <v>408</v>
      </c>
      <c r="M86" s="4" t="str">
        <f t="shared" si="64"/>
        <v>A full school year</v>
      </c>
      <c r="N86" s="4" t="s">
        <v>409</v>
      </c>
      <c r="P86" s="4">
        <v>1</v>
      </c>
      <c r="Q86" s="4" t="s">
        <v>405</v>
      </c>
      <c r="S86" s="4" t="s">
        <v>415</v>
      </c>
      <c r="T86" s="4" t="s">
        <v>426</v>
      </c>
      <c r="V86" s="4" t="str">
        <f t="shared" si="51"/>
        <v>None</v>
      </c>
      <c r="Y86" s="4" t="str">
        <f t="shared" si="66"/>
        <v>A full school year</v>
      </c>
      <c r="Z86" s="4" t="s">
        <v>423</v>
      </c>
      <c r="AB86" s="4">
        <v>1</v>
      </c>
      <c r="AC86" s="4" t="s">
        <v>427</v>
      </c>
      <c r="AE86" s="4" t="str">
        <f t="shared" si="74"/>
        <v>Possession of controlled substance, Possession of alcohol</v>
      </c>
      <c r="AF86" s="4" t="s">
        <v>425</v>
      </c>
      <c r="AH86" s="4" t="str">
        <f t="shared" si="67"/>
        <v>5 days</v>
      </c>
      <c r="AI86" s="4" t="s">
        <v>425</v>
      </c>
      <c r="AJ86" s="4" t="s">
        <v>391</v>
      </c>
      <c r="AK86" s="4">
        <v>0</v>
      </c>
      <c r="AN86" s="4" t="str">
        <f>("Possession of a weapon")</f>
        <v>Possession of a weapon</v>
      </c>
      <c r="AO86" s="4" t="s">
        <v>428</v>
      </c>
      <c r="AQ86" s="4" t="str">
        <f t="shared" si="62"/>
        <v>None</v>
      </c>
      <c r="AT86" s="4" t="str">
        <f t="shared" si="75"/>
        <v>A full school year</v>
      </c>
      <c r="AW86" s="4" t="str">
        <f t="shared" si="70"/>
        <v>No</v>
      </c>
      <c r="BC86" s="4">
        <v>0</v>
      </c>
      <c r="BI86" s="4" t="str">
        <f t="shared" si="76"/>
        <v xml:space="preserve">Opportunity to receive educational instruction </v>
      </c>
      <c r="BJ86" s="4" t="s">
        <v>418</v>
      </c>
      <c r="BK86" s="4" t="s">
        <v>419</v>
      </c>
      <c r="BL86" s="4" t="str">
        <f t="shared" si="47"/>
        <v>Yes, required</v>
      </c>
      <c r="BM86" s="4" t="s">
        <v>429</v>
      </c>
      <c r="BO86" s="4" t="str">
        <f t="shared" si="77"/>
        <v>In-school suspension, Positive behavioral interventions, Restorative justice , Referrals to counselors</v>
      </c>
      <c r="BP86" s="4" t="s">
        <v>430</v>
      </c>
      <c r="BR86" s="4">
        <v>0</v>
      </c>
      <c r="CG86" s="4">
        <v>1</v>
      </c>
      <c r="CH86" s="4" t="s">
        <v>422</v>
      </c>
      <c r="CJ86" s="4" t="str">
        <f t="shared" si="73"/>
        <v>Possession of firearm, Possession of weapon, Offenses related to a controlled substance, Physical violence, Sexual assault, Terroristic threats, Delinquent acts</v>
      </c>
      <c r="CK86" s="4" t="s">
        <v>431</v>
      </c>
    </row>
    <row r="87" spans="1:90" s="4" customFormat="1" x14ac:dyDescent="0.35">
      <c r="A87" s="4" t="s">
        <v>384</v>
      </c>
      <c r="B87" s="5">
        <v>43291</v>
      </c>
      <c r="C87" s="5">
        <v>43291</v>
      </c>
      <c r="D87" s="4">
        <v>1</v>
      </c>
      <c r="E87" s="4" t="s">
        <v>425</v>
      </c>
      <c r="G87" s="4">
        <v>1</v>
      </c>
      <c r="H87" s="4" t="s">
        <v>426</v>
      </c>
      <c r="J87" s="4" t="str">
        <f>("Possession of firearm")</f>
        <v>Possession of firearm</v>
      </c>
      <c r="K87" s="4" t="s">
        <v>408</v>
      </c>
      <c r="M87" s="4" t="str">
        <f t="shared" si="64"/>
        <v>A full school year</v>
      </c>
      <c r="N87" s="4" t="s">
        <v>409</v>
      </c>
      <c r="P87" s="4">
        <v>1</v>
      </c>
      <c r="Q87" s="4" t="s">
        <v>405</v>
      </c>
      <c r="S87" s="4" t="s">
        <v>415</v>
      </c>
      <c r="T87" s="4" t="s">
        <v>426</v>
      </c>
      <c r="V87" s="4" t="str">
        <f t="shared" si="51"/>
        <v>None</v>
      </c>
      <c r="Y87" s="4" t="str">
        <f t="shared" si="66"/>
        <v>A full school year</v>
      </c>
      <c r="Z87" s="4" t="s">
        <v>423</v>
      </c>
      <c r="AB87" s="4">
        <v>1</v>
      </c>
      <c r="AC87" s="4" t="s">
        <v>427</v>
      </c>
      <c r="AE87" s="4" t="str">
        <f t="shared" si="74"/>
        <v>Possession of controlled substance, Possession of alcohol</v>
      </c>
      <c r="AF87" s="4" t="s">
        <v>425</v>
      </c>
      <c r="AH87" s="4" t="str">
        <f t="shared" si="67"/>
        <v>5 days</v>
      </c>
      <c r="AI87" s="4" t="s">
        <v>425</v>
      </c>
      <c r="AJ87" s="4" t="s">
        <v>391</v>
      </c>
      <c r="AK87" s="4">
        <v>0</v>
      </c>
      <c r="AN87" s="4" t="str">
        <f>("Possession of a weapon")</f>
        <v>Possession of a weapon</v>
      </c>
      <c r="AO87" s="4" t="s">
        <v>428</v>
      </c>
      <c r="AQ87" s="4" t="str">
        <f t="shared" si="62"/>
        <v>None</v>
      </c>
      <c r="AT87" s="4" t="str">
        <f t="shared" si="75"/>
        <v>A full school year</v>
      </c>
      <c r="AW87" s="4" t="str">
        <f t="shared" si="70"/>
        <v>No</v>
      </c>
      <c r="BC87" s="4">
        <v>0</v>
      </c>
      <c r="BI87" s="4" t="str">
        <f t="shared" si="76"/>
        <v xml:space="preserve">Opportunity to receive educational instruction </v>
      </c>
      <c r="BJ87" s="4" t="s">
        <v>418</v>
      </c>
      <c r="BK87" s="4" t="s">
        <v>419</v>
      </c>
      <c r="BL87" s="4" t="str">
        <f t="shared" si="47"/>
        <v>Yes, required</v>
      </c>
      <c r="BM87" s="4" t="s">
        <v>429</v>
      </c>
      <c r="BO87" s="4" t="str">
        <f t="shared" si="77"/>
        <v>In-school suspension, Positive behavioral interventions, Restorative justice , Referrals to counselors</v>
      </c>
      <c r="BP87" s="4" t="s">
        <v>430</v>
      </c>
      <c r="BR87" s="4">
        <v>0</v>
      </c>
      <c r="CG87" s="4">
        <v>1</v>
      </c>
      <c r="CH87" s="4" t="s">
        <v>422</v>
      </c>
      <c r="CJ87" s="4" t="str">
        <f t="shared" si="73"/>
        <v>Possession of firearm, Possession of weapon, Offenses related to a controlled substance, Physical violence, Sexual assault, Terroristic threats, Delinquent acts</v>
      </c>
      <c r="CK87" s="4" t="s">
        <v>431</v>
      </c>
    </row>
    <row r="88" spans="1:90" s="4" customFormat="1" x14ac:dyDescent="0.35">
      <c r="A88" s="4" t="s">
        <v>384</v>
      </c>
      <c r="B88" s="5">
        <v>43292</v>
      </c>
      <c r="C88" s="5">
        <v>43346</v>
      </c>
      <c r="D88" s="4">
        <v>1</v>
      </c>
      <c r="E88" s="4" t="s">
        <v>425</v>
      </c>
      <c r="G88" s="4">
        <v>1</v>
      </c>
      <c r="H88" s="4" t="s">
        <v>426</v>
      </c>
      <c r="J88" s="4" t="str">
        <f>("Possession of firearm")</f>
        <v>Possession of firearm</v>
      </c>
      <c r="K88" s="4" t="s">
        <v>408</v>
      </c>
      <c r="M88" s="4" t="str">
        <f t="shared" si="64"/>
        <v>A full school year</v>
      </c>
      <c r="N88" s="4" t="s">
        <v>409</v>
      </c>
      <c r="P88" s="4">
        <v>1</v>
      </c>
      <c r="Q88" s="4" t="s">
        <v>405</v>
      </c>
      <c r="S88" s="4" t="s">
        <v>415</v>
      </c>
      <c r="T88" s="4" t="s">
        <v>426</v>
      </c>
      <c r="V88" s="4" t="str">
        <f t="shared" si="51"/>
        <v>None</v>
      </c>
      <c r="Y88" s="4" t="str">
        <f t="shared" si="66"/>
        <v>A full school year</v>
      </c>
      <c r="Z88" s="4" t="s">
        <v>423</v>
      </c>
      <c r="AB88" s="4">
        <v>1</v>
      </c>
      <c r="AC88" s="4" t="s">
        <v>427</v>
      </c>
      <c r="AE88" s="4" t="str">
        <f t="shared" si="74"/>
        <v>Possession of controlled substance, Possession of alcohol</v>
      </c>
      <c r="AF88" s="4" t="s">
        <v>425</v>
      </c>
      <c r="AH88" s="4" t="str">
        <f t="shared" si="67"/>
        <v>5 days</v>
      </c>
      <c r="AI88" s="4" t="s">
        <v>425</v>
      </c>
      <c r="AJ88" s="4" t="s">
        <v>391</v>
      </c>
      <c r="AK88" s="4">
        <v>0</v>
      </c>
      <c r="AN88" s="4" t="str">
        <f>("Possession of a weapon")</f>
        <v>Possession of a weapon</v>
      </c>
      <c r="AO88" s="4" t="s">
        <v>428</v>
      </c>
      <c r="AQ88" s="4" t="str">
        <f t="shared" si="62"/>
        <v>None</v>
      </c>
      <c r="AT88" s="4" t="str">
        <f t="shared" si="75"/>
        <v>A full school year</v>
      </c>
      <c r="AW88" s="4" t="str">
        <f t="shared" si="70"/>
        <v>No</v>
      </c>
      <c r="BC88" s="4">
        <v>0</v>
      </c>
      <c r="BI88" s="4" t="str">
        <f t="shared" si="76"/>
        <v xml:space="preserve">Opportunity to receive educational instruction </v>
      </c>
      <c r="BJ88" s="4" t="s">
        <v>418</v>
      </c>
      <c r="BK88" s="4" t="s">
        <v>419</v>
      </c>
      <c r="BL88" s="4" t="str">
        <f t="shared" si="47"/>
        <v>Yes, required</v>
      </c>
      <c r="BM88" s="4" t="s">
        <v>429</v>
      </c>
      <c r="BO88" s="4" t="str">
        <f t="shared" si="77"/>
        <v>In-school suspension, Positive behavioral interventions, Restorative justice , Referrals to counselors</v>
      </c>
      <c r="BP88" s="4" t="s">
        <v>430</v>
      </c>
      <c r="BR88" s="4">
        <v>1</v>
      </c>
      <c r="BS88" s="4" t="s">
        <v>432</v>
      </c>
      <c r="BU88" s="4" t="str">
        <f>("Annually")</f>
        <v>Annually</v>
      </c>
      <c r="BV88" s="4" t="s">
        <v>432</v>
      </c>
      <c r="BX88" s="4" t="str">
        <f>("Number of expulsions, Number of out-of-school suspensions, Number of in-school suspensions")</f>
        <v>Number of expulsions, Number of out-of-school suspensions, Number of in-school suspensions</v>
      </c>
      <c r="BY88" s="4" t="s">
        <v>432</v>
      </c>
      <c r="CA88" s="4">
        <v>1</v>
      </c>
      <c r="CB88" s="4" t="s">
        <v>432</v>
      </c>
      <c r="CD88" s="4" t="str">
        <f>("Race/ethnicity, Gender, Grade level, English learner, Incident type, Discipline duration, Disability status")</f>
        <v>Race/ethnicity, Gender, Grade level, English learner, Incident type, Discipline duration, Disability status</v>
      </c>
      <c r="CE88" s="4" t="s">
        <v>432</v>
      </c>
      <c r="CG88" s="4">
        <v>1</v>
      </c>
      <c r="CH88" s="4" t="s">
        <v>433</v>
      </c>
      <c r="CJ88" s="4" t="str">
        <f t="shared" si="73"/>
        <v>Possession of firearm, Possession of weapon, Offenses related to a controlled substance, Physical violence, Sexual assault, Terroristic threats, Delinquent acts</v>
      </c>
      <c r="CK88" s="4" t="s">
        <v>433</v>
      </c>
    </row>
    <row r="89" spans="1:90" s="4" customFormat="1" x14ac:dyDescent="0.35">
      <c r="A89" s="4" t="s">
        <v>384</v>
      </c>
      <c r="B89" s="5">
        <v>43347</v>
      </c>
      <c r="C89" s="5">
        <v>43435</v>
      </c>
      <c r="D89" s="4">
        <v>1</v>
      </c>
      <c r="E89" s="4" t="s">
        <v>425</v>
      </c>
      <c r="G89" s="4">
        <v>1</v>
      </c>
      <c r="H89" s="4" t="s">
        <v>426</v>
      </c>
      <c r="J89" s="4" t="str">
        <f>("Possession of firearm")</f>
        <v>Possession of firearm</v>
      </c>
      <c r="K89" s="4" t="s">
        <v>408</v>
      </c>
      <c r="M89" s="4" t="str">
        <f t="shared" si="64"/>
        <v>A full school year</v>
      </c>
      <c r="N89" s="4" t="s">
        <v>409</v>
      </c>
      <c r="P89" s="4">
        <v>1</v>
      </c>
      <c r="Q89" s="4" t="s">
        <v>405</v>
      </c>
      <c r="S89" s="4" t="s">
        <v>415</v>
      </c>
      <c r="T89" s="4" t="s">
        <v>426</v>
      </c>
      <c r="V89" s="4" t="str">
        <f t="shared" si="51"/>
        <v>None</v>
      </c>
      <c r="Y89" s="4" t="str">
        <f t="shared" si="66"/>
        <v>A full school year</v>
      </c>
      <c r="Z89" s="4" t="s">
        <v>423</v>
      </c>
      <c r="AB89" s="4">
        <v>1</v>
      </c>
      <c r="AC89" s="4" t="s">
        <v>427</v>
      </c>
      <c r="AE89" s="4" t="str">
        <f t="shared" si="74"/>
        <v>Possession of controlled substance, Possession of alcohol</v>
      </c>
      <c r="AF89" s="4" t="s">
        <v>425</v>
      </c>
      <c r="AH89" s="4" t="str">
        <f t="shared" si="67"/>
        <v>5 days</v>
      </c>
      <c r="AI89" s="4" t="s">
        <v>425</v>
      </c>
      <c r="AJ89" s="4" t="s">
        <v>391</v>
      </c>
      <c r="AK89" s="4">
        <v>0</v>
      </c>
      <c r="AN89" s="4" t="str">
        <f>("Possession of a weapon")</f>
        <v>Possession of a weapon</v>
      </c>
      <c r="AO89" s="4" t="s">
        <v>428</v>
      </c>
      <c r="AQ89" s="4" t="str">
        <f t="shared" si="62"/>
        <v>None</v>
      </c>
      <c r="AT89" s="4" t="str">
        <f t="shared" si="75"/>
        <v>A full school year</v>
      </c>
      <c r="AW89" s="4" t="str">
        <f t="shared" si="70"/>
        <v>No</v>
      </c>
      <c r="BC89" s="4">
        <v>0</v>
      </c>
      <c r="BI89" s="4" t="str">
        <f t="shared" si="76"/>
        <v xml:space="preserve">Opportunity to receive educational instruction </v>
      </c>
      <c r="BJ89" s="4" t="s">
        <v>418</v>
      </c>
      <c r="BK89" s="4" t="s">
        <v>419</v>
      </c>
      <c r="BL89" s="4" t="str">
        <f t="shared" si="47"/>
        <v>Yes, required</v>
      </c>
      <c r="BM89" s="4" t="s">
        <v>429</v>
      </c>
      <c r="BO89" s="4" t="str">
        <f t="shared" si="77"/>
        <v>In-school suspension, Positive behavioral interventions, Restorative justice , Referrals to counselors</v>
      </c>
      <c r="BP89" s="4" t="s">
        <v>430</v>
      </c>
      <c r="BR89" s="4">
        <v>1</v>
      </c>
      <c r="BS89" s="4" t="s">
        <v>432</v>
      </c>
      <c r="BU89" s="4" t="str">
        <f>("Annually")</f>
        <v>Annually</v>
      </c>
      <c r="BV89" s="4" t="s">
        <v>432</v>
      </c>
      <c r="BX89" s="4" t="str">
        <f>("Number of expulsions, Number of out-of-school suspensions, Number of in-school suspensions")</f>
        <v>Number of expulsions, Number of out-of-school suspensions, Number of in-school suspensions</v>
      </c>
      <c r="BY89" s="4" t="s">
        <v>432</v>
      </c>
      <c r="CA89" s="4">
        <v>1</v>
      </c>
      <c r="CB89" s="4" t="s">
        <v>432</v>
      </c>
      <c r="CD89" s="4" t="str">
        <f>("Race/ethnicity, Gender, Grade level, English learner, Incident type, Discipline duration, Disability status")</f>
        <v>Race/ethnicity, Gender, Grade level, English learner, Incident type, Discipline duration, Disability status</v>
      </c>
      <c r="CE89" s="4" t="s">
        <v>432</v>
      </c>
      <c r="CG89" s="4">
        <v>1</v>
      </c>
      <c r="CH89" s="4" t="s">
        <v>433</v>
      </c>
      <c r="CJ89" s="4" t="str">
        <f t="shared" si="73"/>
        <v>Possession of firearm, Possession of weapon, Offenses related to a controlled substance, Physical violence, Sexual assault, Terroristic threats, Delinquent acts</v>
      </c>
      <c r="CK89" s="4" t="s">
        <v>433</v>
      </c>
    </row>
    <row r="90" spans="1:90" s="4" customFormat="1" x14ac:dyDescent="0.35">
      <c r="A90" s="4" t="s">
        <v>434</v>
      </c>
      <c r="B90" s="5">
        <v>39448</v>
      </c>
      <c r="C90" s="5">
        <v>40038</v>
      </c>
      <c r="D90" s="4">
        <v>1</v>
      </c>
      <c r="E90" s="4" t="s">
        <v>435</v>
      </c>
      <c r="G90" s="4">
        <v>1</v>
      </c>
      <c r="H90" s="4" t="s">
        <v>435</v>
      </c>
      <c r="J90" s="4" t="str">
        <f t="shared" ref="J90:J109" si="78">("Possession of firearm, Possession of weapon")</f>
        <v>Possession of firearm, Possession of weapon</v>
      </c>
      <c r="K90" s="4" t="s">
        <v>436</v>
      </c>
      <c r="M90" s="4" t="str">
        <f t="shared" ref="M90:M121" si="79">("One calendar year")</f>
        <v>One calendar year</v>
      </c>
      <c r="N90" s="4" t="s">
        <v>435</v>
      </c>
      <c r="P90" s="4">
        <v>1</v>
      </c>
      <c r="Q90" s="4" t="s">
        <v>435</v>
      </c>
      <c r="S90" s="4" t="str">
        <f>("None")</f>
        <v>None</v>
      </c>
      <c r="V90" s="4" t="str">
        <f>("Exercise of freedom of speech/press, Dress Code")</f>
        <v>Exercise of freedom of speech/press, Dress Code</v>
      </c>
      <c r="W90" s="4" t="s">
        <v>437</v>
      </c>
      <c r="Y90" s="4" t="str">
        <f>("Not specified")</f>
        <v>Not specified</v>
      </c>
      <c r="AB90" s="4">
        <v>1</v>
      </c>
      <c r="AC90" s="4" t="s">
        <v>438</v>
      </c>
      <c r="AE90" s="4" t="str">
        <f>("Not specified")</f>
        <v>Not specified</v>
      </c>
      <c r="AN90" s="4" t="str">
        <f>("Not specified")</f>
        <v>Not specified</v>
      </c>
      <c r="AQ90" s="4" t="str">
        <f>("Dress code violation, Self-defense")</f>
        <v>Dress code violation, Self-defense</v>
      </c>
      <c r="AR90" s="4" t="s">
        <v>439</v>
      </c>
      <c r="AT90" s="4" t="str">
        <f>("Not specified")</f>
        <v>Not specified</v>
      </c>
      <c r="AW90" s="4" t="str">
        <f t="shared" si="70"/>
        <v>No</v>
      </c>
      <c r="BC90" s="4">
        <v>0</v>
      </c>
      <c r="BI90" s="4" t="str">
        <f>("Not specified")</f>
        <v>Not specified</v>
      </c>
      <c r="BL90" s="4" t="str">
        <f>("No")</f>
        <v>No</v>
      </c>
      <c r="BR90" s="4">
        <v>0</v>
      </c>
      <c r="CG90" s="4">
        <v>1</v>
      </c>
      <c r="CH90" s="4" t="s">
        <v>440</v>
      </c>
      <c r="CJ90" s="4" t="str">
        <f>("Possession of firearm, Possession of weapon")</f>
        <v>Possession of firearm, Possession of weapon</v>
      </c>
      <c r="CK90" s="4" t="s">
        <v>440</v>
      </c>
    </row>
    <row r="91" spans="1:90" s="4" customFormat="1" x14ac:dyDescent="0.35">
      <c r="A91" s="4" t="s">
        <v>434</v>
      </c>
      <c r="B91" s="5">
        <v>40039</v>
      </c>
      <c r="C91" s="5">
        <v>40136</v>
      </c>
      <c r="D91" s="4">
        <v>1</v>
      </c>
      <c r="E91" s="4" t="s">
        <v>441</v>
      </c>
      <c r="G91" s="4">
        <v>1</v>
      </c>
      <c r="H91" s="4" t="s">
        <v>441</v>
      </c>
      <c r="J91" s="4" t="str">
        <f t="shared" si="78"/>
        <v>Possession of firearm, Possession of weapon</v>
      </c>
      <c r="K91" s="4" t="s">
        <v>436</v>
      </c>
      <c r="M91" s="4" t="str">
        <f t="shared" si="79"/>
        <v>One calendar year</v>
      </c>
      <c r="N91" s="4" t="s">
        <v>442</v>
      </c>
      <c r="P91" s="4">
        <v>1</v>
      </c>
      <c r="Q91" s="4" t="s">
        <v>443</v>
      </c>
      <c r="S91" s="4" t="s">
        <v>444</v>
      </c>
      <c r="T91" s="4" t="s">
        <v>445</v>
      </c>
      <c r="U91" s="4" t="s">
        <v>446</v>
      </c>
      <c r="V91" s="4" t="str">
        <f t="shared" ref="V91:V109" si="80">("Truancy or Absence, Tardiness, Exercise of freedom of speech/press, Dress Code")</f>
        <v>Truancy or Absence, Tardiness, Exercise of freedom of speech/press, Dress Code</v>
      </c>
      <c r="W91" s="4" t="s">
        <v>447</v>
      </c>
      <c r="Y91" s="4" t="str">
        <f t="shared" ref="Y91:Y109" si="81">("One calendar year")</f>
        <v>One calendar year</v>
      </c>
      <c r="Z91" s="4" t="s">
        <v>442</v>
      </c>
      <c r="AB91" s="4">
        <v>1</v>
      </c>
      <c r="AC91" s="4" t="s">
        <v>448</v>
      </c>
      <c r="AE91" s="4" t="str">
        <f t="shared" ref="AE91:AE100" si="82">("Physical violence, Sexual harassment, Possession of weapons, Interference with educational process, Bullying, Damaging property, Theft, Profanity or obscenity")</f>
        <v>Physical violence, Sexual harassment, Possession of weapons, Interference with educational process, Bullying, Damaging property, Theft, Profanity or obscenity</v>
      </c>
      <c r="AF91" s="4" t="s">
        <v>449</v>
      </c>
      <c r="AG91" s="4" t="s">
        <v>450</v>
      </c>
      <c r="AH91" s="4" t="str">
        <f t="shared" ref="AH91:AH126" si="83">("Not specified")</f>
        <v>Not specified</v>
      </c>
      <c r="AK91" s="4">
        <v>1</v>
      </c>
      <c r="AL91" s="4" t="s">
        <v>451</v>
      </c>
      <c r="AN91" s="4" t="s">
        <v>452</v>
      </c>
      <c r="AO91" s="4" t="s">
        <v>453</v>
      </c>
      <c r="AQ91" s="4" t="str">
        <f t="shared" ref="AQ91:AQ109" si="84">("Truancy or Absence, Tardiness, Exercise of freedom of press/speech, Dress code violation, Self-defense")</f>
        <v>Truancy or Absence, Tardiness, Exercise of freedom of press/speech, Dress code violation, Self-defense</v>
      </c>
      <c r="AR91" s="4" t="s">
        <v>454</v>
      </c>
      <c r="AT91" s="4" t="str">
        <f t="shared" ref="AT91:AT109" si="85">("90 days")</f>
        <v>90 days</v>
      </c>
      <c r="AU91" s="4" t="s">
        <v>455</v>
      </c>
      <c r="AV91" s="4" t="s">
        <v>456</v>
      </c>
      <c r="AW91" s="4" t="str">
        <f t="shared" ref="AW91:AW109" si="86">("Yes, required")</f>
        <v>Yes, required</v>
      </c>
      <c r="AX91" s="4" t="s">
        <v>457</v>
      </c>
      <c r="AZ91" s="4" t="str">
        <f t="shared" ref="AZ91:AZ109" si="87">("Age of student, Disciplinary history, Student's disability , Seriousness of violation, Threat to safety, Self-defense")</f>
        <v>Age of student, Disciplinary history, Student's disability , Seriousness of violation, Threat to safety, Self-defense</v>
      </c>
      <c r="BA91" s="4" t="s">
        <v>458</v>
      </c>
      <c r="BC91" s="4">
        <v>0</v>
      </c>
      <c r="BI91" s="4" t="str">
        <f t="shared" ref="BI91:BI109" si="88">("Opportunity to receive educational instruction , Opportunity to make-up school work, Provide behavioral rehabilitation plan ")</f>
        <v xml:space="preserve">Opportunity to receive educational instruction , Opportunity to make-up school work, Provide behavioral rehabilitation plan </v>
      </c>
      <c r="BJ91" s="4" t="s">
        <v>459</v>
      </c>
      <c r="BL91" s="4" t="str">
        <f t="shared" ref="BL91:BL109" si="89">("No, but encouraged")</f>
        <v>No, but encouraged</v>
      </c>
      <c r="BM91" s="4" t="s">
        <v>460</v>
      </c>
      <c r="BO91" s="4" t="str">
        <f t="shared" ref="BO91:BO109" si="90">("In-school suspension, Parental involvement, Positive behavioral interventions, Restorative justice , Community service, Referrals to counselors")</f>
        <v>In-school suspension, Parental involvement, Positive behavioral interventions, Restorative justice , Community service, Referrals to counselors</v>
      </c>
      <c r="BP91" s="4" t="s">
        <v>461</v>
      </c>
      <c r="BQ91" s="4" t="s">
        <v>462</v>
      </c>
      <c r="BR91" s="4">
        <v>0</v>
      </c>
      <c r="CG91" s="4">
        <v>1</v>
      </c>
      <c r="CH91" s="4" t="s">
        <v>440</v>
      </c>
      <c r="CJ91" s="4" t="str">
        <f>("Possession of firearm, Possession of weapon")</f>
        <v>Possession of firearm, Possession of weapon</v>
      </c>
      <c r="CK91" s="4" t="s">
        <v>440</v>
      </c>
    </row>
    <row r="92" spans="1:90" s="4" customFormat="1" x14ac:dyDescent="0.35">
      <c r="A92" s="4" t="s">
        <v>434</v>
      </c>
      <c r="B92" s="5">
        <v>40137</v>
      </c>
      <c r="C92" s="5">
        <v>40647</v>
      </c>
      <c r="D92" s="4">
        <v>1</v>
      </c>
      <c r="E92" s="4" t="s">
        <v>463</v>
      </c>
      <c r="G92" s="4">
        <v>1</v>
      </c>
      <c r="H92" s="4" t="s">
        <v>441</v>
      </c>
      <c r="J92" s="4" t="str">
        <f t="shared" si="78"/>
        <v>Possession of firearm, Possession of weapon</v>
      </c>
      <c r="K92" s="4" t="s">
        <v>436</v>
      </c>
      <c r="M92" s="4" t="str">
        <f t="shared" si="79"/>
        <v>One calendar year</v>
      </c>
      <c r="N92" s="4" t="s">
        <v>442</v>
      </c>
      <c r="P92" s="4">
        <v>1</v>
      </c>
      <c r="Q92" s="4" t="s">
        <v>443</v>
      </c>
      <c r="S92" s="4" t="s">
        <v>464</v>
      </c>
      <c r="T92" s="4" t="s">
        <v>445</v>
      </c>
      <c r="U92" s="4" t="s">
        <v>446</v>
      </c>
      <c r="V92" s="4" t="str">
        <f t="shared" si="80"/>
        <v>Truancy or Absence, Tardiness, Exercise of freedom of speech/press, Dress Code</v>
      </c>
      <c r="W92" s="4" t="s">
        <v>447</v>
      </c>
      <c r="Y92" s="4" t="str">
        <f t="shared" si="81"/>
        <v>One calendar year</v>
      </c>
      <c r="Z92" s="4" t="s">
        <v>442</v>
      </c>
      <c r="AB92" s="4">
        <v>1</v>
      </c>
      <c r="AC92" s="4" t="s">
        <v>448</v>
      </c>
      <c r="AE92" s="4" t="str">
        <f t="shared" si="82"/>
        <v>Physical violence, Sexual harassment, Possession of weapons, Interference with educational process, Bullying, Damaging property, Theft, Profanity or obscenity</v>
      </c>
      <c r="AF92" s="4" t="s">
        <v>449</v>
      </c>
      <c r="AG92" s="4" t="s">
        <v>450</v>
      </c>
      <c r="AH92" s="4" t="str">
        <f t="shared" si="83"/>
        <v>Not specified</v>
      </c>
      <c r="AK92" s="4">
        <v>1</v>
      </c>
      <c r="AL92" s="4" t="s">
        <v>451</v>
      </c>
      <c r="AN92" s="4" t="s">
        <v>465</v>
      </c>
      <c r="AO92" s="4" t="s">
        <v>453</v>
      </c>
      <c r="AP92" s="4" t="s">
        <v>466</v>
      </c>
      <c r="AQ92" s="4" t="str">
        <f t="shared" si="84"/>
        <v>Truancy or Absence, Tardiness, Exercise of freedom of press/speech, Dress code violation, Self-defense</v>
      </c>
      <c r="AR92" s="4" t="s">
        <v>454</v>
      </c>
      <c r="AT92" s="4" t="str">
        <f t="shared" si="85"/>
        <v>90 days</v>
      </c>
      <c r="AU92" s="4" t="s">
        <v>455</v>
      </c>
      <c r="AV92" s="4" t="s">
        <v>456</v>
      </c>
      <c r="AW92" s="4" t="str">
        <f t="shared" si="86"/>
        <v>Yes, required</v>
      </c>
      <c r="AX92" s="4" t="s">
        <v>457</v>
      </c>
      <c r="AZ92" s="4" t="str">
        <f t="shared" si="87"/>
        <v>Age of student, Disciplinary history, Student's disability , Seriousness of violation, Threat to safety, Self-defense</v>
      </c>
      <c r="BA92" s="4" t="s">
        <v>458</v>
      </c>
      <c r="BC92" s="4">
        <v>0</v>
      </c>
      <c r="BI92" s="4" t="str">
        <f t="shared" si="88"/>
        <v xml:space="preserve">Opportunity to receive educational instruction , Opportunity to make-up school work, Provide behavioral rehabilitation plan </v>
      </c>
      <c r="BJ92" s="4" t="s">
        <v>467</v>
      </c>
      <c r="BL92" s="4" t="str">
        <f t="shared" si="89"/>
        <v>No, but encouraged</v>
      </c>
      <c r="BM92" s="4" t="s">
        <v>460</v>
      </c>
      <c r="BO92" s="4" t="str">
        <f t="shared" si="90"/>
        <v>In-school suspension, Parental involvement, Positive behavioral interventions, Restorative justice , Community service, Referrals to counselors</v>
      </c>
      <c r="BP92" s="4" t="s">
        <v>461</v>
      </c>
      <c r="BQ92" s="4" t="s">
        <v>462</v>
      </c>
      <c r="BR92" s="4">
        <v>0</v>
      </c>
      <c r="CG92" s="4">
        <v>1</v>
      </c>
      <c r="CH92" s="4" t="s">
        <v>440</v>
      </c>
      <c r="CJ92" s="4" t="str">
        <f>("Possession of firearm, Possession of weapon")</f>
        <v>Possession of firearm, Possession of weapon</v>
      </c>
      <c r="CK92" s="4" t="s">
        <v>440</v>
      </c>
    </row>
    <row r="93" spans="1:90" s="4" customFormat="1" x14ac:dyDescent="0.35">
      <c r="A93" s="4" t="s">
        <v>434</v>
      </c>
      <c r="B93" s="5">
        <v>40648</v>
      </c>
      <c r="C93" s="5">
        <v>41066</v>
      </c>
      <c r="D93" s="4">
        <v>1</v>
      </c>
      <c r="E93" s="4" t="s">
        <v>463</v>
      </c>
      <c r="G93" s="4">
        <v>1</v>
      </c>
      <c r="H93" s="4" t="s">
        <v>441</v>
      </c>
      <c r="J93" s="4" t="str">
        <f t="shared" si="78"/>
        <v>Possession of firearm, Possession of weapon</v>
      </c>
      <c r="K93" s="4" t="s">
        <v>436</v>
      </c>
      <c r="M93" s="4" t="str">
        <f t="shared" si="79"/>
        <v>One calendar year</v>
      </c>
      <c r="N93" s="4" t="s">
        <v>442</v>
      </c>
      <c r="P93" s="4">
        <v>1</v>
      </c>
      <c r="Q93" s="4" t="s">
        <v>443</v>
      </c>
      <c r="S93" s="4" t="s">
        <v>464</v>
      </c>
      <c r="T93" s="4" t="s">
        <v>445</v>
      </c>
      <c r="U93" s="4" t="s">
        <v>446</v>
      </c>
      <c r="V93" s="4" t="str">
        <f t="shared" si="80"/>
        <v>Truancy or Absence, Tardiness, Exercise of freedom of speech/press, Dress Code</v>
      </c>
      <c r="W93" s="4" t="s">
        <v>468</v>
      </c>
      <c r="Y93" s="4" t="str">
        <f t="shared" si="81"/>
        <v>One calendar year</v>
      </c>
      <c r="Z93" s="4" t="s">
        <v>442</v>
      </c>
      <c r="AB93" s="4">
        <v>1</v>
      </c>
      <c r="AC93" s="4" t="s">
        <v>448</v>
      </c>
      <c r="AE93" s="4" t="str">
        <f t="shared" si="82"/>
        <v>Physical violence, Sexual harassment, Possession of weapons, Interference with educational process, Bullying, Damaging property, Theft, Profanity or obscenity</v>
      </c>
      <c r="AF93" s="4" t="s">
        <v>449</v>
      </c>
      <c r="AG93" s="4" t="s">
        <v>450</v>
      </c>
      <c r="AH93" s="4" t="str">
        <f t="shared" si="83"/>
        <v>Not specified</v>
      </c>
      <c r="AK93" s="4">
        <v>1</v>
      </c>
      <c r="AL93" s="4" t="s">
        <v>451</v>
      </c>
      <c r="AN93" s="4" t="s">
        <v>452</v>
      </c>
      <c r="AO93" s="4" t="s">
        <v>453</v>
      </c>
      <c r="AP93" s="4" t="s">
        <v>466</v>
      </c>
      <c r="AQ93" s="4" t="str">
        <f t="shared" si="84"/>
        <v>Truancy or Absence, Tardiness, Exercise of freedom of press/speech, Dress code violation, Self-defense</v>
      </c>
      <c r="AR93" s="4" t="s">
        <v>454</v>
      </c>
      <c r="AT93" s="4" t="str">
        <f t="shared" si="85"/>
        <v>90 days</v>
      </c>
      <c r="AU93" s="4" t="s">
        <v>455</v>
      </c>
      <c r="AV93" s="4" t="s">
        <v>456</v>
      </c>
      <c r="AW93" s="4" t="str">
        <f t="shared" si="86"/>
        <v>Yes, required</v>
      </c>
      <c r="AX93" s="4" t="s">
        <v>457</v>
      </c>
      <c r="AZ93" s="4" t="str">
        <f t="shared" si="87"/>
        <v>Age of student, Disciplinary history, Student's disability , Seriousness of violation, Threat to safety, Self-defense</v>
      </c>
      <c r="BA93" s="4" t="s">
        <v>458</v>
      </c>
      <c r="BC93" s="4">
        <v>0</v>
      </c>
      <c r="BI93" s="4" t="str">
        <f t="shared" si="88"/>
        <v xml:space="preserve">Opportunity to receive educational instruction , Opportunity to make-up school work, Provide behavioral rehabilitation plan </v>
      </c>
      <c r="BJ93" s="4" t="s">
        <v>467</v>
      </c>
      <c r="BL93" s="4" t="str">
        <f t="shared" si="89"/>
        <v>No, but encouraged</v>
      </c>
      <c r="BM93" s="4" t="s">
        <v>460</v>
      </c>
      <c r="BO93" s="4" t="str">
        <f t="shared" si="90"/>
        <v>In-school suspension, Parental involvement, Positive behavioral interventions, Restorative justice , Community service, Referrals to counselors</v>
      </c>
      <c r="BP93" s="4" t="s">
        <v>461</v>
      </c>
      <c r="BQ93" s="4" t="s">
        <v>462</v>
      </c>
      <c r="BR93" s="4">
        <v>0</v>
      </c>
      <c r="CG93" s="4">
        <v>0</v>
      </c>
      <c r="CH93" s="4" t="s">
        <v>440</v>
      </c>
      <c r="CJ93" s="4" t="str">
        <f>("Possession of firearm, Possession of weapon")</f>
        <v>Possession of firearm, Possession of weapon</v>
      </c>
      <c r="CK93" s="4" t="s">
        <v>440</v>
      </c>
    </row>
    <row r="94" spans="1:90" s="4" customFormat="1" x14ac:dyDescent="0.35">
      <c r="A94" s="4" t="s">
        <v>434</v>
      </c>
      <c r="B94" s="5">
        <v>41067</v>
      </c>
      <c r="C94" s="5">
        <v>41452</v>
      </c>
      <c r="D94" s="4">
        <v>1</v>
      </c>
      <c r="E94" s="4" t="s">
        <v>469</v>
      </c>
      <c r="G94" s="4">
        <v>1</v>
      </c>
      <c r="H94" s="4" t="s">
        <v>441</v>
      </c>
      <c r="J94" s="4" t="str">
        <f t="shared" si="78"/>
        <v>Possession of firearm, Possession of weapon</v>
      </c>
      <c r="K94" s="4" t="s">
        <v>436</v>
      </c>
      <c r="M94" s="4" t="str">
        <f t="shared" si="79"/>
        <v>One calendar year</v>
      </c>
      <c r="N94" s="4" t="s">
        <v>442</v>
      </c>
      <c r="P94" s="4">
        <v>1</v>
      </c>
      <c r="Q94" s="4" t="s">
        <v>443</v>
      </c>
      <c r="S94" s="4" t="s">
        <v>464</v>
      </c>
      <c r="T94" s="4" t="s">
        <v>445</v>
      </c>
      <c r="U94" s="4" t="s">
        <v>446</v>
      </c>
      <c r="V94" s="4" t="str">
        <f t="shared" si="80"/>
        <v>Truancy or Absence, Tardiness, Exercise of freedom of speech/press, Dress Code</v>
      </c>
      <c r="W94" s="4" t="s">
        <v>468</v>
      </c>
      <c r="Y94" s="4" t="str">
        <f t="shared" si="81"/>
        <v>One calendar year</v>
      </c>
      <c r="Z94" s="4" t="s">
        <v>442</v>
      </c>
      <c r="AB94" s="4">
        <v>1</v>
      </c>
      <c r="AC94" s="4" t="s">
        <v>448</v>
      </c>
      <c r="AE94" s="4" t="str">
        <f t="shared" si="82"/>
        <v>Physical violence, Sexual harassment, Possession of weapons, Interference with educational process, Bullying, Damaging property, Theft, Profanity or obscenity</v>
      </c>
      <c r="AF94" s="4" t="s">
        <v>449</v>
      </c>
      <c r="AG94" s="4" t="s">
        <v>450</v>
      </c>
      <c r="AH94" s="4" t="str">
        <f t="shared" si="83"/>
        <v>Not specified</v>
      </c>
      <c r="AK94" s="4">
        <v>1</v>
      </c>
      <c r="AL94" s="4" t="s">
        <v>451</v>
      </c>
      <c r="AN94" s="4" t="s">
        <v>452</v>
      </c>
      <c r="AO94" s="4" t="s">
        <v>453</v>
      </c>
      <c r="AP94" s="4" t="s">
        <v>466</v>
      </c>
      <c r="AQ94" s="4" t="str">
        <f t="shared" si="84"/>
        <v>Truancy or Absence, Tardiness, Exercise of freedom of press/speech, Dress code violation, Self-defense</v>
      </c>
      <c r="AR94" s="4" t="s">
        <v>454</v>
      </c>
      <c r="AT94" s="4" t="str">
        <f t="shared" si="85"/>
        <v>90 days</v>
      </c>
      <c r="AU94" s="4" t="s">
        <v>455</v>
      </c>
      <c r="AV94" s="4" t="s">
        <v>456</v>
      </c>
      <c r="AW94" s="4" t="str">
        <f t="shared" si="86"/>
        <v>Yes, required</v>
      </c>
      <c r="AX94" s="4" t="s">
        <v>457</v>
      </c>
      <c r="AZ94" s="4" t="str">
        <f t="shared" si="87"/>
        <v>Age of student, Disciplinary history, Student's disability , Seriousness of violation, Threat to safety, Self-defense</v>
      </c>
      <c r="BA94" s="4" t="s">
        <v>458</v>
      </c>
      <c r="BC94" s="4">
        <v>0</v>
      </c>
      <c r="BI94" s="4" t="str">
        <f t="shared" si="88"/>
        <v xml:space="preserve">Opportunity to receive educational instruction , Opportunity to make-up school work, Provide behavioral rehabilitation plan </v>
      </c>
      <c r="BJ94" s="4" t="s">
        <v>467</v>
      </c>
      <c r="BL94" s="4" t="str">
        <f t="shared" si="89"/>
        <v>No, but encouraged</v>
      </c>
      <c r="BM94" s="4" t="s">
        <v>460</v>
      </c>
      <c r="BO94" s="4" t="str">
        <f t="shared" si="90"/>
        <v>In-school suspension, Parental involvement, Positive behavioral interventions, Restorative justice , Community service, Referrals to counselors</v>
      </c>
      <c r="BP94" s="4" t="s">
        <v>461</v>
      </c>
      <c r="BQ94" s="4" t="s">
        <v>462</v>
      </c>
      <c r="BR94" s="4">
        <v>0</v>
      </c>
      <c r="CG94" s="4">
        <v>1</v>
      </c>
      <c r="CH94" s="4" t="s">
        <v>440</v>
      </c>
      <c r="CJ94" s="4" t="str">
        <f>("Possession of firearm, Possession of weapon")</f>
        <v>Possession of firearm, Possession of weapon</v>
      </c>
      <c r="CK94" s="4" t="s">
        <v>440</v>
      </c>
    </row>
    <row r="95" spans="1:90" s="4" customFormat="1" x14ac:dyDescent="0.35">
      <c r="A95" s="4" t="s">
        <v>434</v>
      </c>
      <c r="B95" s="5">
        <v>41453</v>
      </c>
      <c r="C95" s="5">
        <v>41648</v>
      </c>
      <c r="D95" s="4">
        <v>1</v>
      </c>
      <c r="E95" s="4" t="s">
        <v>470</v>
      </c>
      <c r="G95" s="4">
        <v>1</v>
      </c>
      <c r="H95" s="4" t="s">
        <v>441</v>
      </c>
      <c r="J95" s="4" t="str">
        <f t="shared" si="78"/>
        <v>Possession of firearm, Possession of weapon</v>
      </c>
      <c r="K95" s="4" t="s">
        <v>436</v>
      </c>
      <c r="M95" s="4" t="str">
        <f t="shared" si="79"/>
        <v>One calendar year</v>
      </c>
      <c r="N95" s="4" t="s">
        <v>442</v>
      </c>
      <c r="P95" s="4">
        <v>1</v>
      </c>
      <c r="Q95" s="4" t="s">
        <v>443</v>
      </c>
      <c r="S95" s="4" t="s">
        <v>464</v>
      </c>
      <c r="T95" s="4" t="s">
        <v>445</v>
      </c>
      <c r="U95" s="4" t="s">
        <v>446</v>
      </c>
      <c r="V95" s="4" t="str">
        <f t="shared" si="80"/>
        <v>Truancy or Absence, Tardiness, Exercise of freedom of speech/press, Dress Code</v>
      </c>
      <c r="W95" s="4" t="s">
        <v>468</v>
      </c>
      <c r="Y95" s="4" t="str">
        <f t="shared" si="81"/>
        <v>One calendar year</v>
      </c>
      <c r="Z95" s="4" t="s">
        <v>442</v>
      </c>
      <c r="AB95" s="4">
        <v>1</v>
      </c>
      <c r="AC95" s="4" t="s">
        <v>448</v>
      </c>
      <c r="AE95" s="4" t="str">
        <f t="shared" si="82"/>
        <v>Physical violence, Sexual harassment, Possession of weapons, Interference with educational process, Bullying, Damaging property, Theft, Profanity or obscenity</v>
      </c>
      <c r="AF95" s="4" t="s">
        <v>449</v>
      </c>
      <c r="AG95" s="4" t="s">
        <v>450</v>
      </c>
      <c r="AH95" s="4" t="str">
        <f t="shared" si="83"/>
        <v>Not specified</v>
      </c>
      <c r="AK95" s="4">
        <v>1</v>
      </c>
      <c r="AL95" s="4" t="s">
        <v>451</v>
      </c>
      <c r="AN95" s="4" t="s">
        <v>452</v>
      </c>
      <c r="AO95" s="4" t="s">
        <v>453</v>
      </c>
      <c r="AP95" s="4" t="s">
        <v>466</v>
      </c>
      <c r="AQ95" s="4" t="str">
        <f t="shared" si="84"/>
        <v>Truancy or Absence, Tardiness, Exercise of freedom of press/speech, Dress code violation, Self-defense</v>
      </c>
      <c r="AR95" s="4" t="s">
        <v>454</v>
      </c>
      <c r="AT95" s="4" t="str">
        <f t="shared" si="85"/>
        <v>90 days</v>
      </c>
      <c r="AU95" s="4" t="s">
        <v>455</v>
      </c>
      <c r="AV95" s="4" t="s">
        <v>456</v>
      </c>
      <c r="AW95" s="4" t="str">
        <f t="shared" si="86"/>
        <v>Yes, required</v>
      </c>
      <c r="AX95" s="4" t="s">
        <v>457</v>
      </c>
      <c r="AZ95" s="4" t="str">
        <f t="shared" si="87"/>
        <v>Age of student, Disciplinary history, Student's disability , Seriousness of violation, Threat to safety, Self-defense</v>
      </c>
      <c r="BA95" s="4" t="s">
        <v>458</v>
      </c>
      <c r="BC95" s="4">
        <v>0</v>
      </c>
      <c r="BI95" s="4" t="str">
        <f t="shared" si="88"/>
        <v xml:space="preserve">Opportunity to receive educational instruction , Opportunity to make-up school work, Provide behavioral rehabilitation plan </v>
      </c>
      <c r="BJ95" s="4" t="s">
        <v>467</v>
      </c>
      <c r="BL95" s="4" t="str">
        <f t="shared" si="89"/>
        <v>No, but encouraged</v>
      </c>
      <c r="BM95" s="4" t="s">
        <v>460</v>
      </c>
      <c r="BO95" s="4" t="str">
        <f t="shared" si="90"/>
        <v>In-school suspension, Parental involvement, Positive behavioral interventions, Restorative justice , Community service, Referrals to counselors</v>
      </c>
      <c r="BP95" s="4" t="s">
        <v>461</v>
      </c>
      <c r="BQ95" s="4" t="s">
        <v>462</v>
      </c>
      <c r="BR95" s="4">
        <v>0</v>
      </c>
      <c r="CG95" s="4">
        <v>1</v>
      </c>
      <c r="CH95" s="4" t="s">
        <v>471</v>
      </c>
      <c r="CJ95" s="4" t="str">
        <f>("Possession of firearm, Possession of weapon, Truancy or absence")</f>
        <v>Possession of firearm, Possession of weapon, Truancy or absence</v>
      </c>
      <c r="CK95" s="4" t="s">
        <v>472</v>
      </c>
      <c r="CL95" s="4" t="s">
        <v>473</v>
      </c>
    </row>
    <row r="96" spans="1:90" s="4" customFormat="1" x14ac:dyDescent="0.35">
      <c r="A96" s="4" t="s">
        <v>434</v>
      </c>
      <c r="B96" s="5">
        <v>41649</v>
      </c>
      <c r="C96" s="5">
        <v>42177</v>
      </c>
      <c r="D96" s="4">
        <v>1</v>
      </c>
      <c r="E96" s="4" t="s">
        <v>474</v>
      </c>
      <c r="G96" s="4">
        <v>1</v>
      </c>
      <c r="H96" s="4" t="s">
        <v>441</v>
      </c>
      <c r="J96" s="4" t="str">
        <f t="shared" si="78"/>
        <v>Possession of firearm, Possession of weapon</v>
      </c>
      <c r="K96" s="4" t="s">
        <v>436</v>
      </c>
      <c r="M96" s="4" t="str">
        <f t="shared" si="79"/>
        <v>One calendar year</v>
      </c>
      <c r="N96" s="4" t="s">
        <v>442</v>
      </c>
      <c r="P96" s="4">
        <v>1</v>
      </c>
      <c r="Q96" s="4" t="s">
        <v>443</v>
      </c>
      <c r="S96" s="4" t="s">
        <v>464</v>
      </c>
      <c r="T96" s="4" t="s">
        <v>445</v>
      </c>
      <c r="U96" s="4" t="s">
        <v>446</v>
      </c>
      <c r="V96" s="4" t="str">
        <f t="shared" si="80"/>
        <v>Truancy or Absence, Tardiness, Exercise of freedom of speech/press, Dress Code</v>
      </c>
      <c r="W96" s="4" t="s">
        <v>468</v>
      </c>
      <c r="Y96" s="4" t="str">
        <f t="shared" si="81"/>
        <v>One calendar year</v>
      </c>
      <c r="Z96" s="4" t="s">
        <v>442</v>
      </c>
      <c r="AB96" s="4">
        <v>1</v>
      </c>
      <c r="AC96" s="4" t="s">
        <v>448</v>
      </c>
      <c r="AE96" s="4" t="str">
        <f t="shared" si="82"/>
        <v>Physical violence, Sexual harassment, Possession of weapons, Interference with educational process, Bullying, Damaging property, Theft, Profanity or obscenity</v>
      </c>
      <c r="AF96" s="4" t="s">
        <v>449</v>
      </c>
      <c r="AG96" s="4" t="s">
        <v>450</v>
      </c>
      <c r="AH96" s="4" t="str">
        <f t="shared" si="83"/>
        <v>Not specified</v>
      </c>
      <c r="AK96" s="4">
        <v>1</v>
      </c>
      <c r="AL96" s="4" t="s">
        <v>451</v>
      </c>
      <c r="AN96" s="4" t="s">
        <v>452</v>
      </c>
      <c r="AO96" s="4" t="s">
        <v>453</v>
      </c>
      <c r="AP96" s="4" t="s">
        <v>466</v>
      </c>
      <c r="AQ96" s="4" t="str">
        <f t="shared" si="84"/>
        <v>Truancy or Absence, Tardiness, Exercise of freedom of press/speech, Dress code violation, Self-defense</v>
      </c>
      <c r="AR96" s="4" t="s">
        <v>454</v>
      </c>
      <c r="AT96" s="4" t="str">
        <f t="shared" si="85"/>
        <v>90 days</v>
      </c>
      <c r="AU96" s="4" t="s">
        <v>455</v>
      </c>
      <c r="AV96" s="4" t="s">
        <v>456</v>
      </c>
      <c r="AW96" s="4" t="str">
        <f t="shared" si="86"/>
        <v>Yes, required</v>
      </c>
      <c r="AX96" s="4" t="s">
        <v>457</v>
      </c>
      <c r="AZ96" s="4" t="str">
        <f t="shared" si="87"/>
        <v>Age of student, Disciplinary history, Student's disability , Seriousness of violation, Threat to safety, Self-defense</v>
      </c>
      <c r="BA96" s="4" t="s">
        <v>458</v>
      </c>
      <c r="BC96" s="4">
        <v>0</v>
      </c>
      <c r="BI96" s="4" t="str">
        <f t="shared" si="88"/>
        <v xml:space="preserve">Opportunity to receive educational instruction , Opportunity to make-up school work, Provide behavioral rehabilitation plan </v>
      </c>
      <c r="BJ96" s="4" t="s">
        <v>467</v>
      </c>
      <c r="BL96" s="4" t="str">
        <f t="shared" si="89"/>
        <v>No, but encouraged</v>
      </c>
      <c r="BM96" s="4" t="s">
        <v>460</v>
      </c>
      <c r="BO96" s="4" t="str">
        <f t="shared" si="90"/>
        <v>In-school suspension, Parental involvement, Positive behavioral interventions, Restorative justice , Community service, Referrals to counselors</v>
      </c>
      <c r="BP96" s="4" t="s">
        <v>461</v>
      </c>
      <c r="BQ96" s="4" t="s">
        <v>462</v>
      </c>
      <c r="BR96" s="4">
        <v>0</v>
      </c>
      <c r="CG96" s="4">
        <v>1</v>
      </c>
      <c r="CH96" s="4" t="s">
        <v>471</v>
      </c>
      <c r="CJ96" s="4" t="str">
        <f>("Possession of firearm, Possession of weapon, Truancy or absence")</f>
        <v>Possession of firearm, Possession of weapon, Truancy or absence</v>
      </c>
      <c r="CK96" s="4" t="s">
        <v>472</v>
      </c>
      <c r="CL96" s="4" t="s">
        <v>473</v>
      </c>
    </row>
    <row r="97" spans="1:90" s="4" customFormat="1" x14ac:dyDescent="0.35">
      <c r="A97" s="4" t="s">
        <v>434</v>
      </c>
      <c r="B97" s="5">
        <v>42178</v>
      </c>
      <c r="C97" s="5">
        <v>42521</v>
      </c>
      <c r="D97" s="4">
        <v>1</v>
      </c>
      <c r="E97" s="4" t="s">
        <v>475</v>
      </c>
      <c r="G97" s="4">
        <v>1</v>
      </c>
      <c r="H97" s="4" t="s">
        <v>441</v>
      </c>
      <c r="J97" s="4" t="str">
        <f t="shared" si="78"/>
        <v>Possession of firearm, Possession of weapon</v>
      </c>
      <c r="K97" s="4" t="s">
        <v>436</v>
      </c>
      <c r="M97" s="4" t="str">
        <f t="shared" si="79"/>
        <v>One calendar year</v>
      </c>
      <c r="N97" s="4" t="s">
        <v>442</v>
      </c>
      <c r="P97" s="4">
        <v>1</v>
      </c>
      <c r="Q97" s="4" t="s">
        <v>443</v>
      </c>
      <c r="S97" s="4" t="s">
        <v>464</v>
      </c>
      <c r="T97" s="4" t="s">
        <v>445</v>
      </c>
      <c r="U97" s="4" t="s">
        <v>446</v>
      </c>
      <c r="V97" s="4" t="str">
        <f t="shared" si="80"/>
        <v>Truancy or Absence, Tardiness, Exercise of freedom of speech/press, Dress Code</v>
      </c>
      <c r="W97" s="4" t="s">
        <v>468</v>
      </c>
      <c r="Y97" s="4" t="str">
        <f t="shared" si="81"/>
        <v>One calendar year</v>
      </c>
      <c r="Z97" s="4" t="s">
        <v>442</v>
      </c>
      <c r="AB97" s="4">
        <v>1</v>
      </c>
      <c r="AC97" s="4" t="s">
        <v>448</v>
      </c>
      <c r="AE97" s="4" t="str">
        <f t="shared" si="82"/>
        <v>Physical violence, Sexual harassment, Possession of weapons, Interference with educational process, Bullying, Damaging property, Theft, Profanity or obscenity</v>
      </c>
      <c r="AF97" s="4" t="s">
        <v>449</v>
      </c>
      <c r="AG97" s="4" t="s">
        <v>450</v>
      </c>
      <c r="AH97" s="4" t="str">
        <f t="shared" si="83"/>
        <v>Not specified</v>
      </c>
      <c r="AK97" s="4">
        <v>1</v>
      </c>
      <c r="AL97" s="4" t="s">
        <v>451</v>
      </c>
      <c r="AN97" s="4" t="s">
        <v>452</v>
      </c>
      <c r="AO97" s="4" t="s">
        <v>453</v>
      </c>
      <c r="AP97" s="4" t="s">
        <v>466</v>
      </c>
      <c r="AQ97" s="4" t="str">
        <f t="shared" si="84"/>
        <v>Truancy or Absence, Tardiness, Exercise of freedom of press/speech, Dress code violation, Self-defense</v>
      </c>
      <c r="AR97" s="4" t="s">
        <v>454</v>
      </c>
      <c r="AT97" s="4" t="str">
        <f t="shared" si="85"/>
        <v>90 days</v>
      </c>
      <c r="AU97" s="4" t="s">
        <v>455</v>
      </c>
      <c r="AV97" s="4" t="s">
        <v>456</v>
      </c>
      <c r="AW97" s="4" t="str">
        <f t="shared" si="86"/>
        <v>Yes, required</v>
      </c>
      <c r="AX97" s="4" t="s">
        <v>457</v>
      </c>
      <c r="AZ97" s="4" t="str">
        <f t="shared" si="87"/>
        <v>Age of student, Disciplinary history, Student's disability , Seriousness of violation, Threat to safety, Self-defense</v>
      </c>
      <c r="BA97" s="4" t="s">
        <v>458</v>
      </c>
      <c r="BC97" s="4">
        <v>0</v>
      </c>
      <c r="BI97" s="4" t="str">
        <f t="shared" si="88"/>
        <v xml:space="preserve">Opportunity to receive educational instruction , Opportunity to make-up school work, Provide behavioral rehabilitation plan </v>
      </c>
      <c r="BJ97" s="4" t="s">
        <v>467</v>
      </c>
      <c r="BL97" s="4" t="str">
        <f t="shared" si="89"/>
        <v>No, but encouraged</v>
      </c>
      <c r="BM97" s="4" t="s">
        <v>460</v>
      </c>
      <c r="BO97" s="4" t="str">
        <f t="shared" si="90"/>
        <v>In-school suspension, Parental involvement, Positive behavioral interventions, Restorative justice , Community service, Referrals to counselors</v>
      </c>
      <c r="BP97" s="4" t="s">
        <v>461</v>
      </c>
      <c r="BQ97" s="4" t="s">
        <v>462</v>
      </c>
      <c r="BR97" s="4">
        <v>1</v>
      </c>
      <c r="BS97" s="4" t="s">
        <v>476</v>
      </c>
      <c r="BU97" s="4" t="str">
        <f t="shared" ref="BU97:BU113" si="91">("Annually")</f>
        <v>Annually</v>
      </c>
      <c r="BV97" s="4" t="s">
        <v>476</v>
      </c>
      <c r="BX97" s="4" t="str">
        <f t="shared" ref="BX97:BX106" si="92">("Number of expulsions, Number of out-of-school suspensions, Number of in-school suspensions, Incident type, Discipline duration, Demographic information ")</f>
        <v xml:space="preserve">Number of expulsions, Number of out-of-school suspensions, Number of in-school suspensions, Incident type, Discipline duration, Demographic information </v>
      </c>
      <c r="BY97" s="4" t="s">
        <v>477</v>
      </c>
      <c r="CA97" s="4">
        <v>1</v>
      </c>
      <c r="CB97" s="4" t="s">
        <v>476</v>
      </c>
      <c r="CD97" s="4" t="str">
        <f t="shared" ref="CD97:CD109" si="93">("Race/ethnicity, Gender, Grade level, English learner, Disability status")</f>
        <v>Race/ethnicity, Gender, Grade level, English learner, Disability status</v>
      </c>
      <c r="CE97" s="4" t="s">
        <v>477</v>
      </c>
      <c r="CG97" s="4">
        <v>1</v>
      </c>
      <c r="CH97" s="4" t="s">
        <v>471</v>
      </c>
      <c r="CJ97" s="4" t="str">
        <f>("Possession of firearm, Possession of weapon, Truancy or absence")</f>
        <v>Possession of firearm, Possession of weapon, Truancy or absence</v>
      </c>
      <c r="CL97" s="4" t="s">
        <v>473</v>
      </c>
    </row>
    <row r="98" spans="1:90" s="4" customFormat="1" x14ac:dyDescent="0.35">
      <c r="A98" s="4" t="s">
        <v>434</v>
      </c>
      <c r="B98" s="5">
        <v>42522</v>
      </c>
      <c r="C98" s="5">
        <v>42571</v>
      </c>
      <c r="D98" s="4">
        <v>1</v>
      </c>
      <c r="E98" s="4" t="s">
        <v>478</v>
      </c>
      <c r="G98" s="4">
        <v>1</v>
      </c>
      <c r="H98" s="4" t="s">
        <v>441</v>
      </c>
      <c r="J98" s="4" t="str">
        <f t="shared" si="78"/>
        <v>Possession of firearm, Possession of weapon</v>
      </c>
      <c r="K98" s="4" t="s">
        <v>436</v>
      </c>
      <c r="M98" s="4" t="str">
        <f t="shared" si="79"/>
        <v>One calendar year</v>
      </c>
      <c r="N98" s="4" t="s">
        <v>442</v>
      </c>
      <c r="P98" s="4">
        <v>1</v>
      </c>
      <c r="Q98" s="4" t="s">
        <v>443</v>
      </c>
      <c r="S98" s="4" t="s">
        <v>464</v>
      </c>
      <c r="T98" s="4" t="s">
        <v>445</v>
      </c>
      <c r="U98" s="4" t="s">
        <v>446</v>
      </c>
      <c r="V98" s="4" t="str">
        <f t="shared" si="80"/>
        <v>Truancy or Absence, Tardiness, Exercise of freedom of speech/press, Dress Code</v>
      </c>
      <c r="W98" s="4" t="s">
        <v>468</v>
      </c>
      <c r="Y98" s="4" t="str">
        <f t="shared" si="81"/>
        <v>One calendar year</v>
      </c>
      <c r="Z98" s="4" t="s">
        <v>442</v>
      </c>
      <c r="AB98" s="4">
        <v>1</v>
      </c>
      <c r="AC98" s="4" t="s">
        <v>448</v>
      </c>
      <c r="AE98" s="4" t="str">
        <f t="shared" si="82"/>
        <v>Physical violence, Sexual harassment, Possession of weapons, Interference with educational process, Bullying, Damaging property, Theft, Profanity or obscenity</v>
      </c>
      <c r="AF98" s="4" t="s">
        <v>449</v>
      </c>
      <c r="AG98" s="4" t="s">
        <v>450</v>
      </c>
      <c r="AH98" s="4" t="str">
        <f t="shared" si="83"/>
        <v>Not specified</v>
      </c>
      <c r="AK98" s="4">
        <v>1</v>
      </c>
      <c r="AL98" s="4" t="s">
        <v>451</v>
      </c>
      <c r="AN98" s="4" t="s">
        <v>452</v>
      </c>
      <c r="AO98" s="4" t="s">
        <v>453</v>
      </c>
      <c r="AP98" s="4" t="s">
        <v>466</v>
      </c>
      <c r="AQ98" s="4" t="str">
        <f t="shared" si="84"/>
        <v>Truancy or Absence, Tardiness, Exercise of freedom of press/speech, Dress code violation, Self-defense</v>
      </c>
      <c r="AR98" s="4" t="s">
        <v>454</v>
      </c>
      <c r="AT98" s="4" t="str">
        <f t="shared" si="85"/>
        <v>90 days</v>
      </c>
      <c r="AU98" s="4" t="s">
        <v>455</v>
      </c>
      <c r="AV98" s="4" t="s">
        <v>456</v>
      </c>
      <c r="AW98" s="4" t="str">
        <f t="shared" si="86"/>
        <v>Yes, required</v>
      </c>
      <c r="AX98" s="4" t="s">
        <v>457</v>
      </c>
      <c r="AZ98" s="4" t="str">
        <f t="shared" si="87"/>
        <v>Age of student, Disciplinary history, Student's disability , Seriousness of violation, Threat to safety, Self-defense</v>
      </c>
      <c r="BA98" s="4" t="s">
        <v>458</v>
      </c>
      <c r="BC98" s="4">
        <v>0</v>
      </c>
      <c r="BI98" s="4" t="str">
        <f t="shared" si="88"/>
        <v xml:space="preserve">Opportunity to receive educational instruction , Opportunity to make-up school work, Provide behavioral rehabilitation plan </v>
      </c>
      <c r="BJ98" s="4" t="s">
        <v>467</v>
      </c>
      <c r="BL98" s="4" t="str">
        <f t="shared" si="89"/>
        <v>No, but encouraged</v>
      </c>
      <c r="BM98" s="4" t="s">
        <v>460</v>
      </c>
      <c r="BO98" s="4" t="str">
        <f t="shared" si="90"/>
        <v>In-school suspension, Parental involvement, Positive behavioral interventions, Restorative justice , Community service, Referrals to counselors</v>
      </c>
      <c r="BP98" s="4" t="s">
        <v>461</v>
      </c>
      <c r="BQ98" s="4" t="s">
        <v>462</v>
      </c>
      <c r="BR98" s="4">
        <v>1</v>
      </c>
      <c r="BS98" s="4" t="s">
        <v>476</v>
      </c>
      <c r="BU98" s="4" t="str">
        <f t="shared" si="91"/>
        <v>Annually</v>
      </c>
      <c r="BV98" s="4" t="s">
        <v>476</v>
      </c>
      <c r="BX98" s="4" t="str">
        <f t="shared" si="92"/>
        <v xml:space="preserve">Number of expulsions, Number of out-of-school suspensions, Number of in-school suspensions, Incident type, Discipline duration, Demographic information </v>
      </c>
      <c r="BY98" s="4" t="s">
        <v>477</v>
      </c>
      <c r="CA98" s="4">
        <v>1</v>
      </c>
      <c r="CB98" s="4" t="s">
        <v>476</v>
      </c>
      <c r="CD98" s="4" t="str">
        <f t="shared" si="93"/>
        <v>Race/ethnicity, Gender, Grade level, English learner, Disability status</v>
      </c>
      <c r="CE98" s="4" t="s">
        <v>479</v>
      </c>
      <c r="CG98" s="4">
        <v>0</v>
      </c>
      <c r="CH98" s="4" t="s">
        <v>440</v>
      </c>
      <c r="CJ98" s="4" t="str">
        <f t="shared" ref="CJ98:CJ109" si="94">("Possession of firearm, Possession of weapon")</f>
        <v>Possession of firearm, Possession of weapon</v>
      </c>
      <c r="CK98" s="4" t="s">
        <v>440</v>
      </c>
    </row>
    <row r="99" spans="1:90" s="4" customFormat="1" x14ac:dyDescent="0.35">
      <c r="A99" s="4" t="s">
        <v>434</v>
      </c>
      <c r="B99" s="5">
        <v>42572</v>
      </c>
      <c r="C99" s="5">
        <v>42576</v>
      </c>
      <c r="D99" s="4">
        <v>1</v>
      </c>
      <c r="E99" s="4" t="s">
        <v>480</v>
      </c>
      <c r="G99" s="4">
        <v>1</v>
      </c>
      <c r="H99" s="4" t="s">
        <v>441</v>
      </c>
      <c r="J99" s="4" t="str">
        <f t="shared" si="78"/>
        <v>Possession of firearm, Possession of weapon</v>
      </c>
      <c r="K99" s="4" t="s">
        <v>436</v>
      </c>
      <c r="M99" s="4" t="str">
        <f t="shared" si="79"/>
        <v>One calendar year</v>
      </c>
      <c r="N99" s="4" t="s">
        <v>442</v>
      </c>
      <c r="P99" s="4">
        <v>1</v>
      </c>
      <c r="Q99" s="4" t="s">
        <v>443</v>
      </c>
      <c r="S99" s="4" t="s">
        <v>464</v>
      </c>
      <c r="T99" s="4" t="s">
        <v>445</v>
      </c>
      <c r="U99" s="4" t="s">
        <v>446</v>
      </c>
      <c r="V99" s="4" t="str">
        <f t="shared" si="80"/>
        <v>Truancy or Absence, Tardiness, Exercise of freedom of speech/press, Dress Code</v>
      </c>
      <c r="W99" s="4" t="s">
        <v>468</v>
      </c>
      <c r="Y99" s="4" t="str">
        <f t="shared" si="81"/>
        <v>One calendar year</v>
      </c>
      <c r="Z99" s="4" t="s">
        <v>442</v>
      </c>
      <c r="AB99" s="4">
        <v>1</v>
      </c>
      <c r="AC99" s="4" t="s">
        <v>448</v>
      </c>
      <c r="AE99" s="4" t="str">
        <f t="shared" si="82"/>
        <v>Physical violence, Sexual harassment, Possession of weapons, Interference with educational process, Bullying, Damaging property, Theft, Profanity or obscenity</v>
      </c>
      <c r="AF99" s="4" t="s">
        <v>449</v>
      </c>
      <c r="AG99" s="4" t="s">
        <v>450</v>
      </c>
      <c r="AH99" s="4" t="str">
        <f t="shared" si="83"/>
        <v>Not specified</v>
      </c>
      <c r="AK99" s="4">
        <v>1</v>
      </c>
      <c r="AL99" s="4" t="s">
        <v>451</v>
      </c>
      <c r="AN99" s="4" t="s">
        <v>452</v>
      </c>
      <c r="AO99" s="4" t="s">
        <v>453</v>
      </c>
      <c r="AP99" s="4" t="s">
        <v>466</v>
      </c>
      <c r="AQ99" s="4" t="str">
        <f t="shared" si="84"/>
        <v>Truancy or Absence, Tardiness, Exercise of freedom of press/speech, Dress code violation, Self-defense</v>
      </c>
      <c r="AR99" s="4" t="s">
        <v>454</v>
      </c>
      <c r="AT99" s="4" t="str">
        <f t="shared" si="85"/>
        <v>90 days</v>
      </c>
      <c r="AU99" s="4" t="s">
        <v>455</v>
      </c>
      <c r="AV99" s="4" t="s">
        <v>456</v>
      </c>
      <c r="AW99" s="4" t="str">
        <f t="shared" si="86"/>
        <v>Yes, required</v>
      </c>
      <c r="AX99" s="4" t="s">
        <v>457</v>
      </c>
      <c r="AZ99" s="4" t="str">
        <f t="shared" si="87"/>
        <v>Age of student, Disciplinary history, Student's disability , Seriousness of violation, Threat to safety, Self-defense</v>
      </c>
      <c r="BA99" s="4" t="s">
        <v>458</v>
      </c>
      <c r="BC99" s="4">
        <v>0</v>
      </c>
      <c r="BI99" s="4" t="str">
        <f t="shared" si="88"/>
        <v xml:space="preserve">Opportunity to receive educational instruction , Opportunity to make-up school work, Provide behavioral rehabilitation plan </v>
      </c>
      <c r="BJ99" s="4" t="s">
        <v>467</v>
      </c>
      <c r="BL99" s="4" t="str">
        <f t="shared" si="89"/>
        <v>No, but encouraged</v>
      </c>
      <c r="BM99" s="4" t="s">
        <v>460</v>
      </c>
      <c r="BO99" s="4" t="str">
        <f t="shared" si="90"/>
        <v>In-school suspension, Parental involvement, Positive behavioral interventions, Restorative justice , Community service, Referrals to counselors</v>
      </c>
      <c r="BP99" s="4" t="s">
        <v>461</v>
      </c>
      <c r="BQ99" s="4" t="s">
        <v>462</v>
      </c>
      <c r="BR99" s="4">
        <v>1</v>
      </c>
      <c r="BS99" s="4" t="s">
        <v>476</v>
      </c>
      <c r="BU99" s="4" t="str">
        <f t="shared" si="91"/>
        <v>Annually</v>
      </c>
      <c r="BV99" s="4" t="s">
        <v>476</v>
      </c>
      <c r="BX99" s="4" t="str">
        <f t="shared" si="92"/>
        <v xml:space="preserve">Number of expulsions, Number of out-of-school suspensions, Number of in-school suspensions, Incident type, Discipline duration, Demographic information </v>
      </c>
      <c r="BY99" s="4" t="s">
        <v>477</v>
      </c>
      <c r="CA99" s="4">
        <v>1</v>
      </c>
      <c r="CB99" s="4" t="s">
        <v>476</v>
      </c>
      <c r="CD99" s="4" t="str">
        <f t="shared" si="93"/>
        <v>Race/ethnicity, Gender, Grade level, English learner, Disability status</v>
      </c>
      <c r="CE99" s="4" t="s">
        <v>477</v>
      </c>
      <c r="CG99" s="4">
        <v>1</v>
      </c>
      <c r="CH99" s="4" t="s">
        <v>440</v>
      </c>
      <c r="CJ99" s="4" t="str">
        <f t="shared" si="94"/>
        <v>Possession of firearm, Possession of weapon</v>
      </c>
      <c r="CK99" s="4" t="s">
        <v>440</v>
      </c>
    </row>
    <row r="100" spans="1:90" s="4" customFormat="1" x14ac:dyDescent="0.35">
      <c r="A100" s="4" t="s">
        <v>434</v>
      </c>
      <c r="B100" s="5">
        <v>42577</v>
      </c>
      <c r="C100" s="5">
        <v>42718</v>
      </c>
      <c r="D100" s="4">
        <v>1</v>
      </c>
      <c r="E100" s="4" t="s">
        <v>481</v>
      </c>
      <c r="G100" s="4">
        <v>1</v>
      </c>
      <c r="H100" s="4" t="s">
        <v>441</v>
      </c>
      <c r="J100" s="4" t="str">
        <f t="shared" si="78"/>
        <v>Possession of firearm, Possession of weapon</v>
      </c>
      <c r="K100" s="4" t="s">
        <v>436</v>
      </c>
      <c r="M100" s="4" t="str">
        <f t="shared" si="79"/>
        <v>One calendar year</v>
      </c>
      <c r="N100" s="4" t="s">
        <v>442</v>
      </c>
      <c r="P100" s="4">
        <v>1</v>
      </c>
      <c r="Q100" s="4" t="s">
        <v>443</v>
      </c>
      <c r="S100" s="4" t="s">
        <v>464</v>
      </c>
      <c r="T100" s="4" t="s">
        <v>445</v>
      </c>
      <c r="U100" s="4" t="s">
        <v>446</v>
      </c>
      <c r="V100" s="4" t="str">
        <f t="shared" si="80"/>
        <v>Truancy or Absence, Tardiness, Exercise of freedom of speech/press, Dress Code</v>
      </c>
      <c r="W100" s="4" t="s">
        <v>468</v>
      </c>
      <c r="Y100" s="4" t="str">
        <f t="shared" si="81"/>
        <v>One calendar year</v>
      </c>
      <c r="Z100" s="4" t="s">
        <v>442</v>
      </c>
      <c r="AB100" s="4">
        <v>1</v>
      </c>
      <c r="AC100" s="4" t="s">
        <v>448</v>
      </c>
      <c r="AE100" s="4" t="str">
        <f t="shared" si="82"/>
        <v>Physical violence, Sexual harassment, Possession of weapons, Interference with educational process, Bullying, Damaging property, Theft, Profanity or obscenity</v>
      </c>
      <c r="AF100" s="4" t="s">
        <v>449</v>
      </c>
      <c r="AG100" s="4" t="s">
        <v>450</v>
      </c>
      <c r="AH100" s="4" t="str">
        <f t="shared" si="83"/>
        <v>Not specified</v>
      </c>
      <c r="AK100" s="4">
        <v>1</v>
      </c>
      <c r="AL100" s="4" t="s">
        <v>451</v>
      </c>
      <c r="AN100" s="4" t="s">
        <v>452</v>
      </c>
      <c r="AO100" s="4" t="s">
        <v>453</v>
      </c>
      <c r="AP100" s="4" t="s">
        <v>466</v>
      </c>
      <c r="AQ100" s="4" t="str">
        <f t="shared" si="84"/>
        <v>Truancy or Absence, Tardiness, Exercise of freedom of press/speech, Dress code violation, Self-defense</v>
      </c>
      <c r="AR100" s="4" t="s">
        <v>454</v>
      </c>
      <c r="AT100" s="4" t="str">
        <f t="shared" si="85"/>
        <v>90 days</v>
      </c>
      <c r="AU100" s="4" t="s">
        <v>455</v>
      </c>
      <c r="AV100" s="4" t="s">
        <v>456</v>
      </c>
      <c r="AW100" s="4" t="str">
        <f t="shared" si="86"/>
        <v>Yes, required</v>
      </c>
      <c r="AX100" s="4" t="s">
        <v>457</v>
      </c>
      <c r="AZ100" s="4" t="str">
        <f t="shared" si="87"/>
        <v>Age of student, Disciplinary history, Student's disability , Seriousness of violation, Threat to safety, Self-defense</v>
      </c>
      <c r="BA100" s="4" t="s">
        <v>458</v>
      </c>
      <c r="BC100" s="4">
        <v>0</v>
      </c>
      <c r="BI100" s="4" t="str">
        <f t="shared" si="88"/>
        <v xml:space="preserve">Opportunity to receive educational instruction , Opportunity to make-up school work, Provide behavioral rehabilitation plan </v>
      </c>
      <c r="BJ100" s="4" t="s">
        <v>467</v>
      </c>
      <c r="BL100" s="4" t="str">
        <f t="shared" si="89"/>
        <v>No, but encouraged</v>
      </c>
      <c r="BM100" s="4" t="s">
        <v>460</v>
      </c>
      <c r="BO100" s="4" t="str">
        <f t="shared" si="90"/>
        <v>In-school suspension, Parental involvement, Positive behavioral interventions, Restorative justice , Community service, Referrals to counselors</v>
      </c>
      <c r="BP100" s="4" t="s">
        <v>461</v>
      </c>
      <c r="BQ100" s="4" t="s">
        <v>462</v>
      </c>
      <c r="BR100" s="4">
        <v>1</v>
      </c>
      <c r="BS100" s="4" t="s">
        <v>476</v>
      </c>
      <c r="BU100" s="4" t="str">
        <f t="shared" si="91"/>
        <v>Annually</v>
      </c>
      <c r="BV100" s="4" t="s">
        <v>476</v>
      </c>
      <c r="BX100" s="4" t="str">
        <f t="shared" si="92"/>
        <v xml:space="preserve">Number of expulsions, Number of out-of-school suspensions, Number of in-school suspensions, Incident type, Discipline duration, Demographic information </v>
      </c>
      <c r="BY100" s="4" t="s">
        <v>477</v>
      </c>
      <c r="CA100" s="4">
        <v>1</v>
      </c>
      <c r="CB100" s="4" t="s">
        <v>476</v>
      </c>
      <c r="CD100" s="4" t="str">
        <f t="shared" si="93"/>
        <v>Race/ethnicity, Gender, Grade level, English learner, Disability status</v>
      </c>
      <c r="CE100" s="4" t="s">
        <v>477</v>
      </c>
      <c r="CG100" s="4">
        <v>1</v>
      </c>
      <c r="CH100" s="4" t="s">
        <v>440</v>
      </c>
      <c r="CJ100" s="4" t="str">
        <f t="shared" si="94"/>
        <v>Possession of firearm, Possession of weapon</v>
      </c>
      <c r="CK100" s="4" t="s">
        <v>440</v>
      </c>
    </row>
    <row r="101" spans="1:90" s="4" customFormat="1" x14ac:dyDescent="0.35">
      <c r="A101" s="4" t="s">
        <v>434</v>
      </c>
      <c r="B101" s="5">
        <v>42719</v>
      </c>
      <c r="C101" s="5">
        <v>42859</v>
      </c>
      <c r="D101" s="4">
        <v>1</v>
      </c>
      <c r="E101" s="4" t="s">
        <v>482</v>
      </c>
      <c r="G101" s="4">
        <v>1</v>
      </c>
      <c r="H101" s="4" t="s">
        <v>441</v>
      </c>
      <c r="J101" s="4" t="str">
        <f t="shared" si="78"/>
        <v>Possession of firearm, Possession of weapon</v>
      </c>
      <c r="K101" s="4" t="s">
        <v>436</v>
      </c>
      <c r="M101" s="4" t="str">
        <f t="shared" si="79"/>
        <v>One calendar year</v>
      </c>
      <c r="N101" s="4" t="s">
        <v>442</v>
      </c>
      <c r="P101" s="4">
        <v>1</v>
      </c>
      <c r="Q101" s="4" t="s">
        <v>443</v>
      </c>
      <c r="S101" s="4" t="s">
        <v>464</v>
      </c>
      <c r="T101" s="4" t="s">
        <v>445</v>
      </c>
      <c r="U101" s="4" t="s">
        <v>446</v>
      </c>
      <c r="V101" s="4" t="str">
        <f t="shared" si="80"/>
        <v>Truancy or Absence, Tardiness, Exercise of freedom of speech/press, Dress Code</v>
      </c>
      <c r="W101" s="4" t="s">
        <v>468</v>
      </c>
      <c r="Y101" s="4" t="str">
        <f t="shared" si="81"/>
        <v>One calendar year</v>
      </c>
      <c r="Z101" s="4" t="s">
        <v>442</v>
      </c>
      <c r="AB101" s="4">
        <v>1</v>
      </c>
      <c r="AC101" s="4" t="s">
        <v>448</v>
      </c>
      <c r="AE101" s="4" t="str">
        <f>("Physical violence, Sexual harassment, Possession of weapons, Interference with educational process, Bullying, Damaging property, Theft")</f>
        <v>Physical violence, Sexual harassment, Possession of weapons, Interference with educational process, Bullying, Damaging property, Theft</v>
      </c>
      <c r="AF101" s="4" t="s">
        <v>449</v>
      </c>
      <c r="AG101" s="4" t="s">
        <v>450</v>
      </c>
      <c r="AH101" s="4" t="str">
        <f t="shared" si="83"/>
        <v>Not specified</v>
      </c>
      <c r="AK101" s="4">
        <v>1</v>
      </c>
      <c r="AL101" s="4" t="s">
        <v>451</v>
      </c>
      <c r="AN101" s="4" t="s">
        <v>452</v>
      </c>
      <c r="AO101" s="4" t="s">
        <v>453</v>
      </c>
      <c r="AP101" s="4" t="s">
        <v>466</v>
      </c>
      <c r="AQ101" s="4" t="str">
        <f t="shared" si="84"/>
        <v>Truancy or Absence, Tardiness, Exercise of freedom of press/speech, Dress code violation, Self-defense</v>
      </c>
      <c r="AR101" s="4" t="s">
        <v>454</v>
      </c>
      <c r="AT101" s="4" t="str">
        <f t="shared" si="85"/>
        <v>90 days</v>
      </c>
      <c r="AU101" s="4" t="s">
        <v>455</v>
      </c>
      <c r="AV101" s="4" t="s">
        <v>456</v>
      </c>
      <c r="AW101" s="4" t="str">
        <f t="shared" si="86"/>
        <v>Yes, required</v>
      </c>
      <c r="AX101" s="4" t="s">
        <v>457</v>
      </c>
      <c r="AZ101" s="4" t="str">
        <f t="shared" si="87"/>
        <v>Age of student, Disciplinary history, Student's disability , Seriousness of violation, Threat to safety, Self-defense</v>
      </c>
      <c r="BA101" s="4" t="s">
        <v>458</v>
      </c>
      <c r="BC101" s="4">
        <v>0</v>
      </c>
      <c r="BI101" s="4" t="str">
        <f t="shared" si="88"/>
        <v xml:space="preserve">Opportunity to receive educational instruction , Opportunity to make-up school work, Provide behavioral rehabilitation plan </v>
      </c>
      <c r="BJ101" s="4" t="s">
        <v>467</v>
      </c>
      <c r="BL101" s="4" t="str">
        <f t="shared" si="89"/>
        <v>No, but encouraged</v>
      </c>
      <c r="BM101" s="4" t="s">
        <v>460</v>
      </c>
      <c r="BO101" s="4" t="str">
        <f t="shared" si="90"/>
        <v>In-school suspension, Parental involvement, Positive behavioral interventions, Restorative justice , Community service, Referrals to counselors</v>
      </c>
      <c r="BP101" s="4" t="s">
        <v>461</v>
      </c>
      <c r="BQ101" s="4" t="s">
        <v>462</v>
      </c>
      <c r="BR101" s="4">
        <v>1</v>
      </c>
      <c r="BS101" s="4" t="s">
        <v>476</v>
      </c>
      <c r="BU101" s="4" t="str">
        <f t="shared" si="91"/>
        <v>Annually</v>
      </c>
      <c r="BV101" s="4" t="s">
        <v>476</v>
      </c>
      <c r="BX101" s="4" t="str">
        <f t="shared" si="92"/>
        <v xml:space="preserve">Number of expulsions, Number of out-of-school suspensions, Number of in-school suspensions, Incident type, Discipline duration, Demographic information </v>
      </c>
      <c r="BY101" s="4" t="s">
        <v>483</v>
      </c>
      <c r="CA101" s="4">
        <v>1</v>
      </c>
      <c r="CB101" s="4" t="s">
        <v>476</v>
      </c>
      <c r="CD101" s="4" t="str">
        <f t="shared" si="93"/>
        <v>Race/ethnicity, Gender, Grade level, English learner, Disability status</v>
      </c>
      <c r="CE101" s="4" t="s">
        <v>477</v>
      </c>
      <c r="CG101" s="4">
        <v>1</v>
      </c>
      <c r="CH101" s="4" t="s">
        <v>440</v>
      </c>
      <c r="CJ101" s="4" t="str">
        <f t="shared" si="94"/>
        <v>Possession of firearm, Possession of weapon</v>
      </c>
      <c r="CK101" s="4" t="s">
        <v>440</v>
      </c>
    </row>
    <row r="102" spans="1:90" s="4" customFormat="1" x14ac:dyDescent="0.35">
      <c r="A102" s="4" t="s">
        <v>434</v>
      </c>
      <c r="B102" s="5">
        <v>42860</v>
      </c>
      <c r="C102" s="5">
        <v>42935</v>
      </c>
      <c r="D102" s="4">
        <v>1</v>
      </c>
      <c r="E102" s="4" t="s">
        <v>484</v>
      </c>
      <c r="G102" s="4">
        <v>1</v>
      </c>
      <c r="H102" s="4" t="s">
        <v>441</v>
      </c>
      <c r="J102" s="4" t="str">
        <f t="shared" si="78"/>
        <v>Possession of firearm, Possession of weapon</v>
      </c>
      <c r="K102" s="4" t="s">
        <v>436</v>
      </c>
      <c r="M102" s="4" t="str">
        <f t="shared" si="79"/>
        <v>One calendar year</v>
      </c>
      <c r="N102" s="4" t="s">
        <v>442</v>
      </c>
      <c r="P102" s="4">
        <v>1</v>
      </c>
      <c r="Q102" s="4" t="s">
        <v>443</v>
      </c>
      <c r="S102" s="4" t="s">
        <v>464</v>
      </c>
      <c r="T102" s="4" t="s">
        <v>445</v>
      </c>
      <c r="U102" s="4" t="s">
        <v>446</v>
      </c>
      <c r="V102" s="4" t="str">
        <f t="shared" si="80"/>
        <v>Truancy or Absence, Tardiness, Exercise of freedom of speech/press, Dress Code</v>
      </c>
      <c r="W102" s="4" t="s">
        <v>468</v>
      </c>
      <c r="Y102" s="4" t="str">
        <f t="shared" si="81"/>
        <v>One calendar year</v>
      </c>
      <c r="Z102" s="4" t="s">
        <v>442</v>
      </c>
      <c r="AB102" s="4">
        <v>1</v>
      </c>
      <c r="AC102" s="4" t="s">
        <v>448</v>
      </c>
      <c r="AE102" s="4" t="str">
        <f t="shared" ref="AE102:AE109" si="95">("Physical violence, Sexual harassment, Possession of weapons, Interference with educational process, Bullying, Damaging property, Theft, Profanity or obscenity")</f>
        <v>Physical violence, Sexual harassment, Possession of weapons, Interference with educational process, Bullying, Damaging property, Theft, Profanity or obscenity</v>
      </c>
      <c r="AF102" s="4" t="s">
        <v>449</v>
      </c>
      <c r="AG102" s="4" t="s">
        <v>450</v>
      </c>
      <c r="AH102" s="4" t="str">
        <f t="shared" si="83"/>
        <v>Not specified</v>
      </c>
      <c r="AK102" s="4">
        <v>1</v>
      </c>
      <c r="AL102" s="4" t="s">
        <v>451</v>
      </c>
      <c r="AN102" s="4" t="s">
        <v>452</v>
      </c>
      <c r="AO102" s="4" t="s">
        <v>453</v>
      </c>
      <c r="AP102" s="4" t="s">
        <v>466</v>
      </c>
      <c r="AQ102" s="4" t="str">
        <f t="shared" si="84"/>
        <v>Truancy or Absence, Tardiness, Exercise of freedom of press/speech, Dress code violation, Self-defense</v>
      </c>
      <c r="AR102" s="4" t="s">
        <v>454</v>
      </c>
      <c r="AT102" s="4" t="str">
        <f t="shared" si="85"/>
        <v>90 days</v>
      </c>
      <c r="AU102" s="4" t="s">
        <v>455</v>
      </c>
      <c r="AV102" s="4" t="s">
        <v>456</v>
      </c>
      <c r="AW102" s="4" t="str">
        <f t="shared" si="86"/>
        <v>Yes, required</v>
      </c>
      <c r="AX102" s="4" t="s">
        <v>457</v>
      </c>
      <c r="AZ102" s="4" t="str">
        <f t="shared" si="87"/>
        <v>Age of student, Disciplinary history, Student's disability , Seriousness of violation, Threat to safety, Self-defense</v>
      </c>
      <c r="BA102" s="4" t="s">
        <v>458</v>
      </c>
      <c r="BC102" s="4">
        <v>0</v>
      </c>
      <c r="BI102" s="4" t="str">
        <f t="shared" si="88"/>
        <v xml:space="preserve">Opportunity to receive educational instruction , Opportunity to make-up school work, Provide behavioral rehabilitation plan </v>
      </c>
      <c r="BJ102" s="4" t="s">
        <v>467</v>
      </c>
      <c r="BL102" s="4" t="str">
        <f t="shared" si="89"/>
        <v>No, but encouraged</v>
      </c>
      <c r="BM102" s="4" t="s">
        <v>460</v>
      </c>
      <c r="BO102" s="4" t="str">
        <f t="shared" si="90"/>
        <v>In-school suspension, Parental involvement, Positive behavioral interventions, Restorative justice , Community service, Referrals to counselors</v>
      </c>
      <c r="BP102" s="4" t="s">
        <v>461</v>
      </c>
      <c r="BQ102" s="4" t="s">
        <v>462</v>
      </c>
      <c r="BR102" s="4">
        <v>1</v>
      </c>
      <c r="BS102" s="4" t="s">
        <v>476</v>
      </c>
      <c r="BU102" s="4" t="str">
        <f t="shared" si="91"/>
        <v>Annually</v>
      </c>
      <c r="BX102" s="4" t="str">
        <f t="shared" si="92"/>
        <v xml:space="preserve">Number of expulsions, Number of out-of-school suspensions, Number of in-school suspensions, Incident type, Discipline duration, Demographic information </v>
      </c>
      <c r="BY102" s="4" t="s">
        <v>483</v>
      </c>
      <c r="CA102" s="4">
        <v>1</v>
      </c>
      <c r="CB102" s="4" t="s">
        <v>476</v>
      </c>
      <c r="CD102" s="4" t="str">
        <f t="shared" si="93"/>
        <v>Race/ethnicity, Gender, Grade level, English learner, Disability status</v>
      </c>
      <c r="CE102" s="4" t="s">
        <v>477</v>
      </c>
      <c r="CG102" s="4">
        <v>1</v>
      </c>
      <c r="CH102" s="4" t="s">
        <v>440</v>
      </c>
      <c r="CJ102" s="4" t="str">
        <f t="shared" si="94"/>
        <v>Possession of firearm, Possession of weapon</v>
      </c>
      <c r="CK102" s="4" t="s">
        <v>440</v>
      </c>
    </row>
    <row r="103" spans="1:90" s="4" customFormat="1" x14ac:dyDescent="0.35">
      <c r="A103" s="4" t="s">
        <v>434</v>
      </c>
      <c r="B103" s="5">
        <v>42936</v>
      </c>
      <c r="C103" s="5">
        <v>43031</v>
      </c>
      <c r="D103" s="4">
        <v>1</v>
      </c>
      <c r="E103" s="4" t="s">
        <v>485</v>
      </c>
      <c r="G103" s="4">
        <v>1</v>
      </c>
      <c r="H103" s="4" t="s">
        <v>441</v>
      </c>
      <c r="J103" s="4" t="str">
        <f t="shared" si="78"/>
        <v>Possession of firearm, Possession of weapon</v>
      </c>
      <c r="K103" s="4" t="s">
        <v>436</v>
      </c>
      <c r="M103" s="4" t="str">
        <f t="shared" si="79"/>
        <v>One calendar year</v>
      </c>
      <c r="N103" s="4" t="s">
        <v>442</v>
      </c>
      <c r="P103" s="4">
        <v>1</v>
      </c>
      <c r="Q103" s="4" t="s">
        <v>443</v>
      </c>
      <c r="S103" s="4" t="s">
        <v>464</v>
      </c>
      <c r="T103" s="4" t="s">
        <v>445</v>
      </c>
      <c r="U103" s="4" t="s">
        <v>446</v>
      </c>
      <c r="V103" s="4" t="str">
        <f t="shared" si="80"/>
        <v>Truancy or Absence, Tardiness, Exercise of freedom of speech/press, Dress Code</v>
      </c>
      <c r="W103" s="4" t="s">
        <v>468</v>
      </c>
      <c r="Y103" s="4" t="str">
        <f t="shared" si="81"/>
        <v>One calendar year</v>
      </c>
      <c r="Z103" s="4" t="s">
        <v>442</v>
      </c>
      <c r="AB103" s="4">
        <v>1</v>
      </c>
      <c r="AC103" s="4" t="s">
        <v>448</v>
      </c>
      <c r="AE103" s="4" t="str">
        <f t="shared" si="95"/>
        <v>Physical violence, Sexual harassment, Possession of weapons, Interference with educational process, Bullying, Damaging property, Theft, Profanity or obscenity</v>
      </c>
      <c r="AF103" s="4" t="s">
        <v>449</v>
      </c>
      <c r="AG103" s="4" t="s">
        <v>450</v>
      </c>
      <c r="AH103" s="4" t="str">
        <f t="shared" si="83"/>
        <v>Not specified</v>
      </c>
      <c r="AK103" s="4">
        <v>1</v>
      </c>
      <c r="AL103" s="4" t="s">
        <v>451</v>
      </c>
      <c r="AN103" s="4" t="s">
        <v>452</v>
      </c>
      <c r="AO103" s="4" t="s">
        <v>453</v>
      </c>
      <c r="AP103" s="4" t="s">
        <v>466</v>
      </c>
      <c r="AQ103" s="4" t="str">
        <f t="shared" si="84"/>
        <v>Truancy or Absence, Tardiness, Exercise of freedom of press/speech, Dress code violation, Self-defense</v>
      </c>
      <c r="AR103" s="4" t="s">
        <v>454</v>
      </c>
      <c r="AT103" s="4" t="str">
        <f t="shared" si="85"/>
        <v>90 days</v>
      </c>
      <c r="AU103" s="4" t="s">
        <v>455</v>
      </c>
      <c r="AV103" s="4" t="s">
        <v>456</v>
      </c>
      <c r="AW103" s="4" t="str">
        <f t="shared" si="86"/>
        <v>Yes, required</v>
      </c>
      <c r="AX103" s="4" t="s">
        <v>457</v>
      </c>
      <c r="AZ103" s="4" t="str">
        <f t="shared" si="87"/>
        <v>Age of student, Disciplinary history, Student's disability , Seriousness of violation, Threat to safety, Self-defense</v>
      </c>
      <c r="BA103" s="4" t="s">
        <v>458</v>
      </c>
      <c r="BC103" s="4">
        <v>0</v>
      </c>
      <c r="BI103" s="4" t="str">
        <f t="shared" si="88"/>
        <v xml:space="preserve">Opportunity to receive educational instruction , Opportunity to make-up school work, Provide behavioral rehabilitation plan </v>
      </c>
      <c r="BJ103" s="4" t="s">
        <v>467</v>
      </c>
      <c r="BL103" s="4" t="str">
        <f t="shared" si="89"/>
        <v>No, but encouraged</v>
      </c>
      <c r="BM103" s="4" t="s">
        <v>460</v>
      </c>
      <c r="BO103" s="4" t="str">
        <f t="shared" si="90"/>
        <v>In-school suspension, Parental involvement, Positive behavioral interventions, Restorative justice , Community service, Referrals to counselors</v>
      </c>
      <c r="BP103" s="4" t="s">
        <v>461</v>
      </c>
      <c r="BQ103" s="4" t="s">
        <v>462</v>
      </c>
      <c r="BR103" s="4">
        <v>1</v>
      </c>
      <c r="BS103" s="4" t="s">
        <v>476</v>
      </c>
      <c r="BU103" s="4" t="str">
        <f t="shared" si="91"/>
        <v>Annually</v>
      </c>
      <c r="BV103" s="4" t="s">
        <v>476</v>
      </c>
      <c r="BX103" s="4" t="str">
        <f t="shared" si="92"/>
        <v xml:space="preserve">Number of expulsions, Number of out-of-school suspensions, Number of in-school suspensions, Incident type, Discipline duration, Demographic information </v>
      </c>
      <c r="BY103" s="4" t="s">
        <v>477</v>
      </c>
      <c r="CA103" s="4">
        <v>1</v>
      </c>
      <c r="CB103" s="4" t="s">
        <v>476</v>
      </c>
      <c r="CD103" s="4" t="str">
        <f t="shared" si="93"/>
        <v>Race/ethnicity, Gender, Grade level, English learner, Disability status</v>
      </c>
      <c r="CE103" s="4" t="s">
        <v>477</v>
      </c>
      <c r="CG103" s="4">
        <v>1</v>
      </c>
      <c r="CH103" s="4" t="s">
        <v>440</v>
      </c>
      <c r="CJ103" s="4" t="str">
        <f t="shared" si="94"/>
        <v>Possession of firearm, Possession of weapon</v>
      </c>
      <c r="CK103" s="4" t="s">
        <v>440</v>
      </c>
    </row>
    <row r="104" spans="1:90" s="4" customFormat="1" x14ac:dyDescent="0.35">
      <c r="A104" s="4" t="s">
        <v>434</v>
      </c>
      <c r="B104" s="5">
        <v>43032</v>
      </c>
      <c r="C104" s="5">
        <v>43081</v>
      </c>
      <c r="D104" s="4">
        <v>1</v>
      </c>
      <c r="E104" s="4" t="s">
        <v>486</v>
      </c>
      <c r="G104" s="4">
        <v>1</v>
      </c>
      <c r="H104" s="4" t="s">
        <v>441</v>
      </c>
      <c r="J104" s="4" t="str">
        <f t="shared" si="78"/>
        <v>Possession of firearm, Possession of weapon</v>
      </c>
      <c r="K104" s="4" t="s">
        <v>436</v>
      </c>
      <c r="M104" s="4" t="str">
        <f t="shared" si="79"/>
        <v>One calendar year</v>
      </c>
      <c r="N104" s="4" t="s">
        <v>442</v>
      </c>
      <c r="P104" s="4">
        <v>1</v>
      </c>
      <c r="Q104" s="4" t="s">
        <v>443</v>
      </c>
      <c r="S104" s="4" t="s">
        <v>464</v>
      </c>
      <c r="T104" s="4" t="s">
        <v>445</v>
      </c>
      <c r="U104" s="4" t="s">
        <v>446</v>
      </c>
      <c r="V104" s="4" t="str">
        <f t="shared" si="80"/>
        <v>Truancy or Absence, Tardiness, Exercise of freedom of speech/press, Dress Code</v>
      </c>
      <c r="W104" s="4" t="s">
        <v>468</v>
      </c>
      <c r="Y104" s="4" t="str">
        <f t="shared" si="81"/>
        <v>One calendar year</v>
      </c>
      <c r="Z104" s="4" t="s">
        <v>442</v>
      </c>
      <c r="AB104" s="4">
        <v>1</v>
      </c>
      <c r="AC104" s="4" t="s">
        <v>448</v>
      </c>
      <c r="AE104" s="4" t="str">
        <f t="shared" si="95"/>
        <v>Physical violence, Sexual harassment, Possession of weapons, Interference with educational process, Bullying, Damaging property, Theft, Profanity or obscenity</v>
      </c>
      <c r="AF104" s="4" t="s">
        <v>449</v>
      </c>
      <c r="AG104" s="4" t="s">
        <v>450</v>
      </c>
      <c r="AH104" s="4" t="str">
        <f t="shared" si="83"/>
        <v>Not specified</v>
      </c>
      <c r="AK104" s="4">
        <v>1</v>
      </c>
      <c r="AL104" s="4" t="s">
        <v>451</v>
      </c>
      <c r="AN104" s="4" t="s">
        <v>452</v>
      </c>
      <c r="AO104" s="4" t="s">
        <v>453</v>
      </c>
      <c r="AP104" s="4" t="s">
        <v>466</v>
      </c>
      <c r="AQ104" s="4" t="str">
        <f t="shared" si="84"/>
        <v>Truancy or Absence, Tardiness, Exercise of freedom of press/speech, Dress code violation, Self-defense</v>
      </c>
      <c r="AR104" s="4" t="s">
        <v>454</v>
      </c>
      <c r="AT104" s="4" t="str">
        <f t="shared" si="85"/>
        <v>90 days</v>
      </c>
      <c r="AU104" s="4" t="s">
        <v>455</v>
      </c>
      <c r="AW104" s="4" t="str">
        <f t="shared" si="86"/>
        <v>Yes, required</v>
      </c>
      <c r="AX104" s="4" t="s">
        <v>457</v>
      </c>
      <c r="AZ104" s="4" t="str">
        <f t="shared" si="87"/>
        <v>Age of student, Disciplinary history, Student's disability , Seriousness of violation, Threat to safety, Self-defense</v>
      </c>
      <c r="BA104" s="4" t="s">
        <v>458</v>
      </c>
      <c r="BC104" s="4">
        <v>0</v>
      </c>
      <c r="BI104" s="4" t="str">
        <f t="shared" si="88"/>
        <v xml:space="preserve">Opportunity to receive educational instruction , Opportunity to make-up school work, Provide behavioral rehabilitation plan </v>
      </c>
      <c r="BJ104" s="4" t="s">
        <v>467</v>
      </c>
      <c r="BL104" s="4" t="str">
        <f t="shared" si="89"/>
        <v>No, but encouraged</v>
      </c>
      <c r="BM104" s="4" t="s">
        <v>460</v>
      </c>
      <c r="BO104" s="4" t="str">
        <f t="shared" si="90"/>
        <v>In-school suspension, Parental involvement, Positive behavioral interventions, Restorative justice , Community service, Referrals to counselors</v>
      </c>
      <c r="BP104" s="4" t="s">
        <v>461</v>
      </c>
      <c r="BQ104" s="4" t="s">
        <v>462</v>
      </c>
      <c r="BR104" s="4">
        <v>1</v>
      </c>
      <c r="BS104" s="4" t="s">
        <v>476</v>
      </c>
      <c r="BU104" s="4" t="str">
        <f t="shared" si="91"/>
        <v>Annually</v>
      </c>
      <c r="BV104" s="4" t="s">
        <v>476</v>
      </c>
      <c r="BX104" s="4" t="str">
        <f t="shared" si="92"/>
        <v xml:space="preserve">Number of expulsions, Number of out-of-school suspensions, Number of in-school suspensions, Incident type, Discipline duration, Demographic information </v>
      </c>
      <c r="BY104" s="4" t="s">
        <v>477</v>
      </c>
      <c r="CA104" s="4">
        <v>1</v>
      </c>
      <c r="CB104" s="4" t="s">
        <v>476</v>
      </c>
      <c r="CD104" s="4" t="str">
        <f t="shared" si="93"/>
        <v>Race/ethnicity, Gender, Grade level, English learner, Disability status</v>
      </c>
      <c r="CE104" s="4" t="s">
        <v>479</v>
      </c>
      <c r="CG104" s="4">
        <v>1</v>
      </c>
      <c r="CH104" s="4" t="s">
        <v>440</v>
      </c>
      <c r="CJ104" s="4" t="str">
        <f t="shared" si="94"/>
        <v>Possession of firearm, Possession of weapon</v>
      </c>
      <c r="CK104" s="4" t="s">
        <v>440</v>
      </c>
    </row>
    <row r="105" spans="1:90" s="4" customFormat="1" x14ac:dyDescent="0.35">
      <c r="A105" s="4" t="s">
        <v>434</v>
      </c>
      <c r="B105" s="5">
        <v>43082</v>
      </c>
      <c r="C105" s="5">
        <v>43310</v>
      </c>
      <c r="D105" s="4">
        <v>1</v>
      </c>
      <c r="E105" s="4" t="s">
        <v>486</v>
      </c>
      <c r="G105" s="4">
        <v>1</v>
      </c>
      <c r="H105" s="4" t="s">
        <v>441</v>
      </c>
      <c r="J105" s="4" t="str">
        <f t="shared" si="78"/>
        <v>Possession of firearm, Possession of weapon</v>
      </c>
      <c r="K105" s="4" t="s">
        <v>436</v>
      </c>
      <c r="M105" s="4" t="str">
        <f t="shared" si="79"/>
        <v>One calendar year</v>
      </c>
      <c r="N105" s="4" t="s">
        <v>442</v>
      </c>
      <c r="P105" s="4">
        <v>1</v>
      </c>
      <c r="Q105" s="4" t="s">
        <v>443</v>
      </c>
      <c r="S105" s="4" t="s">
        <v>464</v>
      </c>
      <c r="T105" s="4" t="s">
        <v>445</v>
      </c>
      <c r="U105" s="4" t="s">
        <v>446</v>
      </c>
      <c r="V105" s="4" t="str">
        <f t="shared" si="80"/>
        <v>Truancy or Absence, Tardiness, Exercise of freedom of speech/press, Dress Code</v>
      </c>
      <c r="W105" s="4" t="s">
        <v>468</v>
      </c>
      <c r="Y105" s="4" t="str">
        <f t="shared" si="81"/>
        <v>One calendar year</v>
      </c>
      <c r="Z105" s="4" t="s">
        <v>442</v>
      </c>
      <c r="AB105" s="4">
        <v>1</v>
      </c>
      <c r="AC105" s="4" t="s">
        <v>448</v>
      </c>
      <c r="AE105" s="4" t="str">
        <f t="shared" si="95"/>
        <v>Physical violence, Sexual harassment, Possession of weapons, Interference with educational process, Bullying, Damaging property, Theft, Profanity or obscenity</v>
      </c>
      <c r="AF105" s="4" t="s">
        <v>449</v>
      </c>
      <c r="AG105" s="4" t="s">
        <v>450</v>
      </c>
      <c r="AH105" s="4" t="str">
        <f t="shared" si="83"/>
        <v>Not specified</v>
      </c>
      <c r="AK105" s="4">
        <v>1</v>
      </c>
      <c r="AL105" s="4" t="s">
        <v>451</v>
      </c>
      <c r="AN105" s="4" t="s">
        <v>452</v>
      </c>
      <c r="AO105" s="4" t="s">
        <v>453</v>
      </c>
      <c r="AP105" s="4" t="s">
        <v>466</v>
      </c>
      <c r="AQ105" s="4" t="str">
        <f t="shared" si="84"/>
        <v>Truancy or Absence, Tardiness, Exercise of freedom of press/speech, Dress code violation, Self-defense</v>
      </c>
      <c r="AR105" s="4" t="s">
        <v>454</v>
      </c>
      <c r="AT105" s="4" t="str">
        <f t="shared" si="85"/>
        <v>90 days</v>
      </c>
      <c r="AU105" s="4" t="s">
        <v>455</v>
      </c>
      <c r="AV105" s="4" t="s">
        <v>456</v>
      </c>
      <c r="AW105" s="4" t="str">
        <f t="shared" si="86"/>
        <v>Yes, required</v>
      </c>
      <c r="AX105" s="4" t="s">
        <v>457</v>
      </c>
      <c r="AZ105" s="4" t="str">
        <f t="shared" si="87"/>
        <v>Age of student, Disciplinary history, Student's disability , Seriousness of violation, Threat to safety, Self-defense</v>
      </c>
      <c r="BA105" s="4" t="s">
        <v>458</v>
      </c>
      <c r="BC105" s="4">
        <v>0</v>
      </c>
      <c r="BI105" s="4" t="str">
        <f t="shared" si="88"/>
        <v xml:space="preserve">Opportunity to receive educational instruction , Opportunity to make-up school work, Provide behavioral rehabilitation plan </v>
      </c>
      <c r="BJ105" s="4" t="s">
        <v>467</v>
      </c>
      <c r="BL105" s="4" t="str">
        <f t="shared" si="89"/>
        <v>No, but encouraged</v>
      </c>
      <c r="BM105" s="4" t="s">
        <v>460</v>
      </c>
      <c r="BO105" s="4" t="str">
        <f t="shared" si="90"/>
        <v>In-school suspension, Parental involvement, Positive behavioral interventions, Restorative justice , Community service, Referrals to counselors</v>
      </c>
      <c r="BP105" s="4" t="s">
        <v>461</v>
      </c>
      <c r="BQ105" s="4" t="s">
        <v>462</v>
      </c>
      <c r="BR105" s="4">
        <v>1</v>
      </c>
      <c r="BS105" s="4" t="s">
        <v>476</v>
      </c>
      <c r="BU105" s="4" t="str">
        <f t="shared" si="91"/>
        <v>Annually</v>
      </c>
      <c r="BV105" s="4" t="s">
        <v>476</v>
      </c>
      <c r="BX105" s="4" t="str">
        <f t="shared" si="92"/>
        <v xml:space="preserve">Number of expulsions, Number of out-of-school suspensions, Number of in-school suspensions, Incident type, Discipline duration, Demographic information </v>
      </c>
      <c r="BY105" s="4" t="s">
        <v>477</v>
      </c>
      <c r="CA105" s="4">
        <v>1</v>
      </c>
      <c r="CB105" s="4" t="s">
        <v>476</v>
      </c>
      <c r="CD105" s="4" t="str">
        <f t="shared" si="93"/>
        <v>Race/ethnicity, Gender, Grade level, English learner, Disability status</v>
      </c>
      <c r="CE105" s="4" t="s">
        <v>479</v>
      </c>
      <c r="CF105" s="4" t="s">
        <v>487</v>
      </c>
      <c r="CG105" s="4">
        <v>1</v>
      </c>
      <c r="CH105" s="4" t="s">
        <v>440</v>
      </c>
      <c r="CJ105" s="4" t="str">
        <f t="shared" si="94"/>
        <v>Possession of firearm, Possession of weapon</v>
      </c>
      <c r="CK105" s="4" t="s">
        <v>440</v>
      </c>
    </row>
    <row r="106" spans="1:90" s="4" customFormat="1" x14ac:dyDescent="0.35">
      <c r="A106" s="4" t="s">
        <v>434</v>
      </c>
      <c r="B106" s="5">
        <v>43311</v>
      </c>
      <c r="C106" s="5">
        <v>43336</v>
      </c>
      <c r="D106" s="4">
        <v>1</v>
      </c>
      <c r="E106" s="4" t="s">
        <v>486</v>
      </c>
      <c r="G106" s="4">
        <v>1</v>
      </c>
      <c r="H106" s="4" t="s">
        <v>441</v>
      </c>
      <c r="J106" s="4" t="str">
        <f t="shared" si="78"/>
        <v>Possession of firearm, Possession of weapon</v>
      </c>
      <c r="K106" s="4" t="s">
        <v>436</v>
      </c>
      <c r="M106" s="4" t="str">
        <f t="shared" si="79"/>
        <v>One calendar year</v>
      </c>
      <c r="N106" s="4" t="s">
        <v>442</v>
      </c>
      <c r="P106" s="4">
        <v>1</v>
      </c>
      <c r="Q106" s="4" t="s">
        <v>443</v>
      </c>
      <c r="S106" s="4" t="s">
        <v>464</v>
      </c>
      <c r="T106" s="4" t="s">
        <v>445</v>
      </c>
      <c r="U106" s="4" t="s">
        <v>446</v>
      </c>
      <c r="V106" s="4" t="str">
        <f t="shared" si="80"/>
        <v>Truancy or Absence, Tardiness, Exercise of freedom of speech/press, Dress Code</v>
      </c>
      <c r="W106" s="4" t="s">
        <v>468</v>
      </c>
      <c r="Y106" s="4" t="str">
        <f t="shared" si="81"/>
        <v>One calendar year</v>
      </c>
      <c r="Z106" s="4" t="s">
        <v>442</v>
      </c>
      <c r="AB106" s="4">
        <v>1</v>
      </c>
      <c r="AC106" s="4" t="s">
        <v>448</v>
      </c>
      <c r="AE106" s="4" t="str">
        <f t="shared" si="95"/>
        <v>Physical violence, Sexual harassment, Possession of weapons, Interference with educational process, Bullying, Damaging property, Theft, Profanity or obscenity</v>
      </c>
      <c r="AF106" s="4" t="s">
        <v>449</v>
      </c>
      <c r="AG106" s="4" t="s">
        <v>450</v>
      </c>
      <c r="AH106" s="4" t="str">
        <f t="shared" si="83"/>
        <v>Not specified</v>
      </c>
      <c r="AK106" s="4">
        <v>1</v>
      </c>
      <c r="AL106" s="4" t="s">
        <v>451</v>
      </c>
      <c r="AN106" s="4" t="s">
        <v>452</v>
      </c>
      <c r="AO106" s="4" t="s">
        <v>453</v>
      </c>
      <c r="AP106" s="4" t="s">
        <v>466</v>
      </c>
      <c r="AQ106" s="4" t="str">
        <f t="shared" si="84"/>
        <v>Truancy or Absence, Tardiness, Exercise of freedom of press/speech, Dress code violation, Self-defense</v>
      </c>
      <c r="AR106" s="4" t="s">
        <v>454</v>
      </c>
      <c r="AT106" s="4" t="str">
        <f t="shared" si="85"/>
        <v>90 days</v>
      </c>
      <c r="AU106" s="4" t="s">
        <v>455</v>
      </c>
      <c r="AV106" s="4" t="s">
        <v>456</v>
      </c>
      <c r="AW106" s="4" t="str">
        <f t="shared" si="86"/>
        <v>Yes, required</v>
      </c>
      <c r="AX106" s="4" t="s">
        <v>457</v>
      </c>
      <c r="AZ106" s="4" t="str">
        <f t="shared" si="87"/>
        <v>Age of student, Disciplinary history, Student's disability , Seriousness of violation, Threat to safety, Self-defense</v>
      </c>
      <c r="BA106" s="4" t="s">
        <v>458</v>
      </c>
      <c r="BC106" s="4">
        <v>0</v>
      </c>
      <c r="BI106" s="4" t="str">
        <f t="shared" si="88"/>
        <v xml:space="preserve">Opportunity to receive educational instruction , Opportunity to make-up school work, Provide behavioral rehabilitation plan </v>
      </c>
      <c r="BJ106" s="4" t="s">
        <v>467</v>
      </c>
      <c r="BL106" s="4" t="str">
        <f t="shared" si="89"/>
        <v>No, but encouraged</v>
      </c>
      <c r="BM106" s="4" t="s">
        <v>460</v>
      </c>
      <c r="BO106" s="4" t="str">
        <f t="shared" si="90"/>
        <v>In-school suspension, Parental involvement, Positive behavioral interventions, Restorative justice , Community service, Referrals to counselors</v>
      </c>
      <c r="BP106" s="4" t="s">
        <v>461</v>
      </c>
      <c r="BQ106" s="4" t="s">
        <v>462</v>
      </c>
      <c r="BR106" s="4">
        <v>1</v>
      </c>
      <c r="BS106" s="4" t="s">
        <v>476</v>
      </c>
      <c r="BU106" s="4" t="str">
        <f t="shared" si="91"/>
        <v>Annually</v>
      </c>
      <c r="BV106" s="4" t="s">
        <v>476</v>
      </c>
      <c r="BX106" s="4" t="str">
        <f t="shared" si="92"/>
        <v xml:space="preserve">Number of expulsions, Number of out-of-school suspensions, Number of in-school suspensions, Incident type, Discipline duration, Demographic information </v>
      </c>
      <c r="BY106" s="4" t="s">
        <v>477</v>
      </c>
      <c r="CA106" s="4">
        <v>1</v>
      </c>
      <c r="CB106" s="4" t="s">
        <v>476</v>
      </c>
      <c r="CD106" s="4" t="str">
        <f t="shared" si="93"/>
        <v>Race/ethnicity, Gender, Grade level, English learner, Disability status</v>
      </c>
      <c r="CE106" s="4" t="s">
        <v>477</v>
      </c>
      <c r="CF106" s="4" t="s">
        <v>487</v>
      </c>
      <c r="CG106" s="4">
        <v>1</v>
      </c>
      <c r="CH106" s="4" t="s">
        <v>440</v>
      </c>
      <c r="CJ106" s="4" t="str">
        <f t="shared" si="94"/>
        <v>Possession of firearm, Possession of weapon</v>
      </c>
      <c r="CK106" s="4" t="s">
        <v>440</v>
      </c>
    </row>
    <row r="107" spans="1:90" s="4" customFormat="1" x14ac:dyDescent="0.35">
      <c r="A107" s="4" t="s">
        <v>434</v>
      </c>
      <c r="B107" s="5">
        <v>43337</v>
      </c>
      <c r="C107" s="5">
        <v>43374</v>
      </c>
      <c r="D107" s="4">
        <v>1</v>
      </c>
      <c r="E107" s="4" t="s">
        <v>488</v>
      </c>
      <c r="G107" s="4">
        <v>1</v>
      </c>
      <c r="H107" s="4" t="s">
        <v>441</v>
      </c>
      <c r="J107" s="4" t="str">
        <f t="shared" si="78"/>
        <v>Possession of firearm, Possession of weapon</v>
      </c>
      <c r="K107" s="4" t="s">
        <v>436</v>
      </c>
      <c r="M107" s="4" t="str">
        <f t="shared" si="79"/>
        <v>One calendar year</v>
      </c>
      <c r="N107" s="4" t="s">
        <v>442</v>
      </c>
      <c r="P107" s="4">
        <v>1</v>
      </c>
      <c r="Q107" s="4" t="s">
        <v>443</v>
      </c>
      <c r="S107" s="4" t="s">
        <v>464</v>
      </c>
      <c r="T107" s="4" t="s">
        <v>445</v>
      </c>
      <c r="U107" s="4" t="s">
        <v>446</v>
      </c>
      <c r="V107" s="4" t="str">
        <f t="shared" si="80"/>
        <v>Truancy or Absence, Tardiness, Exercise of freedom of speech/press, Dress Code</v>
      </c>
      <c r="W107" s="4" t="s">
        <v>468</v>
      </c>
      <c r="Y107" s="4" t="str">
        <f t="shared" si="81"/>
        <v>One calendar year</v>
      </c>
      <c r="Z107" s="4" t="s">
        <v>442</v>
      </c>
      <c r="AB107" s="4">
        <v>1</v>
      </c>
      <c r="AC107" s="4" t="s">
        <v>448</v>
      </c>
      <c r="AE107" s="4" t="str">
        <f t="shared" si="95"/>
        <v>Physical violence, Sexual harassment, Possession of weapons, Interference with educational process, Bullying, Damaging property, Theft, Profanity or obscenity</v>
      </c>
      <c r="AF107" s="4" t="s">
        <v>449</v>
      </c>
      <c r="AG107" s="4" t="s">
        <v>450</v>
      </c>
      <c r="AH107" s="4" t="str">
        <f t="shared" si="83"/>
        <v>Not specified</v>
      </c>
      <c r="AK107" s="4">
        <v>1</v>
      </c>
      <c r="AL107" s="4" t="s">
        <v>451</v>
      </c>
      <c r="AN107" s="4" t="s">
        <v>452</v>
      </c>
      <c r="AO107" s="4" t="s">
        <v>453</v>
      </c>
      <c r="AP107" s="4" t="s">
        <v>466</v>
      </c>
      <c r="AQ107" s="4" t="str">
        <f t="shared" si="84"/>
        <v>Truancy or Absence, Tardiness, Exercise of freedom of press/speech, Dress code violation, Self-defense</v>
      </c>
      <c r="AR107" s="4" t="s">
        <v>454</v>
      </c>
      <c r="AT107" s="4" t="str">
        <f t="shared" si="85"/>
        <v>90 days</v>
      </c>
      <c r="AU107" s="4" t="s">
        <v>455</v>
      </c>
      <c r="AV107" s="4" t="s">
        <v>456</v>
      </c>
      <c r="AW107" s="4" t="str">
        <f t="shared" si="86"/>
        <v>Yes, required</v>
      </c>
      <c r="AX107" s="4" t="s">
        <v>457</v>
      </c>
      <c r="AZ107" s="4" t="str">
        <f t="shared" si="87"/>
        <v>Age of student, Disciplinary history, Student's disability , Seriousness of violation, Threat to safety, Self-defense</v>
      </c>
      <c r="BA107" s="4" t="s">
        <v>458</v>
      </c>
      <c r="BC107" s="4">
        <v>0</v>
      </c>
      <c r="BI107" s="4" t="str">
        <f t="shared" si="88"/>
        <v xml:space="preserve">Opportunity to receive educational instruction , Opportunity to make-up school work, Provide behavioral rehabilitation plan </v>
      </c>
      <c r="BJ107" s="4" t="s">
        <v>489</v>
      </c>
      <c r="BL107" s="4" t="str">
        <f t="shared" si="89"/>
        <v>No, but encouraged</v>
      </c>
      <c r="BM107" s="4" t="s">
        <v>460</v>
      </c>
      <c r="BO107" s="4" t="str">
        <f t="shared" si="90"/>
        <v>In-school suspension, Parental involvement, Positive behavioral interventions, Restorative justice , Community service, Referrals to counselors</v>
      </c>
      <c r="BP107" s="4" t="s">
        <v>461</v>
      </c>
      <c r="BQ107" s="4" t="s">
        <v>462</v>
      </c>
      <c r="BR107" s="4">
        <v>1</v>
      </c>
      <c r="BS107" s="4" t="s">
        <v>490</v>
      </c>
      <c r="BU107" s="4" t="str">
        <f t="shared" si="91"/>
        <v>Annually</v>
      </c>
      <c r="BV107" s="4" t="s">
        <v>491</v>
      </c>
      <c r="BW107" s="4" t="s">
        <v>492</v>
      </c>
      <c r="BX107" s="4" t="str">
        <f>("Number of expulsions, Number of out-of-school suspensions, Number of in-school suspensions, Incident type, Discipline duration, Demographic information , Referrals to law enforcement")</f>
        <v>Number of expulsions, Number of out-of-school suspensions, Number of in-school suspensions, Incident type, Discipline duration, Demographic information , Referrals to law enforcement</v>
      </c>
      <c r="BY107" s="4" t="s">
        <v>490</v>
      </c>
      <c r="BZ107" s="4" t="s">
        <v>493</v>
      </c>
      <c r="CA107" s="4">
        <v>1</v>
      </c>
      <c r="CB107" s="4" t="s">
        <v>491</v>
      </c>
      <c r="CC107" s="4" t="s">
        <v>494</v>
      </c>
      <c r="CD107" s="4" t="str">
        <f t="shared" si="93"/>
        <v>Race/ethnicity, Gender, Grade level, English learner, Disability status</v>
      </c>
      <c r="CE107" s="4" t="s">
        <v>495</v>
      </c>
      <c r="CF107" s="4" t="s">
        <v>487</v>
      </c>
      <c r="CG107" s="4">
        <v>1</v>
      </c>
      <c r="CH107" s="4" t="s">
        <v>440</v>
      </c>
      <c r="CJ107" s="4" t="str">
        <f t="shared" si="94"/>
        <v>Possession of firearm, Possession of weapon</v>
      </c>
      <c r="CK107" s="4" t="s">
        <v>440</v>
      </c>
    </row>
    <row r="108" spans="1:90" s="4" customFormat="1" x14ac:dyDescent="0.35">
      <c r="A108" s="4" t="s">
        <v>434</v>
      </c>
      <c r="B108" s="5">
        <v>43376</v>
      </c>
      <c r="C108" s="5">
        <v>43402</v>
      </c>
      <c r="D108" s="4">
        <v>1</v>
      </c>
      <c r="E108" s="4" t="s">
        <v>488</v>
      </c>
      <c r="G108" s="4">
        <v>1</v>
      </c>
      <c r="H108" s="4" t="s">
        <v>441</v>
      </c>
      <c r="J108" s="4" t="str">
        <f t="shared" si="78"/>
        <v>Possession of firearm, Possession of weapon</v>
      </c>
      <c r="K108" s="4" t="s">
        <v>436</v>
      </c>
      <c r="M108" s="4" t="str">
        <f t="shared" si="79"/>
        <v>One calendar year</v>
      </c>
      <c r="N108" s="4" t="s">
        <v>442</v>
      </c>
      <c r="P108" s="4">
        <v>1</v>
      </c>
      <c r="Q108" s="4" t="s">
        <v>443</v>
      </c>
      <c r="S108" s="4" t="s">
        <v>464</v>
      </c>
      <c r="T108" s="4" t="s">
        <v>445</v>
      </c>
      <c r="U108" s="4" t="s">
        <v>446</v>
      </c>
      <c r="V108" s="4" t="str">
        <f t="shared" si="80"/>
        <v>Truancy or Absence, Tardiness, Exercise of freedom of speech/press, Dress Code</v>
      </c>
      <c r="W108" s="4" t="s">
        <v>468</v>
      </c>
      <c r="Y108" s="4" t="str">
        <f t="shared" si="81"/>
        <v>One calendar year</v>
      </c>
      <c r="Z108" s="4" t="s">
        <v>442</v>
      </c>
      <c r="AB108" s="4">
        <v>1</v>
      </c>
      <c r="AC108" s="4" t="s">
        <v>448</v>
      </c>
      <c r="AE108" s="4" t="str">
        <f t="shared" si="95"/>
        <v>Physical violence, Sexual harassment, Possession of weapons, Interference with educational process, Bullying, Damaging property, Theft, Profanity or obscenity</v>
      </c>
      <c r="AF108" s="4" t="s">
        <v>449</v>
      </c>
      <c r="AG108" s="4" t="s">
        <v>450</v>
      </c>
      <c r="AH108" s="4" t="str">
        <f t="shared" si="83"/>
        <v>Not specified</v>
      </c>
      <c r="AK108" s="4">
        <v>1</v>
      </c>
      <c r="AL108" s="4" t="s">
        <v>451</v>
      </c>
      <c r="AN108" s="4" t="s">
        <v>452</v>
      </c>
      <c r="AO108" s="4" t="s">
        <v>453</v>
      </c>
      <c r="AP108" s="4" t="s">
        <v>466</v>
      </c>
      <c r="AQ108" s="4" t="str">
        <f t="shared" si="84"/>
        <v>Truancy or Absence, Tardiness, Exercise of freedom of press/speech, Dress code violation, Self-defense</v>
      </c>
      <c r="AR108" s="4" t="s">
        <v>454</v>
      </c>
      <c r="AT108" s="4" t="str">
        <f t="shared" si="85"/>
        <v>90 days</v>
      </c>
      <c r="AU108" s="4" t="s">
        <v>455</v>
      </c>
      <c r="AV108" s="4" t="s">
        <v>456</v>
      </c>
      <c r="AW108" s="4" t="str">
        <f t="shared" si="86"/>
        <v>Yes, required</v>
      </c>
      <c r="AX108" s="4" t="s">
        <v>457</v>
      </c>
      <c r="AZ108" s="4" t="str">
        <f t="shared" si="87"/>
        <v>Age of student, Disciplinary history, Student's disability , Seriousness of violation, Threat to safety, Self-defense</v>
      </c>
      <c r="BA108" s="4" t="s">
        <v>458</v>
      </c>
      <c r="BC108" s="4">
        <v>0</v>
      </c>
      <c r="BI108" s="4" t="str">
        <f t="shared" si="88"/>
        <v xml:space="preserve">Opportunity to receive educational instruction , Opportunity to make-up school work, Provide behavioral rehabilitation plan </v>
      </c>
      <c r="BJ108" s="4" t="s">
        <v>489</v>
      </c>
      <c r="BL108" s="4" t="str">
        <f t="shared" si="89"/>
        <v>No, but encouraged</v>
      </c>
      <c r="BM108" s="4" t="s">
        <v>460</v>
      </c>
      <c r="BO108" s="4" t="str">
        <f t="shared" si="90"/>
        <v>In-school suspension, Parental involvement, Positive behavioral interventions, Restorative justice , Community service, Referrals to counselors</v>
      </c>
      <c r="BP108" s="4" t="s">
        <v>461</v>
      </c>
      <c r="BQ108" s="4" t="s">
        <v>462</v>
      </c>
      <c r="BR108" s="4">
        <v>1</v>
      </c>
      <c r="BS108" s="4" t="s">
        <v>491</v>
      </c>
      <c r="BU108" s="4" t="str">
        <f t="shared" si="91"/>
        <v>Annually</v>
      </c>
      <c r="BV108" s="4" t="s">
        <v>491</v>
      </c>
      <c r="BX108" s="4" t="str">
        <f>("Number of expulsions, Number of out-of-school suspensions, Number of in-school suspensions, Incident type, Discipline duration, Demographic information , Referrals to law enforcement")</f>
        <v>Number of expulsions, Number of out-of-school suspensions, Number of in-school suspensions, Incident type, Discipline duration, Demographic information , Referrals to law enforcement</v>
      </c>
      <c r="BY108" s="4" t="s">
        <v>491</v>
      </c>
      <c r="CA108" s="4">
        <v>1</v>
      </c>
      <c r="CB108" s="4" t="s">
        <v>491</v>
      </c>
      <c r="CD108" s="4" t="str">
        <f t="shared" si="93"/>
        <v>Race/ethnicity, Gender, Grade level, English learner, Disability status</v>
      </c>
      <c r="CE108" s="4" t="s">
        <v>495</v>
      </c>
      <c r="CG108" s="4">
        <v>1</v>
      </c>
      <c r="CH108" s="4" t="s">
        <v>440</v>
      </c>
      <c r="CJ108" s="4" t="str">
        <f t="shared" si="94"/>
        <v>Possession of firearm, Possession of weapon</v>
      </c>
      <c r="CK108" s="4" t="s">
        <v>440</v>
      </c>
    </row>
    <row r="109" spans="1:90" s="4" customFormat="1" x14ac:dyDescent="0.35">
      <c r="A109" s="4" t="s">
        <v>434</v>
      </c>
      <c r="B109" s="5">
        <v>43403</v>
      </c>
      <c r="C109" s="5">
        <v>43435</v>
      </c>
      <c r="D109" s="4">
        <v>1</v>
      </c>
      <c r="E109" s="4" t="s">
        <v>488</v>
      </c>
      <c r="G109" s="4">
        <v>1</v>
      </c>
      <c r="H109" s="4" t="s">
        <v>441</v>
      </c>
      <c r="J109" s="4" t="str">
        <f t="shared" si="78"/>
        <v>Possession of firearm, Possession of weapon</v>
      </c>
      <c r="K109" s="4" t="s">
        <v>436</v>
      </c>
      <c r="M109" s="4" t="str">
        <f t="shared" si="79"/>
        <v>One calendar year</v>
      </c>
      <c r="N109" s="4" t="s">
        <v>442</v>
      </c>
      <c r="P109" s="4">
        <v>1</v>
      </c>
      <c r="Q109" s="4" t="s">
        <v>443</v>
      </c>
      <c r="S109" s="4" t="s">
        <v>464</v>
      </c>
      <c r="T109" s="4" t="s">
        <v>445</v>
      </c>
      <c r="U109" s="4" t="s">
        <v>446</v>
      </c>
      <c r="V109" s="4" t="str">
        <f t="shared" si="80"/>
        <v>Truancy or Absence, Tardiness, Exercise of freedom of speech/press, Dress Code</v>
      </c>
      <c r="W109" s="4" t="s">
        <v>468</v>
      </c>
      <c r="Y109" s="4" t="str">
        <f t="shared" si="81"/>
        <v>One calendar year</v>
      </c>
      <c r="Z109" s="4" t="s">
        <v>442</v>
      </c>
      <c r="AB109" s="4">
        <v>1</v>
      </c>
      <c r="AC109" s="4" t="s">
        <v>448</v>
      </c>
      <c r="AE109" s="4" t="str">
        <f t="shared" si="95"/>
        <v>Physical violence, Sexual harassment, Possession of weapons, Interference with educational process, Bullying, Damaging property, Theft, Profanity or obscenity</v>
      </c>
      <c r="AF109" s="4" t="s">
        <v>449</v>
      </c>
      <c r="AG109" s="4" t="s">
        <v>450</v>
      </c>
      <c r="AH109" s="4" t="str">
        <f t="shared" si="83"/>
        <v>Not specified</v>
      </c>
      <c r="AK109" s="4">
        <v>1</v>
      </c>
      <c r="AL109" s="4" t="s">
        <v>451</v>
      </c>
      <c r="AN109" s="4" t="s">
        <v>452</v>
      </c>
      <c r="AO109" s="4" t="s">
        <v>453</v>
      </c>
      <c r="AP109" s="4" t="s">
        <v>466</v>
      </c>
      <c r="AQ109" s="4" t="str">
        <f t="shared" si="84"/>
        <v>Truancy or Absence, Tardiness, Exercise of freedom of press/speech, Dress code violation, Self-defense</v>
      </c>
      <c r="AR109" s="4" t="s">
        <v>454</v>
      </c>
      <c r="AT109" s="4" t="str">
        <f t="shared" si="85"/>
        <v>90 days</v>
      </c>
      <c r="AU109" s="4" t="s">
        <v>455</v>
      </c>
      <c r="AV109" s="4" t="s">
        <v>456</v>
      </c>
      <c r="AW109" s="4" t="str">
        <f t="shared" si="86"/>
        <v>Yes, required</v>
      </c>
      <c r="AX109" s="4" t="s">
        <v>457</v>
      </c>
      <c r="AZ109" s="4" t="str">
        <f t="shared" si="87"/>
        <v>Age of student, Disciplinary history, Student's disability , Seriousness of violation, Threat to safety, Self-defense</v>
      </c>
      <c r="BA109" s="4" t="s">
        <v>458</v>
      </c>
      <c r="BC109" s="4">
        <v>0</v>
      </c>
      <c r="BI109" s="4" t="str">
        <f t="shared" si="88"/>
        <v xml:space="preserve">Opportunity to receive educational instruction , Opportunity to make-up school work, Provide behavioral rehabilitation plan </v>
      </c>
      <c r="BJ109" s="4" t="s">
        <v>489</v>
      </c>
      <c r="BL109" s="4" t="str">
        <f t="shared" si="89"/>
        <v>No, but encouraged</v>
      </c>
      <c r="BM109" s="4" t="s">
        <v>460</v>
      </c>
      <c r="BO109" s="4" t="str">
        <f t="shared" si="90"/>
        <v>In-school suspension, Parental involvement, Positive behavioral interventions, Restorative justice , Community service, Referrals to counselors</v>
      </c>
      <c r="BP109" s="4" t="s">
        <v>461</v>
      </c>
      <c r="BQ109" s="4" t="s">
        <v>462</v>
      </c>
      <c r="BR109" s="4">
        <v>1</v>
      </c>
      <c r="BS109" s="4" t="s">
        <v>491</v>
      </c>
      <c r="BU109" s="4" t="str">
        <f t="shared" si="91"/>
        <v>Annually</v>
      </c>
      <c r="BV109" s="4" t="s">
        <v>491</v>
      </c>
      <c r="BX109" s="4" t="str">
        <f>("Number of expulsions, Number of out-of-school suspensions, Number of in-school suspensions, Incident type, Discipline duration, Demographic information , Referrals to law enforcement")</f>
        <v>Number of expulsions, Number of out-of-school suspensions, Number of in-school suspensions, Incident type, Discipline duration, Demographic information , Referrals to law enforcement</v>
      </c>
      <c r="BY109" s="4" t="s">
        <v>491</v>
      </c>
      <c r="CA109" s="4">
        <v>1</v>
      </c>
      <c r="CB109" s="4" t="s">
        <v>491</v>
      </c>
      <c r="CD109" s="4" t="str">
        <f t="shared" si="93"/>
        <v>Race/ethnicity, Gender, Grade level, English learner, Disability status</v>
      </c>
      <c r="CE109" s="4" t="s">
        <v>495</v>
      </c>
      <c r="CG109" s="4">
        <v>1</v>
      </c>
      <c r="CH109" s="4" t="s">
        <v>440</v>
      </c>
      <c r="CJ109" s="4" t="str">
        <f t="shared" si="94"/>
        <v>Possession of firearm, Possession of weapon</v>
      </c>
      <c r="CK109" s="4" t="s">
        <v>440</v>
      </c>
    </row>
    <row r="110" spans="1:90" s="4" customFormat="1" x14ac:dyDescent="0.35">
      <c r="A110" s="4" t="s">
        <v>496</v>
      </c>
      <c r="B110" s="5">
        <v>39448</v>
      </c>
      <c r="C110" s="5">
        <v>39994</v>
      </c>
      <c r="D110" s="4">
        <v>1</v>
      </c>
      <c r="E110" s="4" t="s">
        <v>497</v>
      </c>
      <c r="G110" s="4">
        <v>1</v>
      </c>
      <c r="H110" s="4" t="s">
        <v>497</v>
      </c>
      <c r="J110" s="4" t="str">
        <f t="shared" ref="J110:J119" si="96">("Possession of firearm, Possession of weapon, Physical violence, Terroristic threats")</f>
        <v>Possession of firearm, Possession of weapon, Physical violence, Terroristic threats</v>
      </c>
      <c r="K110" s="4" t="s">
        <v>498</v>
      </c>
      <c r="L110" s="4" t="s">
        <v>499</v>
      </c>
      <c r="M110" s="4" t="str">
        <f t="shared" si="79"/>
        <v>One calendar year</v>
      </c>
      <c r="N110" s="4" t="s">
        <v>500</v>
      </c>
      <c r="P110" s="4">
        <v>1</v>
      </c>
      <c r="Q110" s="4" t="s">
        <v>500</v>
      </c>
      <c r="S110" s="4" t="s">
        <v>501</v>
      </c>
      <c r="T110" s="4" t="s">
        <v>502</v>
      </c>
      <c r="U110" s="4" t="s">
        <v>503</v>
      </c>
      <c r="V110" s="4" t="str">
        <f t="shared" ref="V110:V126" si="97">("None")</f>
        <v>None</v>
      </c>
      <c r="Y110" s="4" t="str">
        <f t="shared" ref="Y110:Y119" si="98">("Not specified")</f>
        <v>Not specified</v>
      </c>
      <c r="AB110" s="4">
        <v>1</v>
      </c>
      <c r="AC110" s="4" t="s">
        <v>497</v>
      </c>
      <c r="AE110" s="4" t="str">
        <f t="shared" ref="AE110:AE119" si="99">("Secret societies")</f>
        <v>Secret societies</v>
      </c>
      <c r="AF110" s="4" t="s">
        <v>504</v>
      </c>
      <c r="AH110" s="4" t="str">
        <f t="shared" si="83"/>
        <v>Not specified</v>
      </c>
      <c r="AK110" s="4">
        <v>0</v>
      </c>
      <c r="AN110" s="4" t="str">
        <f t="shared" ref="AN110:AN116" si="100">("Physical violence, Possession of a controlled substance, Possession of alcoholic beverage, Sexual harassment, Delinquent acts, Secret societies, Criminal record")</f>
        <v>Physical violence, Possession of a controlled substance, Possession of alcoholic beverage, Sexual harassment, Delinquent acts, Secret societies, Criminal record</v>
      </c>
      <c r="AO110" s="4" t="s">
        <v>505</v>
      </c>
      <c r="AP110" s="4" t="s">
        <v>506</v>
      </c>
      <c r="AQ110" s="4" t="str">
        <f>("Truancy or Absence, Tardiness")</f>
        <v>Truancy or Absence, Tardiness</v>
      </c>
      <c r="AR110" s="4" t="s">
        <v>507</v>
      </c>
      <c r="AT110" s="4" t="str">
        <f t="shared" ref="AT110:AT119" si="101">("Not specified")</f>
        <v>Not specified</v>
      </c>
      <c r="AW110" s="4" t="str">
        <f t="shared" ref="AW110:AW119" si="102">("No")</f>
        <v>No</v>
      </c>
      <c r="BC110" s="4">
        <v>0</v>
      </c>
      <c r="BI110" s="4" t="str">
        <f t="shared" ref="BI110:BI126" si="103">("Not required")</f>
        <v>Not required</v>
      </c>
      <c r="BL110" s="4" t="str">
        <f t="shared" ref="BL110:BL119" si="104">("Yes, required")</f>
        <v>Yes, required</v>
      </c>
      <c r="BM110" s="4" t="s">
        <v>508</v>
      </c>
      <c r="BO110" s="4" t="str">
        <f>("In-school suspension, Parental involvement, Not specified")</f>
        <v>In-school suspension, Parental involvement, Not specified</v>
      </c>
      <c r="BP110" s="4" t="s">
        <v>509</v>
      </c>
      <c r="BR110" s="4">
        <v>1</v>
      </c>
      <c r="BS110" s="4" t="s">
        <v>510</v>
      </c>
      <c r="BU110" s="4" t="str">
        <f t="shared" si="91"/>
        <v>Annually</v>
      </c>
      <c r="BV110" s="4" t="s">
        <v>511</v>
      </c>
      <c r="BX110" s="4" t="str">
        <f>("Number of expulsions, Number of out-of-school suspensions")</f>
        <v>Number of expulsions, Number of out-of-school suspensions</v>
      </c>
      <c r="BY110" s="4" t="s">
        <v>511</v>
      </c>
      <c r="CA110" s="4">
        <v>0</v>
      </c>
      <c r="CG110" s="4">
        <v>1</v>
      </c>
      <c r="CH110" s="4" t="s">
        <v>512</v>
      </c>
      <c r="CJ110" s="4" t="str">
        <f t="shared" ref="CJ110:CJ119" si="105">("Possession of firearm, Offenses related to a controlled substance, Offenses related to alcoholic beverages, Delinquent acts, Sexual assault")</f>
        <v>Possession of firearm, Offenses related to a controlled substance, Offenses related to alcoholic beverages, Delinquent acts, Sexual assault</v>
      </c>
      <c r="CK110" s="4" t="s">
        <v>513</v>
      </c>
    </row>
    <row r="111" spans="1:90" s="4" customFormat="1" x14ac:dyDescent="0.35">
      <c r="A111" s="4" t="s">
        <v>496</v>
      </c>
      <c r="B111" s="5">
        <v>39995</v>
      </c>
      <c r="C111" s="5">
        <v>40359</v>
      </c>
      <c r="D111" s="4">
        <v>1</v>
      </c>
      <c r="E111" s="4" t="s">
        <v>497</v>
      </c>
      <c r="G111" s="4">
        <v>1</v>
      </c>
      <c r="H111" s="4" t="s">
        <v>497</v>
      </c>
      <c r="J111" s="4" t="str">
        <f t="shared" si="96"/>
        <v>Possession of firearm, Possession of weapon, Physical violence, Terroristic threats</v>
      </c>
      <c r="K111" s="4" t="s">
        <v>514</v>
      </c>
      <c r="L111" s="4" t="s">
        <v>499</v>
      </c>
      <c r="M111" s="4" t="str">
        <f t="shared" si="79"/>
        <v>One calendar year</v>
      </c>
      <c r="N111" s="4" t="s">
        <v>515</v>
      </c>
      <c r="P111" s="4">
        <v>1</v>
      </c>
      <c r="Q111" s="4" t="s">
        <v>516</v>
      </c>
      <c r="S111" s="4" t="s">
        <v>501</v>
      </c>
      <c r="T111" s="4" t="s">
        <v>517</v>
      </c>
      <c r="U111" s="4" t="s">
        <v>503</v>
      </c>
      <c r="V111" s="4" t="str">
        <f t="shared" si="97"/>
        <v>None</v>
      </c>
      <c r="Y111" s="4" t="str">
        <f t="shared" si="98"/>
        <v>Not specified</v>
      </c>
      <c r="AB111" s="4">
        <v>1</v>
      </c>
      <c r="AC111" s="4" t="s">
        <v>497</v>
      </c>
      <c r="AE111" s="4" t="str">
        <f t="shared" si="99"/>
        <v>Secret societies</v>
      </c>
      <c r="AF111" s="4" t="s">
        <v>504</v>
      </c>
      <c r="AH111" s="4" t="str">
        <f t="shared" si="83"/>
        <v>Not specified</v>
      </c>
      <c r="AK111" s="4">
        <v>0</v>
      </c>
      <c r="AN111" s="4" t="str">
        <f t="shared" si="100"/>
        <v>Physical violence, Possession of a controlled substance, Possession of alcoholic beverage, Sexual harassment, Delinquent acts, Secret societies, Criminal record</v>
      </c>
      <c r="AO111" s="4" t="s">
        <v>505</v>
      </c>
      <c r="AP111" s="4" t="s">
        <v>506</v>
      </c>
      <c r="AQ111" s="4" t="str">
        <f>("Truancy or Absence, Tardiness")</f>
        <v>Truancy or Absence, Tardiness</v>
      </c>
      <c r="AR111" s="4" t="s">
        <v>507</v>
      </c>
      <c r="AT111" s="4" t="str">
        <f t="shared" si="101"/>
        <v>Not specified</v>
      </c>
      <c r="AW111" s="4" t="str">
        <f t="shared" si="102"/>
        <v>No</v>
      </c>
      <c r="BC111" s="4">
        <v>0</v>
      </c>
      <c r="BI111" s="4" t="str">
        <f t="shared" si="103"/>
        <v>Not required</v>
      </c>
      <c r="BL111" s="4" t="str">
        <f t="shared" si="104"/>
        <v>Yes, required</v>
      </c>
      <c r="BM111" s="4" t="s">
        <v>508</v>
      </c>
      <c r="BO111" s="4" t="str">
        <f t="shared" ref="BO111:BO119" si="106">("In-school suspension, Parental involvement")</f>
        <v>In-school suspension, Parental involvement</v>
      </c>
      <c r="BP111" s="4" t="s">
        <v>518</v>
      </c>
      <c r="BR111" s="4">
        <v>1</v>
      </c>
      <c r="BS111" s="4" t="s">
        <v>519</v>
      </c>
      <c r="BU111" s="4" t="str">
        <f t="shared" si="91"/>
        <v>Annually</v>
      </c>
      <c r="BV111" s="4" t="s">
        <v>511</v>
      </c>
      <c r="BX111" s="4" t="str">
        <f>("Number of expulsions, Number of out-of-school suspensions")</f>
        <v>Number of expulsions, Number of out-of-school suspensions</v>
      </c>
      <c r="BY111" s="4" t="s">
        <v>519</v>
      </c>
      <c r="CA111" s="4">
        <v>0</v>
      </c>
      <c r="CG111" s="4">
        <v>1</v>
      </c>
      <c r="CH111" s="4" t="s">
        <v>520</v>
      </c>
      <c r="CJ111" s="4" t="str">
        <f t="shared" si="105"/>
        <v>Possession of firearm, Offenses related to a controlled substance, Offenses related to alcoholic beverages, Delinquent acts, Sexual assault</v>
      </c>
      <c r="CK111" s="4" t="s">
        <v>521</v>
      </c>
    </row>
    <row r="112" spans="1:90" s="4" customFormat="1" x14ac:dyDescent="0.35">
      <c r="A112" s="4" t="s">
        <v>496</v>
      </c>
      <c r="B112" s="5">
        <v>40360</v>
      </c>
      <c r="C112" s="5">
        <v>40724</v>
      </c>
      <c r="D112" s="4">
        <v>1</v>
      </c>
      <c r="E112" s="4" t="s">
        <v>497</v>
      </c>
      <c r="G112" s="4">
        <v>1</v>
      </c>
      <c r="H112" s="4" t="s">
        <v>497</v>
      </c>
      <c r="J112" s="4" t="str">
        <f t="shared" si="96"/>
        <v>Possession of firearm, Possession of weapon, Physical violence, Terroristic threats</v>
      </c>
      <c r="K112" s="4" t="s">
        <v>522</v>
      </c>
      <c r="L112" s="4" t="s">
        <v>499</v>
      </c>
      <c r="M112" s="4" t="str">
        <f t="shared" si="79"/>
        <v>One calendar year</v>
      </c>
      <c r="N112" s="4" t="s">
        <v>515</v>
      </c>
      <c r="P112" s="4">
        <v>1</v>
      </c>
      <c r="Q112" s="4" t="s">
        <v>500</v>
      </c>
      <c r="S112" s="4" t="s">
        <v>501</v>
      </c>
      <c r="T112" s="4" t="s">
        <v>523</v>
      </c>
      <c r="U112" s="4" t="s">
        <v>503</v>
      </c>
      <c r="V112" s="4" t="str">
        <f t="shared" si="97"/>
        <v>None</v>
      </c>
      <c r="Y112" s="4" t="str">
        <f t="shared" si="98"/>
        <v>Not specified</v>
      </c>
      <c r="AB112" s="4">
        <v>1</v>
      </c>
      <c r="AC112" s="4" t="s">
        <v>497</v>
      </c>
      <c r="AE112" s="4" t="str">
        <f t="shared" si="99"/>
        <v>Secret societies</v>
      </c>
      <c r="AF112" s="4" t="s">
        <v>504</v>
      </c>
      <c r="AH112" s="4" t="str">
        <f t="shared" si="83"/>
        <v>Not specified</v>
      </c>
      <c r="AK112" s="4">
        <v>0</v>
      </c>
      <c r="AN112" s="4" t="str">
        <f t="shared" si="100"/>
        <v>Physical violence, Possession of a controlled substance, Possession of alcoholic beverage, Sexual harassment, Delinquent acts, Secret societies, Criminal record</v>
      </c>
      <c r="AO112" s="4" t="s">
        <v>505</v>
      </c>
      <c r="AP112" s="4" t="s">
        <v>506</v>
      </c>
      <c r="AQ112" s="4" t="str">
        <f>("Truancy or Absence, Tardiness")</f>
        <v>Truancy or Absence, Tardiness</v>
      </c>
      <c r="AR112" s="4" t="s">
        <v>507</v>
      </c>
      <c r="AT112" s="4" t="str">
        <f t="shared" si="101"/>
        <v>Not specified</v>
      </c>
      <c r="AW112" s="4" t="str">
        <f t="shared" si="102"/>
        <v>No</v>
      </c>
      <c r="BC112" s="4">
        <v>0</v>
      </c>
      <c r="BI112" s="4" t="str">
        <f t="shared" si="103"/>
        <v>Not required</v>
      </c>
      <c r="BL112" s="4" t="str">
        <f t="shared" si="104"/>
        <v>Yes, required</v>
      </c>
      <c r="BM112" s="4" t="s">
        <v>508</v>
      </c>
      <c r="BO112" s="4" t="str">
        <f t="shared" si="106"/>
        <v>In-school suspension, Parental involvement</v>
      </c>
      <c r="BP112" s="4" t="s">
        <v>518</v>
      </c>
      <c r="BR112" s="4">
        <v>1</v>
      </c>
      <c r="BS112" s="4" t="s">
        <v>519</v>
      </c>
      <c r="BU112" s="4" t="str">
        <f t="shared" si="91"/>
        <v>Annually</v>
      </c>
      <c r="BV112" s="4" t="s">
        <v>511</v>
      </c>
      <c r="BX112" s="4" t="str">
        <f>("Number of expulsions, Number of out-of-school suspensions")</f>
        <v>Number of expulsions, Number of out-of-school suspensions</v>
      </c>
      <c r="BY112" s="4" t="s">
        <v>511</v>
      </c>
      <c r="CA112" s="4">
        <v>0</v>
      </c>
      <c r="CG112" s="4">
        <v>1</v>
      </c>
      <c r="CH112" s="4" t="s">
        <v>520</v>
      </c>
      <c r="CJ112" s="4" t="str">
        <f t="shared" si="105"/>
        <v>Possession of firearm, Offenses related to a controlled substance, Offenses related to alcoholic beverages, Delinquent acts, Sexual assault</v>
      </c>
      <c r="CK112" s="4" t="s">
        <v>521</v>
      </c>
    </row>
    <row r="113" spans="1:90" s="4" customFormat="1" x14ac:dyDescent="0.35">
      <c r="A113" s="4" t="s">
        <v>496</v>
      </c>
      <c r="B113" s="5">
        <v>40725</v>
      </c>
      <c r="C113" s="5">
        <v>41392</v>
      </c>
      <c r="D113" s="4">
        <v>1</v>
      </c>
      <c r="E113" s="4" t="s">
        <v>497</v>
      </c>
      <c r="G113" s="4">
        <v>1</v>
      </c>
      <c r="H113" s="4" t="s">
        <v>497</v>
      </c>
      <c r="J113" s="4" t="str">
        <f t="shared" si="96"/>
        <v>Possession of firearm, Possession of weapon, Physical violence, Terroristic threats</v>
      </c>
      <c r="K113" s="4" t="s">
        <v>522</v>
      </c>
      <c r="L113" s="4" t="s">
        <v>499</v>
      </c>
      <c r="M113" s="4" t="str">
        <f t="shared" si="79"/>
        <v>One calendar year</v>
      </c>
      <c r="N113" s="4" t="s">
        <v>524</v>
      </c>
      <c r="P113" s="4">
        <v>1</v>
      </c>
      <c r="Q113" s="4" t="s">
        <v>525</v>
      </c>
      <c r="S113" s="4" t="s">
        <v>501</v>
      </c>
      <c r="T113" s="4" t="s">
        <v>526</v>
      </c>
      <c r="U113" s="4" t="s">
        <v>503</v>
      </c>
      <c r="V113" s="4" t="str">
        <f t="shared" si="97"/>
        <v>None</v>
      </c>
      <c r="Y113" s="4" t="str">
        <f t="shared" si="98"/>
        <v>Not specified</v>
      </c>
      <c r="AB113" s="4">
        <v>1</v>
      </c>
      <c r="AC113" s="4" t="s">
        <v>497</v>
      </c>
      <c r="AE113" s="4" t="str">
        <f t="shared" si="99"/>
        <v>Secret societies</v>
      </c>
      <c r="AF113" s="4" t="s">
        <v>504</v>
      </c>
      <c r="AH113" s="4" t="str">
        <f t="shared" si="83"/>
        <v>Not specified</v>
      </c>
      <c r="AK113" s="4">
        <v>0</v>
      </c>
      <c r="AN113" s="4" t="str">
        <f t="shared" si="100"/>
        <v>Physical violence, Possession of a controlled substance, Possession of alcoholic beverage, Sexual harassment, Delinquent acts, Secret societies, Criminal record</v>
      </c>
      <c r="AO113" s="4" t="s">
        <v>505</v>
      </c>
      <c r="AP113" s="4" t="s">
        <v>506</v>
      </c>
      <c r="AQ113" s="4" t="str">
        <f t="shared" ref="AQ113:AQ119" si="107">("Truancy or Absence, Tardiness, Dress code violation")</f>
        <v>Truancy or Absence, Tardiness, Dress code violation</v>
      </c>
      <c r="AR113" s="4" t="s">
        <v>527</v>
      </c>
      <c r="AT113" s="4" t="str">
        <f t="shared" si="101"/>
        <v>Not specified</v>
      </c>
      <c r="AW113" s="4" t="str">
        <f t="shared" si="102"/>
        <v>No</v>
      </c>
      <c r="BC113" s="4">
        <v>0</v>
      </c>
      <c r="BI113" s="4" t="str">
        <f t="shared" si="103"/>
        <v>Not required</v>
      </c>
      <c r="BL113" s="4" t="str">
        <f t="shared" si="104"/>
        <v>Yes, required</v>
      </c>
      <c r="BM113" s="4" t="s">
        <v>508</v>
      </c>
      <c r="BO113" s="4" t="str">
        <f t="shared" si="106"/>
        <v>In-school suspension, Parental involvement</v>
      </c>
      <c r="BP113" s="4" t="s">
        <v>518</v>
      </c>
      <c r="BR113" s="4">
        <v>1</v>
      </c>
      <c r="BS113" s="4" t="s">
        <v>511</v>
      </c>
      <c r="BU113" s="4" t="str">
        <f t="shared" si="91"/>
        <v>Annually</v>
      </c>
      <c r="BV113" s="4" t="s">
        <v>519</v>
      </c>
      <c r="BX113" s="4" t="str">
        <f>("Number of expulsions, Number of out-of-school suspensions")</f>
        <v>Number of expulsions, Number of out-of-school suspensions</v>
      </c>
      <c r="BY113" s="4" t="s">
        <v>511</v>
      </c>
      <c r="CA113" s="4">
        <v>0</v>
      </c>
      <c r="CG113" s="4">
        <v>1</v>
      </c>
      <c r="CH113" s="4" t="s">
        <v>520</v>
      </c>
      <c r="CJ113" s="4" t="str">
        <f t="shared" si="105"/>
        <v>Possession of firearm, Offenses related to a controlled substance, Offenses related to alcoholic beverages, Delinquent acts, Sexual assault</v>
      </c>
      <c r="CK113" s="4" t="s">
        <v>521</v>
      </c>
    </row>
    <row r="114" spans="1:90" s="4" customFormat="1" x14ac:dyDescent="0.35">
      <c r="A114" s="4" t="s">
        <v>496</v>
      </c>
      <c r="B114" s="5">
        <v>41393</v>
      </c>
      <c r="C114" s="5">
        <v>41455</v>
      </c>
      <c r="D114" s="4">
        <v>1</v>
      </c>
      <c r="E114" s="4" t="s">
        <v>497</v>
      </c>
      <c r="G114" s="4">
        <v>1</v>
      </c>
      <c r="H114" s="4" t="s">
        <v>497</v>
      </c>
      <c r="J114" s="4" t="str">
        <f t="shared" si="96"/>
        <v>Possession of firearm, Possession of weapon, Physical violence, Terroristic threats</v>
      </c>
      <c r="K114" s="4" t="s">
        <v>498</v>
      </c>
      <c r="L114" s="4" t="s">
        <v>499</v>
      </c>
      <c r="M114" s="4" t="str">
        <f t="shared" si="79"/>
        <v>One calendar year</v>
      </c>
      <c r="N114" s="4" t="s">
        <v>524</v>
      </c>
      <c r="P114" s="4">
        <v>1</v>
      </c>
      <c r="Q114" s="4" t="s">
        <v>525</v>
      </c>
      <c r="S114" s="4" t="s">
        <v>501</v>
      </c>
      <c r="T114" s="4" t="s">
        <v>528</v>
      </c>
      <c r="U114" s="4" t="s">
        <v>503</v>
      </c>
      <c r="V114" s="4" t="str">
        <f t="shared" si="97"/>
        <v>None</v>
      </c>
      <c r="Y114" s="4" t="str">
        <f t="shared" si="98"/>
        <v>Not specified</v>
      </c>
      <c r="AB114" s="4">
        <v>1</v>
      </c>
      <c r="AC114" s="4" t="s">
        <v>497</v>
      </c>
      <c r="AE114" s="4" t="str">
        <f t="shared" si="99"/>
        <v>Secret societies</v>
      </c>
      <c r="AF114" s="4" t="s">
        <v>504</v>
      </c>
      <c r="AH114" s="4" t="str">
        <f t="shared" si="83"/>
        <v>Not specified</v>
      </c>
      <c r="AK114" s="4">
        <v>0</v>
      </c>
      <c r="AN114" s="4" t="str">
        <f t="shared" si="100"/>
        <v>Physical violence, Possession of a controlled substance, Possession of alcoholic beverage, Sexual harassment, Delinquent acts, Secret societies, Criminal record</v>
      </c>
      <c r="AO114" s="4" t="s">
        <v>505</v>
      </c>
      <c r="AP114" s="4" t="s">
        <v>506</v>
      </c>
      <c r="AQ114" s="4" t="str">
        <f t="shared" si="107"/>
        <v>Truancy or Absence, Tardiness, Dress code violation</v>
      </c>
      <c r="AR114" s="4" t="s">
        <v>507</v>
      </c>
      <c r="AT114" s="4" t="str">
        <f t="shared" si="101"/>
        <v>Not specified</v>
      </c>
      <c r="AW114" s="4" t="str">
        <f t="shared" si="102"/>
        <v>No</v>
      </c>
      <c r="BC114" s="4">
        <v>0</v>
      </c>
      <c r="BI114" s="4" t="str">
        <f t="shared" si="103"/>
        <v>Not required</v>
      </c>
      <c r="BL114" s="4" t="str">
        <f t="shared" si="104"/>
        <v>Yes, required</v>
      </c>
      <c r="BM114" s="4" t="s">
        <v>508</v>
      </c>
      <c r="BO114" s="4" t="str">
        <f t="shared" si="106"/>
        <v>In-school suspension, Parental involvement</v>
      </c>
      <c r="BP114" s="4" t="s">
        <v>518</v>
      </c>
      <c r="BR114" s="4">
        <v>1</v>
      </c>
      <c r="BS114" s="4" t="s">
        <v>529</v>
      </c>
      <c r="BU114" s="4" t="str">
        <f t="shared" ref="BU114:BU119" si="108">("Not specified")</f>
        <v>Not specified</v>
      </c>
      <c r="BX114" s="4" t="str">
        <f t="shared" ref="BX114:BX119" si="109">("Not specified")</f>
        <v>Not specified</v>
      </c>
      <c r="CA114" s="4">
        <v>0</v>
      </c>
      <c r="CG114" s="4">
        <v>1</v>
      </c>
      <c r="CH114" s="4" t="s">
        <v>520</v>
      </c>
      <c r="CJ114" s="4" t="str">
        <f t="shared" si="105"/>
        <v>Possession of firearm, Offenses related to a controlled substance, Offenses related to alcoholic beverages, Delinquent acts, Sexual assault</v>
      </c>
      <c r="CK114" s="4" t="s">
        <v>530</v>
      </c>
    </row>
    <row r="115" spans="1:90" s="4" customFormat="1" x14ac:dyDescent="0.35">
      <c r="A115" s="4" t="s">
        <v>496</v>
      </c>
      <c r="B115" s="5">
        <v>41456</v>
      </c>
      <c r="C115" s="5">
        <v>41809</v>
      </c>
      <c r="D115" s="4">
        <v>1</v>
      </c>
      <c r="E115" s="4" t="s">
        <v>497</v>
      </c>
      <c r="G115" s="4">
        <v>1</v>
      </c>
      <c r="H115" s="4" t="s">
        <v>497</v>
      </c>
      <c r="J115" s="4" t="str">
        <f t="shared" si="96"/>
        <v>Possession of firearm, Possession of weapon, Physical violence, Terroristic threats</v>
      </c>
      <c r="K115" s="4" t="s">
        <v>531</v>
      </c>
      <c r="L115" s="4" t="s">
        <v>499</v>
      </c>
      <c r="M115" s="4" t="str">
        <f t="shared" si="79"/>
        <v>One calendar year</v>
      </c>
      <c r="N115" s="4" t="s">
        <v>532</v>
      </c>
      <c r="P115" s="4">
        <v>1</v>
      </c>
      <c r="Q115" s="4" t="s">
        <v>533</v>
      </c>
      <c r="S115" s="4" t="s">
        <v>501</v>
      </c>
      <c r="T115" s="4" t="s">
        <v>528</v>
      </c>
      <c r="U115" s="4" t="s">
        <v>503</v>
      </c>
      <c r="V115" s="4" t="str">
        <f t="shared" si="97"/>
        <v>None</v>
      </c>
      <c r="Y115" s="4" t="str">
        <f t="shared" si="98"/>
        <v>Not specified</v>
      </c>
      <c r="AB115" s="4">
        <v>1</v>
      </c>
      <c r="AC115" s="4" t="s">
        <v>497</v>
      </c>
      <c r="AE115" s="4" t="str">
        <f t="shared" si="99"/>
        <v>Secret societies</v>
      </c>
      <c r="AF115" s="4" t="s">
        <v>504</v>
      </c>
      <c r="AH115" s="4" t="str">
        <f t="shared" si="83"/>
        <v>Not specified</v>
      </c>
      <c r="AK115" s="4">
        <v>0</v>
      </c>
      <c r="AN115" s="4" t="str">
        <f t="shared" si="100"/>
        <v>Physical violence, Possession of a controlled substance, Possession of alcoholic beverage, Sexual harassment, Delinquent acts, Secret societies, Criminal record</v>
      </c>
      <c r="AO115" s="4" t="s">
        <v>505</v>
      </c>
      <c r="AP115" s="4" t="s">
        <v>506</v>
      </c>
      <c r="AQ115" s="4" t="str">
        <f t="shared" si="107"/>
        <v>Truancy or Absence, Tardiness, Dress code violation</v>
      </c>
      <c r="AR115" s="4" t="s">
        <v>507</v>
      </c>
      <c r="AT115" s="4" t="str">
        <f t="shared" si="101"/>
        <v>Not specified</v>
      </c>
      <c r="AW115" s="4" t="str">
        <f t="shared" si="102"/>
        <v>No</v>
      </c>
      <c r="BC115" s="4">
        <v>0</v>
      </c>
      <c r="BI115" s="4" t="str">
        <f t="shared" si="103"/>
        <v>Not required</v>
      </c>
      <c r="BL115" s="4" t="str">
        <f t="shared" si="104"/>
        <v>Yes, required</v>
      </c>
      <c r="BM115" s="4" t="s">
        <v>508</v>
      </c>
      <c r="BO115" s="4" t="str">
        <f t="shared" si="106"/>
        <v>In-school suspension, Parental involvement</v>
      </c>
      <c r="BP115" s="4" t="s">
        <v>518</v>
      </c>
      <c r="BR115" s="4">
        <v>1</v>
      </c>
      <c r="BS115" s="4" t="s">
        <v>534</v>
      </c>
      <c r="BU115" s="4" t="str">
        <f t="shared" si="108"/>
        <v>Not specified</v>
      </c>
      <c r="BX115" s="4" t="str">
        <f t="shared" si="109"/>
        <v>Not specified</v>
      </c>
      <c r="CA115" s="4">
        <v>0</v>
      </c>
      <c r="CG115" s="4">
        <v>1</v>
      </c>
      <c r="CH115" s="4" t="s">
        <v>520</v>
      </c>
      <c r="CJ115" s="4" t="str">
        <f t="shared" si="105"/>
        <v>Possession of firearm, Offenses related to a controlled substance, Offenses related to alcoholic beverages, Delinquent acts, Sexual assault</v>
      </c>
      <c r="CK115" s="4" t="s">
        <v>521</v>
      </c>
    </row>
    <row r="116" spans="1:90" s="4" customFormat="1" x14ac:dyDescent="0.35">
      <c r="A116" s="4" t="s">
        <v>496</v>
      </c>
      <c r="B116" s="5">
        <v>41810</v>
      </c>
      <c r="C116" s="5">
        <v>42551</v>
      </c>
      <c r="D116" s="4">
        <v>1</v>
      </c>
      <c r="E116" s="4" t="s">
        <v>497</v>
      </c>
      <c r="G116" s="4">
        <v>1</v>
      </c>
      <c r="H116" s="4" t="s">
        <v>497</v>
      </c>
      <c r="J116" s="4" t="str">
        <f t="shared" si="96"/>
        <v>Possession of firearm, Possession of weapon, Physical violence, Terroristic threats</v>
      </c>
      <c r="K116" s="4" t="s">
        <v>535</v>
      </c>
      <c r="L116" s="4" t="s">
        <v>499</v>
      </c>
      <c r="M116" s="4" t="str">
        <f t="shared" si="79"/>
        <v>One calendar year</v>
      </c>
      <c r="N116" s="4" t="s">
        <v>532</v>
      </c>
      <c r="P116" s="4">
        <v>1</v>
      </c>
      <c r="Q116" s="4" t="s">
        <v>533</v>
      </c>
      <c r="S116" s="4" t="s">
        <v>501</v>
      </c>
      <c r="T116" s="4" t="s">
        <v>536</v>
      </c>
      <c r="U116" s="4" t="s">
        <v>503</v>
      </c>
      <c r="V116" s="4" t="str">
        <f t="shared" si="97"/>
        <v>None</v>
      </c>
      <c r="Y116" s="4" t="str">
        <f t="shared" si="98"/>
        <v>Not specified</v>
      </c>
      <c r="AB116" s="4">
        <v>1</v>
      </c>
      <c r="AC116" s="4" t="s">
        <v>497</v>
      </c>
      <c r="AE116" s="4" t="str">
        <f t="shared" si="99"/>
        <v>Secret societies</v>
      </c>
      <c r="AF116" s="4" t="s">
        <v>504</v>
      </c>
      <c r="AH116" s="4" t="str">
        <f t="shared" si="83"/>
        <v>Not specified</v>
      </c>
      <c r="AK116" s="4">
        <v>0</v>
      </c>
      <c r="AN116" s="4" t="str">
        <f t="shared" si="100"/>
        <v>Physical violence, Possession of a controlled substance, Possession of alcoholic beverage, Sexual harassment, Delinquent acts, Secret societies, Criminal record</v>
      </c>
      <c r="AO116" s="4" t="s">
        <v>537</v>
      </c>
      <c r="AP116" s="4" t="s">
        <v>506</v>
      </c>
      <c r="AQ116" s="4" t="str">
        <f t="shared" si="107"/>
        <v>Truancy or Absence, Tardiness, Dress code violation</v>
      </c>
      <c r="AR116" s="4" t="s">
        <v>538</v>
      </c>
      <c r="AT116" s="4" t="str">
        <f t="shared" si="101"/>
        <v>Not specified</v>
      </c>
      <c r="AW116" s="4" t="str">
        <f t="shared" si="102"/>
        <v>No</v>
      </c>
      <c r="BC116" s="4">
        <v>0</v>
      </c>
      <c r="BI116" s="4" t="str">
        <f t="shared" si="103"/>
        <v>Not required</v>
      </c>
      <c r="BL116" s="4" t="str">
        <f t="shared" si="104"/>
        <v>Yes, required</v>
      </c>
      <c r="BM116" s="4" t="s">
        <v>508</v>
      </c>
      <c r="BO116" s="4" t="str">
        <f t="shared" si="106"/>
        <v>In-school suspension, Parental involvement</v>
      </c>
      <c r="BP116" s="4" t="s">
        <v>518</v>
      </c>
      <c r="BR116" s="4">
        <v>1</v>
      </c>
      <c r="BS116" s="4" t="s">
        <v>529</v>
      </c>
      <c r="BU116" s="4" t="str">
        <f t="shared" si="108"/>
        <v>Not specified</v>
      </c>
      <c r="BX116" s="4" t="str">
        <f t="shared" si="109"/>
        <v>Not specified</v>
      </c>
      <c r="CA116" s="4">
        <v>0</v>
      </c>
      <c r="CG116" s="4">
        <v>1</v>
      </c>
      <c r="CH116" s="4" t="s">
        <v>520</v>
      </c>
      <c r="CJ116" s="4" t="str">
        <f t="shared" si="105"/>
        <v>Possession of firearm, Offenses related to a controlled substance, Offenses related to alcoholic beverages, Delinquent acts, Sexual assault</v>
      </c>
      <c r="CK116" s="4" t="s">
        <v>530</v>
      </c>
    </row>
    <row r="117" spans="1:90" s="4" customFormat="1" x14ac:dyDescent="0.35">
      <c r="A117" s="4" t="s">
        <v>496</v>
      </c>
      <c r="B117" s="5">
        <v>42552</v>
      </c>
      <c r="C117" s="5">
        <v>42643</v>
      </c>
      <c r="D117" s="4">
        <v>1</v>
      </c>
      <c r="E117" s="4" t="s">
        <v>497</v>
      </c>
      <c r="G117" s="4">
        <v>1</v>
      </c>
      <c r="H117" s="4" t="s">
        <v>497</v>
      </c>
      <c r="J117" s="4" t="str">
        <f t="shared" si="96"/>
        <v>Possession of firearm, Possession of weapon, Physical violence, Terroristic threats</v>
      </c>
      <c r="K117" s="4" t="s">
        <v>535</v>
      </c>
      <c r="L117" s="4" t="s">
        <v>499</v>
      </c>
      <c r="M117" s="4" t="str">
        <f t="shared" si="79"/>
        <v>One calendar year</v>
      </c>
      <c r="N117" s="4" t="s">
        <v>532</v>
      </c>
      <c r="P117" s="4">
        <v>1</v>
      </c>
      <c r="Q117" s="4" t="s">
        <v>533</v>
      </c>
      <c r="S117" s="4" t="s">
        <v>501</v>
      </c>
      <c r="T117" s="4" t="s">
        <v>536</v>
      </c>
      <c r="U117" s="4" t="s">
        <v>503</v>
      </c>
      <c r="V117" s="4" t="str">
        <f t="shared" si="97"/>
        <v>None</v>
      </c>
      <c r="Y117" s="4" t="str">
        <f t="shared" si="98"/>
        <v>Not specified</v>
      </c>
      <c r="AB117" s="4">
        <v>1</v>
      </c>
      <c r="AC117" s="4" t="s">
        <v>497</v>
      </c>
      <c r="AE117" s="4" t="str">
        <f t="shared" si="99"/>
        <v>Secret societies</v>
      </c>
      <c r="AF117" s="4" t="s">
        <v>504</v>
      </c>
      <c r="AH117" s="4" t="str">
        <f t="shared" si="83"/>
        <v>Not specified</v>
      </c>
      <c r="AK117" s="4">
        <v>0</v>
      </c>
      <c r="AN117" s="4" t="str">
        <f>("Physical violence, Possession of a controlled substance, Possession of alcoholic beverage, Sexual harassment, Delinquent acts, Secret societies")</f>
        <v>Physical violence, Possession of a controlled substance, Possession of alcoholic beverage, Sexual harassment, Delinquent acts, Secret societies</v>
      </c>
      <c r="AO117" s="4" t="s">
        <v>539</v>
      </c>
      <c r="AP117" s="4" t="s">
        <v>506</v>
      </c>
      <c r="AQ117" s="4" t="str">
        <f t="shared" si="107"/>
        <v>Truancy or Absence, Tardiness, Dress code violation</v>
      </c>
      <c r="AR117" s="4" t="s">
        <v>540</v>
      </c>
      <c r="AT117" s="4" t="str">
        <f t="shared" si="101"/>
        <v>Not specified</v>
      </c>
      <c r="AW117" s="4" t="str">
        <f t="shared" si="102"/>
        <v>No</v>
      </c>
      <c r="BC117" s="4">
        <v>0</v>
      </c>
      <c r="BI117" s="4" t="str">
        <f t="shared" si="103"/>
        <v>Not required</v>
      </c>
      <c r="BL117" s="4" t="str">
        <f t="shared" si="104"/>
        <v>Yes, required</v>
      </c>
      <c r="BM117" s="4" t="s">
        <v>508</v>
      </c>
      <c r="BO117" s="4" t="str">
        <f t="shared" si="106"/>
        <v>In-school suspension, Parental involvement</v>
      </c>
      <c r="BP117" s="4" t="s">
        <v>518</v>
      </c>
      <c r="BR117" s="4">
        <v>1</v>
      </c>
      <c r="BS117" s="4" t="s">
        <v>529</v>
      </c>
      <c r="BU117" s="4" t="str">
        <f t="shared" si="108"/>
        <v>Not specified</v>
      </c>
      <c r="BX117" s="4" t="str">
        <f t="shared" si="109"/>
        <v>Not specified</v>
      </c>
      <c r="CA117" s="4">
        <v>0</v>
      </c>
      <c r="CG117" s="4">
        <v>1</v>
      </c>
      <c r="CH117" s="4" t="s">
        <v>520</v>
      </c>
      <c r="CJ117" s="4" t="str">
        <f t="shared" si="105"/>
        <v>Possession of firearm, Offenses related to a controlled substance, Offenses related to alcoholic beverages, Delinquent acts, Sexual assault</v>
      </c>
      <c r="CK117" s="4" t="s">
        <v>530</v>
      </c>
    </row>
    <row r="118" spans="1:90" s="4" customFormat="1" x14ac:dyDescent="0.35">
      <c r="A118" s="4" t="s">
        <v>496</v>
      </c>
      <c r="B118" s="5">
        <v>42644</v>
      </c>
      <c r="C118" s="5">
        <v>43167</v>
      </c>
      <c r="D118" s="4">
        <v>1</v>
      </c>
      <c r="E118" s="4" t="s">
        <v>497</v>
      </c>
      <c r="G118" s="4">
        <v>1</v>
      </c>
      <c r="H118" s="4" t="s">
        <v>497</v>
      </c>
      <c r="J118" s="4" t="str">
        <f t="shared" si="96"/>
        <v>Possession of firearm, Possession of weapon, Physical violence, Terroristic threats</v>
      </c>
      <c r="K118" s="4" t="s">
        <v>535</v>
      </c>
      <c r="L118" s="4" t="s">
        <v>499</v>
      </c>
      <c r="M118" s="4" t="str">
        <f t="shared" si="79"/>
        <v>One calendar year</v>
      </c>
      <c r="N118" s="4" t="s">
        <v>532</v>
      </c>
      <c r="P118" s="4">
        <v>1</v>
      </c>
      <c r="Q118" s="4" t="s">
        <v>533</v>
      </c>
      <c r="S118" s="4" t="s">
        <v>501</v>
      </c>
      <c r="T118" s="4" t="s">
        <v>536</v>
      </c>
      <c r="U118" s="4" t="s">
        <v>503</v>
      </c>
      <c r="V118" s="4" t="str">
        <f t="shared" si="97"/>
        <v>None</v>
      </c>
      <c r="Y118" s="4" t="str">
        <f t="shared" si="98"/>
        <v>Not specified</v>
      </c>
      <c r="AB118" s="4">
        <v>1</v>
      </c>
      <c r="AC118" s="4" t="s">
        <v>497</v>
      </c>
      <c r="AE118" s="4" t="str">
        <f t="shared" si="99"/>
        <v>Secret societies</v>
      </c>
      <c r="AF118" s="4" t="s">
        <v>504</v>
      </c>
      <c r="AH118" s="4" t="str">
        <f t="shared" si="83"/>
        <v>Not specified</v>
      </c>
      <c r="AK118" s="4">
        <v>0</v>
      </c>
      <c r="AN118" s="4" t="str">
        <f>("Physical violence, Possession of a controlled substance, Possession of alcoholic beverage, Sexual harassment, Secret societies, Criminal record")</f>
        <v>Physical violence, Possession of a controlled substance, Possession of alcoholic beverage, Sexual harassment, Secret societies, Criminal record</v>
      </c>
      <c r="AO118" s="4" t="s">
        <v>539</v>
      </c>
      <c r="AP118" s="4" t="s">
        <v>506</v>
      </c>
      <c r="AQ118" s="4" t="str">
        <f t="shared" si="107"/>
        <v>Truancy or Absence, Tardiness, Dress code violation</v>
      </c>
      <c r="AR118" s="4" t="s">
        <v>540</v>
      </c>
      <c r="AT118" s="4" t="str">
        <f t="shared" si="101"/>
        <v>Not specified</v>
      </c>
      <c r="AW118" s="4" t="str">
        <f t="shared" si="102"/>
        <v>No</v>
      </c>
      <c r="BC118" s="4">
        <v>0</v>
      </c>
      <c r="BI118" s="4" t="str">
        <f t="shared" si="103"/>
        <v>Not required</v>
      </c>
      <c r="BL118" s="4" t="str">
        <f t="shared" si="104"/>
        <v>Yes, required</v>
      </c>
      <c r="BM118" s="4" t="s">
        <v>508</v>
      </c>
      <c r="BO118" s="4" t="str">
        <f t="shared" si="106"/>
        <v>In-school suspension, Parental involvement</v>
      </c>
      <c r="BP118" s="4" t="s">
        <v>518</v>
      </c>
      <c r="BR118" s="4">
        <v>1</v>
      </c>
      <c r="BS118" s="4" t="s">
        <v>529</v>
      </c>
      <c r="BU118" s="4" t="str">
        <f t="shared" si="108"/>
        <v>Not specified</v>
      </c>
      <c r="BX118" s="4" t="str">
        <f t="shared" si="109"/>
        <v>Not specified</v>
      </c>
      <c r="CA118" s="4">
        <v>0</v>
      </c>
      <c r="CG118" s="4">
        <v>1</v>
      </c>
      <c r="CH118" s="4" t="s">
        <v>520</v>
      </c>
      <c r="CJ118" s="4" t="str">
        <f t="shared" si="105"/>
        <v>Possession of firearm, Offenses related to a controlled substance, Offenses related to alcoholic beverages, Delinquent acts, Sexual assault</v>
      </c>
      <c r="CK118" s="4" t="s">
        <v>530</v>
      </c>
    </row>
    <row r="119" spans="1:90" s="4" customFormat="1" x14ac:dyDescent="0.35">
      <c r="A119" s="4" t="s">
        <v>496</v>
      </c>
      <c r="B119" s="5">
        <v>43168</v>
      </c>
      <c r="C119" s="5">
        <v>43435</v>
      </c>
      <c r="D119" s="4">
        <v>1</v>
      </c>
      <c r="E119" s="4" t="s">
        <v>497</v>
      </c>
      <c r="G119" s="4">
        <v>1</v>
      </c>
      <c r="H119" s="4" t="s">
        <v>497</v>
      </c>
      <c r="J119" s="4" t="str">
        <f t="shared" si="96"/>
        <v>Possession of firearm, Possession of weapon, Physical violence, Terroristic threats</v>
      </c>
      <c r="K119" s="4" t="s">
        <v>531</v>
      </c>
      <c r="L119" s="4" t="s">
        <v>499</v>
      </c>
      <c r="M119" s="4" t="str">
        <f t="shared" si="79"/>
        <v>One calendar year</v>
      </c>
      <c r="N119" s="4" t="s">
        <v>541</v>
      </c>
      <c r="P119" s="4">
        <v>1</v>
      </c>
      <c r="Q119" s="4" t="s">
        <v>542</v>
      </c>
      <c r="S119" s="4" t="s">
        <v>501</v>
      </c>
      <c r="T119" s="4" t="s">
        <v>536</v>
      </c>
      <c r="U119" s="4" t="s">
        <v>503</v>
      </c>
      <c r="V119" s="4" t="str">
        <f t="shared" si="97"/>
        <v>None</v>
      </c>
      <c r="Y119" s="4" t="str">
        <f t="shared" si="98"/>
        <v>Not specified</v>
      </c>
      <c r="AB119" s="4">
        <v>1</v>
      </c>
      <c r="AC119" s="4" t="s">
        <v>497</v>
      </c>
      <c r="AE119" s="4" t="str">
        <f t="shared" si="99"/>
        <v>Secret societies</v>
      </c>
      <c r="AF119" s="4" t="s">
        <v>504</v>
      </c>
      <c r="AH119" s="4" t="str">
        <f t="shared" si="83"/>
        <v>Not specified</v>
      </c>
      <c r="AK119" s="4">
        <v>0</v>
      </c>
      <c r="AN119" s="4" t="str">
        <f>("Physical violence, Possession of a controlled substance, Possession of alcoholic beverage, Sexual harassment, Secret societies, Criminal record")</f>
        <v>Physical violence, Possession of a controlled substance, Possession of alcoholic beverage, Sexual harassment, Secret societies, Criminal record</v>
      </c>
      <c r="AO119" s="4" t="s">
        <v>543</v>
      </c>
      <c r="AP119" s="4" t="s">
        <v>506</v>
      </c>
      <c r="AQ119" s="4" t="str">
        <f t="shared" si="107"/>
        <v>Truancy or Absence, Tardiness, Dress code violation</v>
      </c>
      <c r="AR119" s="4" t="s">
        <v>540</v>
      </c>
      <c r="AT119" s="4" t="str">
        <f t="shared" si="101"/>
        <v>Not specified</v>
      </c>
      <c r="AW119" s="4" t="str">
        <f t="shared" si="102"/>
        <v>No</v>
      </c>
      <c r="BC119" s="4">
        <v>0</v>
      </c>
      <c r="BI119" s="4" t="str">
        <f t="shared" si="103"/>
        <v>Not required</v>
      </c>
      <c r="BL119" s="4" t="str">
        <f t="shared" si="104"/>
        <v>Yes, required</v>
      </c>
      <c r="BM119" s="4" t="s">
        <v>508</v>
      </c>
      <c r="BN119" s="4" t="s">
        <v>544</v>
      </c>
      <c r="BO119" s="4" t="str">
        <f t="shared" si="106"/>
        <v>In-school suspension, Parental involvement</v>
      </c>
      <c r="BP119" s="4" t="s">
        <v>509</v>
      </c>
      <c r="BR119" s="4">
        <v>1</v>
      </c>
      <c r="BS119" s="4" t="s">
        <v>529</v>
      </c>
      <c r="BU119" s="4" t="str">
        <f t="shared" si="108"/>
        <v>Not specified</v>
      </c>
      <c r="BX119" s="4" t="str">
        <f t="shared" si="109"/>
        <v>Not specified</v>
      </c>
      <c r="CA119" s="4">
        <v>0</v>
      </c>
      <c r="CG119" s="4">
        <v>1</v>
      </c>
      <c r="CH119" s="4" t="s">
        <v>545</v>
      </c>
      <c r="CJ119" s="4" t="str">
        <f t="shared" si="105"/>
        <v>Possession of firearm, Offenses related to a controlled substance, Offenses related to alcoholic beverages, Delinquent acts, Sexual assault</v>
      </c>
      <c r="CK119" s="4" t="s">
        <v>546</v>
      </c>
    </row>
    <row r="120" spans="1:90" s="4" customFormat="1" x14ac:dyDescent="0.35">
      <c r="A120" s="4" t="s">
        <v>547</v>
      </c>
      <c r="B120" s="5">
        <v>39448</v>
      </c>
      <c r="C120" s="5">
        <v>39629</v>
      </c>
      <c r="D120" s="4">
        <v>1</v>
      </c>
      <c r="G120" s="4">
        <v>1</v>
      </c>
      <c r="J120" s="4" t="str">
        <f t="shared" ref="J120:J126" si="110">("Possession of firearm, Physical violence")</f>
        <v>Possession of firearm, Physical violence</v>
      </c>
      <c r="K120" s="4" t="s">
        <v>548</v>
      </c>
      <c r="M120" s="4" t="str">
        <f t="shared" si="79"/>
        <v>One calendar year</v>
      </c>
      <c r="N120" s="4" t="s">
        <v>549</v>
      </c>
      <c r="O120" s="4" t="s">
        <v>550</v>
      </c>
      <c r="P120" s="4">
        <v>1</v>
      </c>
      <c r="Q120" s="4" t="s">
        <v>551</v>
      </c>
      <c r="S120" s="4" t="str">
        <f t="shared" ref="S120:S126" si="111">("Physical violence")</f>
        <v>Physical violence</v>
      </c>
      <c r="T120" s="4" t="s">
        <v>552</v>
      </c>
      <c r="V120" s="4" t="str">
        <f t="shared" si="97"/>
        <v>None</v>
      </c>
      <c r="Y120" s="4" t="str">
        <f t="shared" ref="Y120:Y126" si="112">("Remainder of eligibility")</f>
        <v>Remainder of eligibility</v>
      </c>
      <c r="Z120" s="4" t="s">
        <v>553</v>
      </c>
      <c r="AB120" s="4">
        <v>1</v>
      </c>
      <c r="AC120" s="4" t="s">
        <v>554</v>
      </c>
      <c r="AE120" s="4" t="str">
        <f t="shared" ref="AE120:AE126" si="113">("Physical violence")</f>
        <v>Physical violence</v>
      </c>
      <c r="AF120" s="4" t="s">
        <v>555</v>
      </c>
      <c r="AG120" s="4" t="s">
        <v>556</v>
      </c>
      <c r="AH120" s="4" t="str">
        <f t="shared" si="83"/>
        <v>Not specified</v>
      </c>
      <c r="AK120" s="4">
        <v>0</v>
      </c>
      <c r="AN120" s="4" t="str">
        <f t="shared" ref="AN120:AN126" si="114">("Physical violence, Interference with educational process")</f>
        <v>Physical violence, Interference with educational process</v>
      </c>
      <c r="AO120" s="4" t="s">
        <v>557</v>
      </c>
      <c r="AP120" s="4" t="s">
        <v>556</v>
      </c>
      <c r="AQ120" s="4" t="str">
        <f t="shared" ref="AQ120:AQ126" si="115">("None")</f>
        <v>None</v>
      </c>
      <c r="AT120" s="4" t="str">
        <f t="shared" ref="AT120:AT126" si="116">("Remainder of semester")</f>
        <v>Remainder of semester</v>
      </c>
      <c r="AU120" s="4" t="s">
        <v>558</v>
      </c>
      <c r="AV120" s="4" t="s">
        <v>559</v>
      </c>
      <c r="AW120" s="4" t="str">
        <f t="shared" ref="AW120:AW130" si="117">("Yes, required")</f>
        <v>Yes, required</v>
      </c>
      <c r="AX120" s="4" t="s">
        <v>560</v>
      </c>
      <c r="AZ120" s="4" t="str">
        <f t="shared" ref="AZ120:AZ126" si="118">("Disciplinary history, Seriousness of violation")</f>
        <v>Disciplinary history, Seriousness of violation</v>
      </c>
      <c r="BA120" s="4" t="s">
        <v>560</v>
      </c>
      <c r="BC120" s="4">
        <v>0</v>
      </c>
      <c r="BI120" s="4" t="str">
        <f t="shared" si="103"/>
        <v>Not required</v>
      </c>
      <c r="BL120" s="4" t="str">
        <f>("No")</f>
        <v>No</v>
      </c>
      <c r="BO120" s="4" t="str">
        <f>("")</f>
        <v/>
      </c>
      <c r="BR120" s="4">
        <v>1</v>
      </c>
      <c r="BS120" s="4" t="s">
        <v>554</v>
      </c>
      <c r="BU120" s="4" t="str">
        <f t="shared" ref="BU120:BU128" si="119">("Annually")</f>
        <v>Annually</v>
      </c>
      <c r="BV120" s="4" t="s">
        <v>554</v>
      </c>
      <c r="BX120" s="4" t="str">
        <f t="shared" ref="BX120:BX126" si="120">("Number of expulsions, Number of out-of-school suspensions, Number of in-school suspensions, Discipline duration, Demographic information ")</f>
        <v xml:space="preserve">Number of expulsions, Number of out-of-school suspensions, Number of in-school suspensions, Discipline duration, Demographic information </v>
      </c>
      <c r="BY120" s="4" t="s">
        <v>561</v>
      </c>
      <c r="CA120" s="4">
        <v>1</v>
      </c>
      <c r="CB120" s="4" t="s">
        <v>562</v>
      </c>
      <c r="CD120" s="4" t="str">
        <f>("Race/ethnicity, Gender, Age, Grade level, Incident type, Income status")</f>
        <v>Race/ethnicity, Gender, Age, Grade level, Incident type, Income status</v>
      </c>
      <c r="CE120" s="4" t="s">
        <v>562</v>
      </c>
      <c r="CG120" s="4">
        <v>1</v>
      </c>
      <c r="CH120" s="4" t="s">
        <v>563</v>
      </c>
      <c r="CJ120" s="4" t="str">
        <f t="shared" ref="CJ120:CJ126" si="121">("Physical violence")</f>
        <v>Physical violence</v>
      </c>
      <c r="CK120" s="4" t="s">
        <v>563</v>
      </c>
      <c r="CL120" s="4" t="s">
        <v>564</v>
      </c>
    </row>
    <row r="121" spans="1:90" s="4" customFormat="1" x14ac:dyDescent="0.35">
      <c r="A121" s="4" t="s">
        <v>547</v>
      </c>
      <c r="B121" s="5">
        <v>39630</v>
      </c>
      <c r="C121" s="5">
        <v>41820</v>
      </c>
      <c r="D121" s="4">
        <v>1</v>
      </c>
      <c r="G121" s="4">
        <v>1</v>
      </c>
      <c r="J121" s="4" t="str">
        <f t="shared" si="110"/>
        <v>Possession of firearm, Physical violence</v>
      </c>
      <c r="K121" s="4" t="s">
        <v>565</v>
      </c>
      <c r="M121" s="4" t="str">
        <f t="shared" si="79"/>
        <v>One calendar year</v>
      </c>
      <c r="N121" s="4" t="s">
        <v>549</v>
      </c>
      <c r="O121" s="4" t="s">
        <v>550</v>
      </c>
      <c r="P121" s="4">
        <v>1</v>
      </c>
      <c r="Q121" s="4" t="s">
        <v>551</v>
      </c>
      <c r="S121" s="4" t="str">
        <f t="shared" si="111"/>
        <v>Physical violence</v>
      </c>
      <c r="T121" s="4" t="s">
        <v>552</v>
      </c>
      <c r="V121" s="4" t="str">
        <f t="shared" si="97"/>
        <v>None</v>
      </c>
      <c r="Y121" s="4" t="str">
        <f t="shared" si="112"/>
        <v>Remainder of eligibility</v>
      </c>
      <c r="Z121" s="4" t="s">
        <v>566</v>
      </c>
      <c r="AB121" s="4">
        <v>1</v>
      </c>
      <c r="AC121" s="4" t="s">
        <v>554</v>
      </c>
      <c r="AE121" s="4" t="str">
        <f t="shared" si="113"/>
        <v>Physical violence</v>
      </c>
      <c r="AF121" s="4" t="s">
        <v>555</v>
      </c>
      <c r="AG121" s="4" t="s">
        <v>556</v>
      </c>
      <c r="AH121" s="4" t="str">
        <f t="shared" si="83"/>
        <v>Not specified</v>
      </c>
      <c r="AK121" s="4">
        <v>0</v>
      </c>
      <c r="AN121" s="4" t="str">
        <f t="shared" si="114"/>
        <v>Physical violence, Interference with educational process</v>
      </c>
      <c r="AO121" s="4" t="s">
        <v>567</v>
      </c>
      <c r="AP121" s="4" t="s">
        <v>556</v>
      </c>
      <c r="AQ121" s="4" t="str">
        <f t="shared" si="115"/>
        <v>None</v>
      </c>
      <c r="AT121" s="4" t="str">
        <f t="shared" si="116"/>
        <v>Remainder of semester</v>
      </c>
      <c r="AU121" s="4" t="s">
        <v>568</v>
      </c>
      <c r="AV121" s="4" t="s">
        <v>559</v>
      </c>
      <c r="AW121" s="4" t="str">
        <f t="shared" si="117"/>
        <v>Yes, required</v>
      </c>
      <c r="AX121" s="4" t="s">
        <v>569</v>
      </c>
      <c r="AZ121" s="4" t="str">
        <f t="shared" si="118"/>
        <v>Disciplinary history, Seriousness of violation</v>
      </c>
      <c r="BA121" s="4" t="s">
        <v>569</v>
      </c>
      <c r="BC121" s="4">
        <v>0</v>
      </c>
      <c r="BI121" s="4" t="str">
        <f t="shared" si="103"/>
        <v>Not required</v>
      </c>
      <c r="BL121" s="4" t="str">
        <f>("No")</f>
        <v>No</v>
      </c>
      <c r="BO121" s="4" t="str">
        <f>("")</f>
        <v/>
      </c>
      <c r="BR121" s="4">
        <v>1</v>
      </c>
      <c r="BS121" s="4" t="s">
        <v>554</v>
      </c>
      <c r="BU121" s="4" t="str">
        <f t="shared" si="119"/>
        <v>Annually</v>
      </c>
      <c r="BV121" s="4" t="s">
        <v>554</v>
      </c>
      <c r="BX121" s="4" t="str">
        <f t="shared" si="120"/>
        <v xml:space="preserve">Number of expulsions, Number of out-of-school suspensions, Number of in-school suspensions, Discipline duration, Demographic information </v>
      </c>
      <c r="BY121" s="4" t="s">
        <v>561</v>
      </c>
      <c r="CA121" s="4">
        <v>1</v>
      </c>
      <c r="CB121" s="4" t="s">
        <v>562</v>
      </c>
      <c r="CD121" s="4" t="str">
        <f>("Race/ethnicity, Gender, Age, Grade level, Discipline duration, Income status")</f>
        <v>Race/ethnicity, Gender, Age, Grade level, Discipline duration, Income status</v>
      </c>
      <c r="CE121" s="4" t="s">
        <v>562</v>
      </c>
      <c r="CG121" s="4">
        <v>1</v>
      </c>
      <c r="CH121" s="4" t="s">
        <v>563</v>
      </c>
      <c r="CJ121" s="4" t="str">
        <f t="shared" si="121"/>
        <v>Physical violence</v>
      </c>
      <c r="CK121" s="4" t="s">
        <v>563</v>
      </c>
      <c r="CL121" s="4" t="s">
        <v>564</v>
      </c>
    </row>
    <row r="122" spans="1:90" s="4" customFormat="1" x14ac:dyDescent="0.35">
      <c r="A122" s="4" t="s">
        <v>547</v>
      </c>
      <c r="B122" s="5">
        <v>41821</v>
      </c>
      <c r="C122" s="5">
        <v>42185</v>
      </c>
      <c r="D122" s="4">
        <v>1</v>
      </c>
      <c r="E122" s="4" t="s">
        <v>570</v>
      </c>
      <c r="G122" s="4">
        <v>1</v>
      </c>
      <c r="H122" s="4" t="s">
        <v>570</v>
      </c>
      <c r="J122" s="4" t="str">
        <f t="shared" si="110"/>
        <v>Possession of firearm, Physical violence</v>
      </c>
      <c r="K122" s="4" t="s">
        <v>571</v>
      </c>
      <c r="M122" s="4" t="str">
        <f t="shared" ref="M122:M153" si="122">("One calendar year")</f>
        <v>One calendar year</v>
      </c>
      <c r="N122" s="4" t="s">
        <v>570</v>
      </c>
      <c r="O122" s="4" t="s">
        <v>550</v>
      </c>
      <c r="P122" s="4">
        <v>1</v>
      </c>
      <c r="Q122" s="4" t="s">
        <v>570</v>
      </c>
      <c r="S122" s="4" t="str">
        <f t="shared" si="111"/>
        <v>Physical violence</v>
      </c>
      <c r="T122" s="4" t="s">
        <v>572</v>
      </c>
      <c r="U122" s="4" t="s">
        <v>556</v>
      </c>
      <c r="V122" s="4" t="str">
        <f t="shared" si="97"/>
        <v>None</v>
      </c>
      <c r="Y122" s="4" t="str">
        <f t="shared" si="112"/>
        <v>Remainder of eligibility</v>
      </c>
      <c r="Z122" s="4" t="s">
        <v>573</v>
      </c>
      <c r="AB122" s="4">
        <v>1</v>
      </c>
      <c r="AC122" s="4" t="s">
        <v>574</v>
      </c>
      <c r="AE122" s="4" t="str">
        <f t="shared" si="113"/>
        <v>Physical violence</v>
      </c>
      <c r="AF122" s="4" t="s">
        <v>575</v>
      </c>
      <c r="AG122" s="4" t="s">
        <v>556</v>
      </c>
      <c r="AH122" s="4" t="str">
        <f t="shared" si="83"/>
        <v>Not specified</v>
      </c>
      <c r="AK122" s="4">
        <v>0</v>
      </c>
      <c r="AN122" s="4" t="str">
        <f t="shared" si="114"/>
        <v>Physical violence, Interference with educational process</v>
      </c>
      <c r="AO122" s="4" t="s">
        <v>576</v>
      </c>
      <c r="AP122" s="4" t="s">
        <v>556</v>
      </c>
      <c r="AQ122" s="4" t="str">
        <f t="shared" si="115"/>
        <v>None</v>
      </c>
      <c r="AT122" s="4" t="str">
        <f t="shared" si="116"/>
        <v>Remainder of semester</v>
      </c>
      <c r="AU122" s="4" t="s">
        <v>574</v>
      </c>
      <c r="AV122" s="4" t="s">
        <v>559</v>
      </c>
      <c r="AW122" s="4" t="str">
        <f t="shared" si="117"/>
        <v>Yes, required</v>
      </c>
      <c r="AX122" s="4" t="s">
        <v>577</v>
      </c>
      <c r="AZ122" s="4" t="str">
        <f t="shared" si="118"/>
        <v>Disciplinary history, Seriousness of violation</v>
      </c>
      <c r="BA122" s="4" t="s">
        <v>578</v>
      </c>
      <c r="BC122" s="4">
        <v>0</v>
      </c>
      <c r="BI122" s="4" t="str">
        <f t="shared" si="103"/>
        <v>Not required</v>
      </c>
      <c r="BL122" s="4" t="str">
        <f>("No")</f>
        <v>No</v>
      </c>
      <c r="BO122" s="4" t="str">
        <f>("")</f>
        <v/>
      </c>
      <c r="BR122" s="4">
        <v>1</v>
      </c>
      <c r="BS122" s="4" t="s">
        <v>554</v>
      </c>
      <c r="BU122" s="4" t="str">
        <f t="shared" si="119"/>
        <v>Annually</v>
      </c>
      <c r="BV122" s="4" t="s">
        <v>554</v>
      </c>
      <c r="BX122" s="4" t="str">
        <f t="shared" si="120"/>
        <v xml:space="preserve">Number of expulsions, Number of out-of-school suspensions, Number of in-school suspensions, Discipline duration, Demographic information </v>
      </c>
      <c r="BY122" s="4" t="s">
        <v>561</v>
      </c>
      <c r="CA122" s="4">
        <v>1</v>
      </c>
      <c r="CB122" s="4" t="s">
        <v>562</v>
      </c>
      <c r="CD122" s="4" t="str">
        <f>("Race/ethnicity, Gender, Age, Grade level, Incident type, Income status")</f>
        <v>Race/ethnicity, Gender, Age, Grade level, Incident type, Income status</v>
      </c>
      <c r="CE122" s="4" t="s">
        <v>562</v>
      </c>
      <c r="CG122" s="4">
        <v>1</v>
      </c>
      <c r="CH122" s="4" t="s">
        <v>563</v>
      </c>
      <c r="CJ122" s="4" t="str">
        <f t="shared" si="121"/>
        <v>Physical violence</v>
      </c>
      <c r="CK122" s="4" t="s">
        <v>579</v>
      </c>
      <c r="CL122" s="4" t="s">
        <v>564</v>
      </c>
    </row>
    <row r="123" spans="1:90" s="4" customFormat="1" x14ac:dyDescent="0.35">
      <c r="A123" s="4" t="s">
        <v>547</v>
      </c>
      <c r="B123" s="5">
        <v>42186</v>
      </c>
      <c r="C123" s="5">
        <v>42584</v>
      </c>
      <c r="D123" s="4">
        <v>1</v>
      </c>
      <c r="E123" s="4" t="s">
        <v>580</v>
      </c>
      <c r="G123" s="4">
        <v>1</v>
      </c>
      <c r="H123" s="4" t="s">
        <v>580</v>
      </c>
      <c r="J123" s="4" t="str">
        <f t="shared" si="110"/>
        <v>Possession of firearm, Physical violence</v>
      </c>
      <c r="K123" s="4" t="s">
        <v>581</v>
      </c>
      <c r="M123" s="4" t="str">
        <f t="shared" si="122"/>
        <v>One calendar year</v>
      </c>
      <c r="N123" s="4" t="s">
        <v>580</v>
      </c>
      <c r="O123" s="4" t="s">
        <v>550</v>
      </c>
      <c r="P123" s="4">
        <v>1</v>
      </c>
      <c r="Q123" s="4" t="s">
        <v>582</v>
      </c>
      <c r="S123" s="4" t="str">
        <f t="shared" si="111"/>
        <v>Physical violence</v>
      </c>
      <c r="T123" s="4" t="s">
        <v>552</v>
      </c>
      <c r="U123" s="4" t="s">
        <v>556</v>
      </c>
      <c r="V123" s="4" t="str">
        <f t="shared" si="97"/>
        <v>None</v>
      </c>
      <c r="Y123" s="4" t="str">
        <f t="shared" si="112"/>
        <v>Remainder of eligibility</v>
      </c>
      <c r="Z123" s="4" t="s">
        <v>583</v>
      </c>
      <c r="AB123" s="4">
        <v>1</v>
      </c>
      <c r="AC123" s="4" t="s">
        <v>574</v>
      </c>
      <c r="AE123" s="4" t="str">
        <f t="shared" si="113"/>
        <v>Physical violence</v>
      </c>
      <c r="AF123" s="4" t="s">
        <v>555</v>
      </c>
      <c r="AG123" s="4" t="s">
        <v>556</v>
      </c>
      <c r="AH123" s="4" t="str">
        <f t="shared" si="83"/>
        <v>Not specified</v>
      </c>
      <c r="AK123" s="4">
        <v>0</v>
      </c>
      <c r="AN123" s="4" t="str">
        <f t="shared" si="114"/>
        <v>Physical violence, Interference with educational process</v>
      </c>
      <c r="AO123" s="4" t="s">
        <v>584</v>
      </c>
      <c r="AP123" s="4" t="s">
        <v>556</v>
      </c>
      <c r="AQ123" s="4" t="str">
        <f t="shared" si="115"/>
        <v>None</v>
      </c>
      <c r="AT123" s="4" t="str">
        <f t="shared" si="116"/>
        <v>Remainder of semester</v>
      </c>
      <c r="AU123" s="4" t="s">
        <v>574</v>
      </c>
      <c r="AV123" s="4" t="s">
        <v>559</v>
      </c>
      <c r="AW123" s="4" t="str">
        <f t="shared" si="117"/>
        <v>Yes, required</v>
      </c>
      <c r="AX123" s="4" t="s">
        <v>585</v>
      </c>
      <c r="AZ123" s="4" t="str">
        <f t="shared" si="118"/>
        <v>Disciplinary history, Seriousness of violation</v>
      </c>
      <c r="BA123" s="4" t="s">
        <v>586</v>
      </c>
      <c r="BC123" s="4">
        <v>0</v>
      </c>
      <c r="BI123" s="4" t="str">
        <f t="shared" si="103"/>
        <v>Not required</v>
      </c>
      <c r="BL123" s="4" t="str">
        <f>("No, but encouraged")</f>
        <v>No, but encouraged</v>
      </c>
      <c r="BM123" s="4" t="s">
        <v>587</v>
      </c>
      <c r="BO123" s="4" t="str">
        <f>("Positive behavioral interventions")</f>
        <v>Positive behavioral interventions</v>
      </c>
      <c r="BP123" s="4" t="s">
        <v>588</v>
      </c>
      <c r="BR123" s="4">
        <v>1</v>
      </c>
      <c r="BS123" s="4" t="s">
        <v>554</v>
      </c>
      <c r="BU123" s="4" t="str">
        <f t="shared" si="119"/>
        <v>Annually</v>
      </c>
      <c r="BV123" s="4" t="s">
        <v>554</v>
      </c>
      <c r="BX123" s="4" t="str">
        <f t="shared" si="120"/>
        <v xml:space="preserve">Number of expulsions, Number of out-of-school suspensions, Number of in-school suspensions, Discipline duration, Demographic information </v>
      </c>
      <c r="BY123" s="4" t="s">
        <v>561</v>
      </c>
      <c r="CA123" s="4">
        <v>1</v>
      </c>
      <c r="CB123" s="4" t="s">
        <v>562</v>
      </c>
      <c r="CD123" s="4" t="str">
        <f>("Race/ethnicity, Gender, Age, Grade level, Incident type, Income status")</f>
        <v>Race/ethnicity, Gender, Age, Grade level, Incident type, Income status</v>
      </c>
      <c r="CE123" s="4" t="s">
        <v>562</v>
      </c>
      <c r="CG123" s="4">
        <v>1</v>
      </c>
      <c r="CH123" s="4" t="s">
        <v>563</v>
      </c>
      <c r="CJ123" s="4" t="str">
        <f t="shared" si="121"/>
        <v>Physical violence</v>
      </c>
      <c r="CK123" s="4" t="s">
        <v>589</v>
      </c>
      <c r="CL123" s="4" t="s">
        <v>564</v>
      </c>
    </row>
    <row r="124" spans="1:90" s="4" customFormat="1" x14ac:dyDescent="0.35">
      <c r="A124" s="4" t="s">
        <v>547</v>
      </c>
      <c r="B124" s="5">
        <v>42585</v>
      </c>
      <c r="C124" s="5">
        <v>43281</v>
      </c>
      <c r="D124" s="4">
        <v>1</v>
      </c>
      <c r="E124" s="4" t="s">
        <v>580</v>
      </c>
      <c r="G124" s="4">
        <v>1</v>
      </c>
      <c r="H124" s="4" t="s">
        <v>580</v>
      </c>
      <c r="J124" s="4" t="str">
        <f t="shared" si="110"/>
        <v>Possession of firearm, Physical violence</v>
      </c>
      <c r="K124" s="4" t="s">
        <v>590</v>
      </c>
      <c r="M124" s="4" t="str">
        <f t="shared" si="122"/>
        <v>One calendar year</v>
      </c>
      <c r="N124" s="4" t="s">
        <v>580</v>
      </c>
      <c r="O124" s="4" t="s">
        <v>550</v>
      </c>
      <c r="P124" s="4">
        <v>1</v>
      </c>
      <c r="Q124" s="4" t="s">
        <v>591</v>
      </c>
      <c r="S124" s="4" t="str">
        <f t="shared" si="111"/>
        <v>Physical violence</v>
      </c>
      <c r="T124" s="4" t="s">
        <v>552</v>
      </c>
      <c r="U124" s="4" t="s">
        <v>556</v>
      </c>
      <c r="V124" s="4" t="str">
        <f t="shared" si="97"/>
        <v>None</v>
      </c>
      <c r="Y124" s="4" t="str">
        <f t="shared" si="112"/>
        <v>Remainder of eligibility</v>
      </c>
      <c r="AB124" s="4">
        <v>1</v>
      </c>
      <c r="AC124" s="4" t="s">
        <v>574</v>
      </c>
      <c r="AE124" s="4" t="str">
        <f t="shared" si="113"/>
        <v>Physical violence</v>
      </c>
      <c r="AF124" s="4" t="s">
        <v>555</v>
      </c>
      <c r="AG124" s="4" t="s">
        <v>556</v>
      </c>
      <c r="AH124" s="4" t="str">
        <f t="shared" si="83"/>
        <v>Not specified</v>
      </c>
      <c r="AK124" s="4">
        <v>0</v>
      </c>
      <c r="AN124" s="4" t="str">
        <f t="shared" si="114"/>
        <v>Physical violence, Interference with educational process</v>
      </c>
      <c r="AO124" s="4" t="s">
        <v>592</v>
      </c>
      <c r="AP124" s="4" t="s">
        <v>556</v>
      </c>
      <c r="AQ124" s="4" t="str">
        <f t="shared" si="115"/>
        <v>None</v>
      </c>
      <c r="AT124" s="4" t="str">
        <f t="shared" si="116"/>
        <v>Remainder of semester</v>
      </c>
      <c r="AU124" s="4" t="s">
        <v>574</v>
      </c>
      <c r="AV124" s="4" t="s">
        <v>559</v>
      </c>
      <c r="AW124" s="4" t="str">
        <f t="shared" si="117"/>
        <v>Yes, required</v>
      </c>
      <c r="AX124" s="4" t="s">
        <v>593</v>
      </c>
      <c r="AZ124" s="4" t="str">
        <f t="shared" si="118"/>
        <v>Disciplinary history, Seriousness of violation</v>
      </c>
      <c r="BA124" s="4" t="s">
        <v>593</v>
      </c>
      <c r="BC124" s="4">
        <v>0</v>
      </c>
      <c r="BI124" s="4" t="str">
        <f t="shared" si="103"/>
        <v>Not required</v>
      </c>
      <c r="BL124" s="4" t="str">
        <f>("No, but encouraged")</f>
        <v>No, but encouraged</v>
      </c>
      <c r="BM124" s="4" t="s">
        <v>594</v>
      </c>
      <c r="BO124" s="4" t="str">
        <f>("Positive behavioral interventions")</f>
        <v>Positive behavioral interventions</v>
      </c>
      <c r="BP124" s="4" t="s">
        <v>594</v>
      </c>
      <c r="BR124" s="4">
        <v>1</v>
      </c>
      <c r="BS124" s="4" t="s">
        <v>554</v>
      </c>
      <c r="BU124" s="4" t="str">
        <f t="shared" si="119"/>
        <v>Annually</v>
      </c>
      <c r="BV124" s="4" t="s">
        <v>554</v>
      </c>
      <c r="BX124" s="4" t="str">
        <f t="shared" si="120"/>
        <v xml:space="preserve">Number of expulsions, Number of out-of-school suspensions, Number of in-school suspensions, Discipline duration, Demographic information </v>
      </c>
      <c r="BY124" s="4" t="s">
        <v>561</v>
      </c>
      <c r="CA124" s="4">
        <v>1</v>
      </c>
      <c r="CB124" s="4" t="s">
        <v>562</v>
      </c>
      <c r="CD124" s="4" t="str">
        <f>("Race/ethnicity, Gender, Age, Grade level, Discipline duration, Income status")</f>
        <v>Race/ethnicity, Gender, Age, Grade level, Discipline duration, Income status</v>
      </c>
      <c r="CE124" s="4" t="s">
        <v>562</v>
      </c>
      <c r="CG124" s="4">
        <v>1</v>
      </c>
      <c r="CH124" s="4" t="s">
        <v>563</v>
      </c>
      <c r="CJ124" s="4" t="str">
        <f t="shared" si="121"/>
        <v>Physical violence</v>
      </c>
      <c r="CK124" s="4" t="s">
        <v>579</v>
      </c>
      <c r="CL124" s="4" t="s">
        <v>564</v>
      </c>
    </row>
    <row r="125" spans="1:90" s="4" customFormat="1" x14ac:dyDescent="0.35">
      <c r="A125" s="4" t="s">
        <v>547</v>
      </c>
      <c r="B125" s="5">
        <v>43282</v>
      </c>
      <c r="C125" s="5">
        <v>43431</v>
      </c>
      <c r="D125" s="4">
        <v>1</v>
      </c>
      <c r="E125" s="4" t="s">
        <v>580</v>
      </c>
      <c r="G125" s="4">
        <v>1</v>
      </c>
      <c r="H125" s="4" t="s">
        <v>580</v>
      </c>
      <c r="J125" s="4" t="str">
        <f t="shared" si="110"/>
        <v>Possession of firearm, Physical violence</v>
      </c>
      <c r="K125" s="4" t="s">
        <v>590</v>
      </c>
      <c r="M125" s="4" t="str">
        <f t="shared" si="122"/>
        <v>One calendar year</v>
      </c>
      <c r="N125" s="4" t="s">
        <v>580</v>
      </c>
      <c r="O125" s="4" t="s">
        <v>550</v>
      </c>
      <c r="P125" s="4">
        <v>1</v>
      </c>
      <c r="Q125" s="4" t="s">
        <v>591</v>
      </c>
      <c r="S125" s="4" t="str">
        <f t="shared" si="111"/>
        <v>Physical violence</v>
      </c>
      <c r="T125" s="4" t="s">
        <v>552</v>
      </c>
      <c r="U125" s="4" t="s">
        <v>556</v>
      </c>
      <c r="V125" s="4" t="str">
        <f t="shared" si="97"/>
        <v>None</v>
      </c>
      <c r="Y125" s="4" t="str">
        <f t="shared" si="112"/>
        <v>Remainder of eligibility</v>
      </c>
      <c r="AB125" s="4">
        <v>1</v>
      </c>
      <c r="AC125" s="4" t="s">
        <v>554</v>
      </c>
      <c r="AE125" s="4" t="str">
        <f t="shared" si="113"/>
        <v>Physical violence</v>
      </c>
      <c r="AF125" s="4" t="s">
        <v>555</v>
      </c>
      <c r="AG125" s="4" t="s">
        <v>556</v>
      </c>
      <c r="AH125" s="4" t="str">
        <f t="shared" si="83"/>
        <v>Not specified</v>
      </c>
      <c r="AK125" s="4">
        <v>0</v>
      </c>
      <c r="AN125" s="4" t="str">
        <f t="shared" si="114"/>
        <v>Physical violence, Interference with educational process</v>
      </c>
      <c r="AO125" s="4" t="s">
        <v>592</v>
      </c>
      <c r="AP125" s="4" t="s">
        <v>556</v>
      </c>
      <c r="AQ125" s="4" t="str">
        <f t="shared" si="115"/>
        <v>None</v>
      </c>
      <c r="AT125" s="4" t="str">
        <f t="shared" si="116"/>
        <v>Remainder of semester</v>
      </c>
      <c r="AU125" s="4" t="s">
        <v>574</v>
      </c>
      <c r="AV125" s="4" t="s">
        <v>559</v>
      </c>
      <c r="AW125" s="4" t="str">
        <f t="shared" si="117"/>
        <v>Yes, required</v>
      </c>
      <c r="AX125" s="4" t="s">
        <v>593</v>
      </c>
      <c r="AZ125" s="4" t="str">
        <f t="shared" si="118"/>
        <v>Disciplinary history, Seriousness of violation</v>
      </c>
      <c r="BA125" s="4" t="s">
        <v>593</v>
      </c>
      <c r="BC125" s="4">
        <v>0</v>
      </c>
      <c r="BI125" s="4" t="str">
        <f t="shared" si="103"/>
        <v>Not required</v>
      </c>
      <c r="BL125" s="4" t="str">
        <f>("Yes, required")</f>
        <v>Yes, required</v>
      </c>
      <c r="BM125" s="4" t="s">
        <v>595</v>
      </c>
      <c r="BN125" s="4" t="s">
        <v>596</v>
      </c>
      <c r="BO125" s="4" t="str">
        <f>("Not specified")</f>
        <v>Not specified</v>
      </c>
      <c r="BP125" s="4" t="s">
        <v>595</v>
      </c>
      <c r="BQ125" s="4" t="s">
        <v>597</v>
      </c>
      <c r="BR125" s="4">
        <v>1</v>
      </c>
      <c r="BS125" s="4" t="s">
        <v>554</v>
      </c>
      <c r="BU125" s="4" t="str">
        <f t="shared" si="119"/>
        <v>Annually</v>
      </c>
      <c r="BV125" s="4" t="s">
        <v>554</v>
      </c>
      <c r="BX125" s="4" t="str">
        <f t="shared" si="120"/>
        <v xml:space="preserve">Number of expulsions, Number of out-of-school suspensions, Number of in-school suspensions, Discipline duration, Demographic information </v>
      </c>
      <c r="BY125" s="4" t="s">
        <v>561</v>
      </c>
      <c r="CA125" s="4">
        <v>1</v>
      </c>
      <c r="CB125" s="4" t="s">
        <v>562</v>
      </c>
      <c r="CD125" s="4" t="str">
        <f>("Race/ethnicity, Gender, Age, Grade level, Discipline duration, Income status")</f>
        <v>Race/ethnicity, Gender, Age, Grade level, Discipline duration, Income status</v>
      </c>
      <c r="CE125" s="4" t="s">
        <v>562</v>
      </c>
      <c r="CG125" s="4">
        <v>1</v>
      </c>
      <c r="CH125" s="4" t="s">
        <v>563</v>
      </c>
      <c r="CJ125" s="4" t="str">
        <f t="shared" si="121"/>
        <v>Physical violence</v>
      </c>
      <c r="CK125" s="4" t="s">
        <v>579</v>
      </c>
      <c r="CL125" s="4" t="s">
        <v>564</v>
      </c>
    </row>
    <row r="126" spans="1:90" s="4" customFormat="1" x14ac:dyDescent="0.35">
      <c r="A126" s="4" t="s">
        <v>547</v>
      </c>
      <c r="B126" s="5">
        <v>43432</v>
      </c>
      <c r="C126" s="5">
        <v>43435</v>
      </c>
      <c r="D126" s="4">
        <v>1</v>
      </c>
      <c r="E126" s="4" t="s">
        <v>580</v>
      </c>
      <c r="G126" s="4">
        <v>1</v>
      </c>
      <c r="H126" s="4" t="s">
        <v>580</v>
      </c>
      <c r="J126" s="4" t="str">
        <f t="shared" si="110"/>
        <v>Possession of firearm, Physical violence</v>
      </c>
      <c r="K126" s="4" t="s">
        <v>590</v>
      </c>
      <c r="M126" s="4" t="str">
        <f t="shared" si="122"/>
        <v>One calendar year</v>
      </c>
      <c r="N126" s="4" t="s">
        <v>580</v>
      </c>
      <c r="O126" s="4" t="s">
        <v>550</v>
      </c>
      <c r="P126" s="4">
        <v>1</v>
      </c>
      <c r="Q126" s="4" t="s">
        <v>598</v>
      </c>
      <c r="S126" s="4" t="str">
        <f t="shared" si="111"/>
        <v>Physical violence</v>
      </c>
      <c r="T126" s="4" t="s">
        <v>552</v>
      </c>
      <c r="U126" s="4" t="s">
        <v>556</v>
      </c>
      <c r="V126" s="4" t="str">
        <f t="shared" si="97"/>
        <v>None</v>
      </c>
      <c r="Y126" s="4" t="str">
        <f t="shared" si="112"/>
        <v>Remainder of eligibility</v>
      </c>
      <c r="AB126" s="4">
        <v>1</v>
      </c>
      <c r="AC126" s="4" t="s">
        <v>554</v>
      </c>
      <c r="AE126" s="4" t="str">
        <f t="shared" si="113"/>
        <v>Physical violence</v>
      </c>
      <c r="AF126" s="4" t="s">
        <v>575</v>
      </c>
      <c r="AG126" s="4" t="s">
        <v>556</v>
      </c>
      <c r="AH126" s="4" t="str">
        <f t="shared" si="83"/>
        <v>Not specified</v>
      </c>
      <c r="AK126" s="4">
        <v>0</v>
      </c>
      <c r="AN126" s="4" t="str">
        <f t="shared" si="114"/>
        <v>Physical violence, Interference with educational process</v>
      </c>
      <c r="AO126" s="4" t="s">
        <v>599</v>
      </c>
      <c r="AP126" s="4" t="s">
        <v>556</v>
      </c>
      <c r="AQ126" s="4" t="str">
        <f t="shared" si="115"/>
        <v>None</v>
      </c>
      <c r="AT126" s="4" t="str">
        <f t="shared" si="116"/>
        <v>Remainder of semester</v>
      </c>
      <c r="AU126" s="4" t="s">
        <v>574</v>
      </c>
      <c r="AV126" s="4" t="s">
        <v>559</v>
      </c>
      <c r="AW126" s="4" t="str">
        <f t="shared" si="117"/>
        <v>Yes, required</v>
      </c>
      <c r="AX126" s="4" t="s">
        <v>585</v>
      </c>
      <c r="AZ126" s="4" t="str">
        <f t="shared" si="118"/>
        <v>Disciplinary history, Seriousness of violation</v>
      </c>
      <c r="BA126" s="4" t="s">
        <v>585</v>
      </c>
      <c r="BC126" s="4">
        <v>0</v>
      </c>
      <c r="BI126" s="4" t="str">
        <f t="shared" si="103"/>
        <v>Not required</v>
      </c>
      <c r="BL126" s="4" t="str">
        <f>("Yes, required")</f>
        <v>Yes, required</v>
      </c>
      <c r="BM126" s="4" t="s">
        <v>600</v>
      </c>
      <c r="BN126" s="4" t="s">
        <v>596</v>
      </c>
      <c r="BO126" s="4" t="str">
        <f>("Not specified")</f>
        <v>Not specified</v>
      </c>
      <c r="BP126" s="4" t="s">
        <v>600</v>
      </c>
      <c r="BQ126" s="4" t="s">
        <v>597</v>
      </c>
      <c r="BR126" s="4">
        <v>1</v>
      </c>
      <c r="BS126" s="4" t="s">
        <v>554</v>
      </c>
      <c r="BU126" s="4" t="str">
        <f t="shared" si="119"/>
        <v>Annually</v>
      </c>
      <c r="BV126" s="4" t="s">
        <v>554</v>
      </c>
      <c r="BX126" s="4" t="str">
        <f t="shared" si="120"/>
        <v xml:space="preserve">Number of expulsions, Number of out-of-school suspensions, Number of in-school suspensions, Discipline duration, Demographic information </v>
      </c>
      <c r="BY126" s="4" t="s">
        <v>561</v>
      </c>
      <c r="CA126" s="4">
        <v>1</v>
      </c>
      <c r="CB126" s="4" t="s">
        <v>562</v>
      </c>
      <c r="CD126" s="4" t="str">
        <f>("Race/ethnicity, Gender, Age, Grade level, Discipline duration, Income status")</f>
        <v>Race/ethnicity, Gender, Age, Grade level, Discipline duration, Income status</v>
      </c>
      <c r="CE126" s="4" t="s">
        <v>562</v>
      </c>
      <c r="CG126" s="4">
        <v>1</v>
      </c>
      <c r="CH126" s="4" t="s">
        <v>563</v>
      </c>
      <c r="CJ126" s="4" t="str">
        <f t="shared" si="121"/>
        <v>Physical violence</v>
      </c>
      <c r="CK126" s="4" t="s">
        <v>579</v>
      </c>
      <c r="CL126" s="4" t="s">
        <v>564</v>
      </c>
    </row>
    <row r="127" spans="1:90" s="4" customFormat="1" x14ac:dyDescent="0.35">
      <c r="A127" s="4" t="s">
        <v>601</v>
      </c>
      <c r="B127" s="5">
        <v>39448</v>
      </c>
      <c r="C127" s="5">
        <v>40065</v>
      </c>
      <c r="D127" s="4">
        <v>1</v>
      </c>
      <c r="E127" s="4" t="s">
        <v>602</v>
      </c>
      <c r="G127" s="4">
        <v>1</v>
      </c>
      <c r="H127" s="4" t="s">
        <v>603</v>
      </c>
      <c r="I127" s="4" t="s">
        <v>604</v>
      </c>
      <c r="J127" s="4" t="str">
        <f>("Possession of firearm")</f>
        <v>Possession of firearm</v>
      </c>
      <c r="K127" s="4" t="s">
        <v>605</v>
      </c>
      <c r="M127" s="4" t="str">
        <f t="shared" si="122"/>
        <v>One calendar year</v>
      </c>
      <c r="N127" s="4" t="s">
        <v>606</v>
      </c>
      <c r="P127" s="4">
        <v>1</v>
      </c>
      <c r="Q127" s="4" t="s">
        <v>607</v>
      </c>
      <c r="S127" s="4" t="str">
        <f>("Possession of a weapon, Physical violence, Possession of a controlled substance, Possession of tobacco, Damaging property, Bullying, Theft, Delinquent acts, Terroristic threats, Willful defiance")</f>
        <v>Possession of a weapon, Physical violence, Possession of a controlled substance, Possession of tobacco, Damaging property, Bullying, Theft, Delinquent acts, Terroristic threats, Willful defiance</v>
      </c>
      <c r="T127" s="4" t="s">
        <v>608</v>
      </c>
      <c r="V127" s="4" t="str">
        <f>("Truancy or Absence")</f>
        <v>Truancy or Absence</v>
      </c>
      <c r="W127" s="4" t="s">
        <v>609</v>
      </c>
      <c r="Y127" s="4" t="str">
        <f>("Remainder of school year")</f>
        <v>Remainder of school year</v>
      </c>
      <c r="Z127" s="4" t="s">
        <v>610</v>
      </c>
      <c r="AA127" s="4" t="s">
        <v>611</v>
      </c>
      <c r="AB127" s="4">
        <v>1</v>
      </c>
      <c r="AC127" s="4" t="s">
        <v>612</v>
      </c>
      <c r="AE127" s="4" t="str">
        <f>("Not specified")</f>
        <v>Not specified</v>
      </c>
      <c r="AH127" s="4" t="str">
        <f>("")</f>
        <v/>
      </c>
      <c r="AN127" s="4" t="s">
        <v>613</v>
      </c>
      <c r="AO127" s="4" t="s">
        <v>614</v>
      </c>
      <c r="AQ127" s="4" t="str">
        <f>("Truancy or Absence")</f>
        <v>Truancy or Absence</v>
      </c>
      <c r="AR127" s="4" t="s">
        <v>615</v>
      </c>
      <c r="AT127" s="4" t="str">
        <f>("10 days")</f>
        <v>10 days</v>
      </c>
      <c r="AU127" s="4" t="s">
        <v>616</v>
      </c>
      <c r="AV127" s="4" t="s">
        <v>611</v>
      </c>
      <c r="AW127" s="4" t="str">
        <f t="shared" si="117"/>
        <v>Yes, required</v>
      </c>
      <c r="AX127" s="4" t="s">
        <v>617</v>
      </c>
      <c r="AZ127" s="4" t="str">
        <f>("Age of student, Disciplinary history, Seriousness of violation")</f>
        <v>Age of student, Disciplinary history, Seriousness of violation</v>
      </c>
      <c r="BA127" s="4" t="s">
        <v>617</v>
      </c>
      <c r="BC127" s="4">
        <v>0</v>
      </c>
      <c r="BI127" s="4" t="str">
        <f>("Opportunity to receive educational instruction ")</f>
        <v xml:space="preserve">Opportunity to receive educational instruction </v>
      </c>
      <c r="BJ127" s="4" t="s">
        <v>618</v>
      </c>
      <c r="BK127" s="4" t="s">
        <v>619</v>
      </c>
      <c r="BL127" s="4" t="str">
        <f t="shared" ref="BL127:BL140" si="123">("No")</f>
        <v>No</v>
      </c>
      <c r="BR127" s="4">
        <v>1</v>
      </c>
      <c r="BS127" s="4" t="s">
        <v>620</v>
      </c>
      <c r="BU127" s="4" t="str">
        <f t="shared" si="119"/>
        <v>Annually</v>
      </c>
      <c r="BX127" s="4" t="str">
        <f>("Firearm incidents")</f>
        <v>Firearm incidents</v>
      </c>
      <c r="BY127" s="4" t="s">
        <v>620</v>
      </c>
      <c r="CA127" s="4">
        <v>0</v>
      </c>
      <c r="CD127" s="4" t="str">
        <f>("")</f>
        <v/>
      </c>
      <c r="CG127" s="4">
        <v>1</v>
      </c>
      <c r="CH127" s="4" t="s">
        <v>621</v>
      </c>
      <c r="CJ127" s="4" t="str">
        <f>("Possession of firearm, Possession of weapon, Offenses related to a controlled substance, Offenses related to alcoholic beverages, Physical violence, Terroristic threats, Delinquent acts, Theft")</f>
        <v>Possession of firearm, Possession of weapon, Offenses related to a controlled substance, Offenses related to alcoholic beverages, Physical violence, Terroristic threats, Delinquent acts, Theft</v>
      </c>
      <c r="CK127" s="4" t="s">
        <v>622</v>
      </c>
    </row>
    <row r="128" spans="1:90" s="4" customFormat="1" x14ac:dyDescent="0.35">
      <c r="A128" s="4" t="s">
        <v>601</v>
      </c>
      <c r="B128" s="5">
        <v>40066</v>
      </c>
      <c r="C128" s="5">
        <v>40359</v>
      </c>
      <c r="D128" s="4">
        <v>1</v>
      </c>
      <c r="E128" s="4" t="s">
        <v>623</v>
      </c>
      <c r="G128" s="4">
        <v>1</v>
      </c>
      <c r="H128" s="4" t="s">
        <v>624</v>
      </c>
      <c r="I128" s="4" t="s">
        <v>604</v>
      </c>
      <c r="J128" s="4" t="str">
        <f>("Possession of firearm")</f>
        <v>Possession of firearm</v>
      </c>
      <c r="K128" s="4" t="s">
        <v>606</v>
      </c>
      <c r="M128" s="4" t="str">
        <f t="shared" si="122"/>
        <v>One calendar year</v>
      </c>
      <c r="N128" s="4" t="s">
        <v>625</v>
      </c>
      <c r="P128" s="4">
        <v>1</v>
      </c>
      <c r="Q128" s="4" t="s">
        <v>626</v>
      </c>
      <c r="S128" s="4" t="str">
        <f>("Possession of a weapon, Physical violence, Possession of a controlled substance, Possession of tobacco, Damaging property, Bullying, Theft, Delinquent acts, Terroristic threats, Willful defiance")</f>
        <v>Possession of a weapon, Physical violence, Possession of a controlled substance, Possession of tobacco, Damaging property, Bullying, Theft, Delinquent acts, Terroristic threats, Willful defiance</v>
      </c>
      <c r="T128" s="4" t="s">
        <v>627</v>
      </c>
      <c r="V128" s="4" t="str">
        <f>("Truancy or Absence, Willful defiance")</f>
        <v>Truancy or Absence, Willful defiance</v>
      </c>
      <c r="W128" s="4" t="s">
        <v>628</v>
      </c>
      <c r="Y128" s="4" t="str">
        <f>("Remainder of school year")</f>
        <v>Remainder of school year</v>
      </c>
      <c r="Z128" s="4" t="s">
        <v>629</v>
      </c>
      <c r="AA128" s="4" t="s">
        <v>611</v>
      </c>
      <c r="AB128" s="4">
        <v>1</v>
      </c>
      <c r="AC128" s="4" t="s">
        <v>630</v>
      </c>
      <c r="AE128" s="4" t="str">
        <f>("Not specified")</f>
        <v>Not specified</v>
      </c>
      <c r="AH128" s="4" t="str">
        <f>("")</f>
        <v/>
      </c>
      <c r="AN128" s="4" t="s">
        <v>613</v>
      </c>
      <c r="AO128" s="4" t="s">
        <v>623</v>
      </c>
      <c r="AQ128" s="4" t="str">
        <f>("Truancy or Absence")</f>
        <v>Truancy or Absence</v>
      </c>
      <c r="AT128" s="4" t="str">
        <f>("10 days")</f>
        <v>10 days</v>
      </c>
      <c r="AU128" s="4" t="s">
        <v>631</v>
      </c>
      <c r="AV128" s="4" t="s">
        <v>611</v>
      </c>
      <c r="AW128" s="4" t="str">
        <f t="shared" si="117"/>
        <v>Yes, required</v>
      </c>
      <c r="AX128" s="4" t="s">
        <v>632</v>
      </c>
      <c r="AZ128" s="4" t="str">
        <f>("Age of student, Disciplinary history, Seriousness of violation")</f>
        <v>Age of student, Disciplinary history, Seriousness of violation</v>
      </c>
      <c r="BC128" s="4">
        <v>0</v>
      </c>
      <c r="BI128" s="4" t="str">
        <f>("Opportunity to receive educational instruction ")</f>
        <v xml:space="preserve">Opportunity to receive educational instruction </v>
      </c>
      <c r="BJ128" s="4" t="s">
        <v>633</v>
      </c>
      <c r="BK128" s="4" t="s">
        <v>619</v>
      </c>
      <c r="BL128" s="4" t="str">
        <f t="shared" si="123"/>
        <v>No</v>
      </c>
      <c r="BR128" s="4">
        <v>1</v>
      </c>
      <c r="BS128" s="4" t="s">
        <v>620</v>
      </c>
      <c r="BU128" s="4" t="str">
        <f t="shared" si="119"/>
        <v>Annually</v>
      </c>
      <c r="BX128" s="4" t="str">
        <f>("Firearm incidents")</f>
        <v>Firearm incidents</v>
      </c>
      <c r="BY128" s="4" t="s">
        <v>620</v>
      </c>
      <c r="CA128" s="4">
        <v>0</v>
      </c>
      <c r="CD128" s="4" t="str">
        <f>("")</f>
        <v/>
      </c>
      <c r="CG128" s="4">
        <v>1</v>
      </c>
      <c r="CH128" s="4" t="s">
        <v>634</v>
      </c>
      <c r="CJ128" s="4" t="str">
        <f>("Possession of firearm, Possession of weapon, Offenses related to a controlled substance, Offenses related to alcoholic beverages, Physical violence, Terroristic threats, Delinquent acts, Theft")</f>
        <v>Possession of firearm, Possession of weapon, Offenses related to a controlled substance, Offenses related to alcoholic beverages, Physical violence, Terroristic threats, Delinquent acts, Theft</v>
      </c>
      <c r="CK128" s="4" t="s">
        <v>634</v>
      </c>
    </row>
    <row r="129" spans="1:89" s="4" customFormat="1" x14ac:dyDescent="0.35">
      <c r="A129" s="4" t="s">
        <v>601</v>
      </c>
      <c r="B129" s="5">
        <v>40360</v>
      </c>
      <c r="C129" s="5">
        <v>41826</v>
      </c>
      <c r="D129" s="4">
        <v>1</v>
      </c>
      <c r="E129" s="4" t="s">
        <v>635</v>
      </c>
      <c r="G129" s="4">
        <v>1</v>
      </c>
      <c r="H129" s="4" t="s">
        <v>636</v>
      </c>
      <c r="I129" s="4" t="s">
        <v>604</v>
      </c>
      <c r="J129" s="4" t="str">
        <f>("Possession of firearm")</f>
        <v>Possession of firearm</v>
      </c>
      <c r="K129" s="4" t="s">
        <v>637</v>
      </c>
      <c r="M129" s="4" t="str">
        <f t="shared" si="122"/>
        <v>One calendar year</v>
      </c>
      <c r="N129" s="4" t="s">
        <v>638</v>
      </c>
      <c r="P129" s="4">
        <v>1</v>
      </c>
      <c r="Q129" s="4" t="s">
        <v>639</v>
      </c>
      <c r="S129" s="4" t="str">
        <f>("Possession of a weapon, Physical violence, Possession of a controlled substance, Possession of tobacco, Damaging property, Bullying, Theft, Delinquent acts, Terroristic threats, Willful defiance")</f>
        <v>Possession of a weapon, Physical violence, Possession of a controlled substance, Possession of tobacco, Damaging property, Bullying, Theft, Delinquent acts, Terroristic threats, Willful defiance</v>
      </c>
      <c r="T129" s="4" t="s">
        <v>640</v>
      </c>
      <c r="V129" s="4" t="str">
        <f>("Truancy or Absence, Willful defiance")</f>
        <v>Truancy or Absence, Willful defiance</v>
      </c>
      <c r="W129" s="4" t="s">
        <v>628</v>
      </c>
      <c r="Y129" s="4" t="str">
        <f>("Remainder of school year")</f>
        <v>Remainder of school year</v>
      </c>
      <c r="AA129" s="4" t="s">
        <v>611</v>
      </c>
      <c r="AB129" s="4">
        <v>1</v>
      </c>
      <c r="AC129" s="4" t="s">
        <v>630</v>
      </c>
      <c r="AE129" s="4" t="str">
        <f>("Not specified")</f>
        <v>Not specified</v>
      </c>
      <c r="AH129" s="4" t="str">
        <f>("")</f>
        <v/>
      </c>
      <c r="AN129" s="4" t="s">
        <v>613</v>
      </c>
      <c r="AO129" s="4" t="s">
        <v>623</v>
      </c>
      <c r="AQ129" s="4" t="str">
        <f>("Truancy or Absence")</f>
        <v>Truancy or Absence</v>
      </c>
      <c r="AT129" s="4" t="str">
        <f>("10 days")</f>
        <v>10 days</v>
      </c>
      <c r="AV129" s="4" t="s">
        <v>611</v>
      </c>
      <c r="AW129" s="4" t="str">
        <f t="shared" si="117"/>
        <v>Yes, required</v>
      </c>
      <c r="AX129" s="4" t="s">
        <v>632</v>
      </c>
      <c r="AZ129" s="4" t="str">
        <f>("Age of student, Disciplinary history, Seriousness of violation")</f>
        <v>Age of student, Disciplinary history, Seriousness of violation</v>
      </c>
      <c r="BC129" s="4">
        <v>0</v>
      </c>
      <c r="BI129" s="4" t="str">
        <f>("Opportunity to receive educational instruction ")</f>
        <v xml:space="preserve">Opportunity to receive educational instruction </v>
      </c>
      <c r="BJ129" s="4" t="s">
        <v>641</v>
      </c>
      <c r="BK129" s="4" t="s">
        <v>619</v>
      </c>
      <c r="BL129" s="4" t="str">
        <f t="shared" si="123"/>
        <v>No</v>
      </c>
      <c r="BR129" s="4">
        <v>1</v>
      </c>
      <c r="BS129" s="4" t="s">
        <v>620</v>
      </c>
      <c r="BX129" s="4" t="str">
        <f>("Firearm incidents")</f>
        <v>Firearm incidents</v>
      </c>
      <c r="BY129" s="4" t="s">
        <v>620</v>
      </c>
      <c r="CA129" s="4">
        <v>0</v>
      </c>
      <c r="CG129" s="4">
        <v>1</v>
      </c>
      <c r="CH129" s="4" t="s">
        <v>634</v>
      </c>
      <c r="CJ129" s="4" t="str">
        <f>("Possession of firearm, Possession of weapon, Offenses related to a controlled substance, Offenses related to alcoholic beverages, Physical violence, Terroristic threats, Delinquent acts, Theft")</f>
        <v>Possession of firearm, Possession of weapon, Offenses related to a controlled substance, Offenses related to alcoholic beverages, Physical violence, Terroristic threats, Delinquent acts, Theft</v>
      </c>
      <c r="CK129" s="4" t="s">
        <v>634</v>
      </c>
    </row>
    <row r="130" spans="1:89" s="4" customFormat="1" x14ac:dyDescent="0.35">
      <c r="A130" s="4" t="s">
        <v>601</v>
      </c>
      <c r="B130" s="5">
        <v>41827</v>
      </c>
      <c r="C130" s="5">
        <v>43435</v>
      </c>
      <c r="D130" s="4">
        <v>1</v>
      </c>
      <c r="E130" s="4" t="s">
        <v>635</v>
      </c>
      <c r="G130" s="4">
        <v>1</v>
      </c>
      <c r="H130" s="4" t="s">
        <v>642</v>
      </c>
      <c r="I130" s="4" t="s">
        <v>604</v>
      </c>
      <c r="J130" s="4" t="str">
        <f>("Possession of firearm")</f>
        <v>Possession of firearm</v>
      </c>
      <c r="K130" s="4" t="s">
        <v>643</v>
      </c>
      <c r="M130" s="4" t="str">
        <f t="shared" si="122"/>
        <v>One calendar year</v>
      </c>
      <c r="N130" s="4" t="s">
        <v>644</v>
      </c>
      <c r="P130" s="4">
        <v>1</v>
      </c>
      <c r="Q130" s="4" t="s">
        <v>645</v>
      </c>
      <c r="S130" s="4" t="str">
        <f>("Possession of a weapon, Physical violence, Possession of a controlled substance, Possession of tobacco, Damaging property, Bullying, Theft, Delinquent acts, Terroristic threats, Willful defiance")</f>
        <v>Possession of a weapon, Physical violence, Possession of a controlled substance, Possession of tobacco, Damaging property, Bullying, Theft, Delinquent acts, Terroristic threats, Willful defiance</v>
      </c>
      <c r="T130" s="4" t="s">
        <v>646</v>
      </c>
      <c r="V130" s="4" t="str">
        <f>("Truancy or Absence, Willful defiance")</f>
        <v>Truancy or Absence, Willful defiance</v>
      </c>
      <c r="W130" s="4" t="s">
        <v>628</v>
      </c>
      <c r="Y130" s="4" t="str">
        <f>("Remainder of school year")</f>
        <v>Remainder of school year</v>
      </c>
      <c r="AA130" s="4" t="s">
        <v>611</v>
      </c>
      <c r="AB130" s="4">
        <v>1</v>
      </c>
      <c r="AC130" s="4" t="s">
        <v>630</v>
      </c>
      <c r="AE130" s="4" t="str">
        <f>("Not specified")</f>
        <v>Not specified</v>
      </c>
      <c r="AH130" s="4" t="str">
        <f>("")</f>
        <v/>
      </c>
      <c r="AN130" s="4" t="s">
        <v>613</v>
      </c>
      <c r="AO130" s="4" t="s">
        <v>623</v>
      </c>
      <c r="AQ130" s="4" t="str">
        <f>("Truancy or Absence")</f>
        <v>Truancy or Absence</v>
      </c>
      <c r="AT130" s="4" t="str">
        <f>("10 days")</f>
        <v>10 days</v>
      </c>
      <c r="AV130" s="4" t="s">
        <v>611</v>
      </c>
      <c r="AW130" s="4" t="str">
        <f t="shared" si="117"/>
        <v>Yes, required</v>
      </c>
      <c r="AX130" s="4" t="s">
        <v>632</v>
      </c>
      <c r="AZ130" s="4" t="str">
        <f>("Age of student, Disciplinary history, Seriousness of violation")</f>
        <v>Age of student, Disciplinary history, Seriousness of violation</v>
      </c>
      <c r="BC130" s="4">
        <v>0</v>
      </c>
      <c r="BI130" s="4" t="str">
        <f>("Opportunity to receive educational instruction ")</f>
        <v xml:space="preserve">Opportunity to receive educational instruction </v>
      </c>
      <c r="BJ130" s="4" t="s">
        <v>647</v>
      </c>
      <c r="BK130" s="4" t="s">
        <v>619</v>
      </c>
      <c r="BL130" s="4" t="str">
        <f t="shared" si="123"/>
        <v>No</v>
      </c>
      <c r="BR130" s="4">
        <v>1</v>
      </c>
      <c r="BS130" s="4" t="s">
        <v>620</v>
      </c>
      <c r="BX130" s="4" t="str">
        <f>("Firearm incidents")</f>
        <v>Firearm incidents</v>
      </c>
      <c r="BY130" s="4" t="s">
        <v>620</v>
      </c>
      <c r="CA130" s="4">
        <v>0</v>
      </c>
      <c r="CG130" s="4">
        <v>1</v>
      </c>
      <c r="CH130" s="4" t="s">
        <v>634</v>
      </c>
      <c r="CJ130" s="4" t="str">
        <f>("Possession of firearm, Possession of weapon, Offenses related to a controlled substance, Offenses related to alcoholic beverages, Physical violence, Terroristic threats, Delinquent acts, Theft")</f>
        <v>Possession of firearm, Possession of weapon, Offenses related to a controlled substance, Offenses related to alcoholic beverages, Physical violence, Terroristic threats, Delinquent acts, Theft</v>
      </c>
      <c r="CK130" s="4" t="s">
        <v>634</v>
      </c>
    </row>
    <row r="131" spans="1:89" s="4" customFormat="1" x14ac:dyDescent="0.35">
      <c r="A131" s="4" t="s">
        <v>648</v>
      </c>
      <c r="B131" s="5">
        <v>39448</v>
      </c>
      <c r="C131" s="5">
        <v>43435</v>
      </c>
      <c r="D131" s="4">
        <v>1</v>
      </c>
      <c r="E131" s="4" t="s">
        <v>649</v>
      </c>
      <c r="G131" s="4">
        <v>1</v>
      </c>
      <c r="H131" s="4" t="s">
        <v>649</v>
      </c>
      <c r="J131" s="4" t="str">
        <f t="shared" ref="J131:J170" si="124">("Possession of firearm, Possession of weapon")</f>
        <v>Possession of firearm, Possession of weapon</v>
      </c>
      <c r="K131" s="4" t="s">
        <v>650</v>
      </c>
      <c r="M131" s="4" t="str">
        <f t="shared" si="122"/>
        <v>One calendar year</v>
      </c>
      <c r="N131" s="4" t="s">
        <v>650</v>
      </c>
      <c r="P131" s="4">
        <v>1</v>
      </c>
      <c r="Q131" s="4" t="s">
        <v>650</v>
      </c>
      <c r="S131" s="4" t="str">
        <f>("Endangering the health, safety, or property of others, Interference with educational process, Truancy or Absence")</f>
        <v>Endangering the health, safety, or property of others, Interference with educational process, Truancy or Absence</v>
      </c>
      <c r="T131" s="4" t="s">
        <v>649</v>
      </c>
      <c r="V131" s="4" t="str">
        <f t="shared" ref="V131:V162" si="125">("None")</f>
        <v>None</v>
      </c>
      <c r="Y131" s="4" t="str">
        <f>("Not specified")</f>
        <v>Not specified</v>
      </c>
      <c r="AB131" s="4">
        <v>1</v>
      </c>
      <c r="AC131" s="4" t="s">
        <v>651</v>
      </c>
      <c r="AE131" s="4" t="str">
        <f>("None")</f>
        <v>None</v>
      </c>
      <c r="AN131" s="4" t="str">
        <f>("Bullying, Interference with educational process")</f>
        <v>Bullying, Interference with educational process</v>
      </c>
      <c r="AO131" s="4" t="s">
        <v>651</v>
      </c>
      <c r="AQ131" s="4" t="str">
        <f t="shared" ref="AQ131:AQ162" si="126">("None")</f>
        <v>None</v>
      </c>
      <c r="AT131" s="4" t="str">
        <f>("5 days")</f>
        <v>5 days</v>
      </c>
      <c r="AU131" s="4" t="s">
        <v>651</v>
      </c>
      <c r="AV131" s="4" t="s">
        <v>652</v>
      </c>
      <c r="AW131" s="4" t="str">
        <f t="shared" ref="AW131:AW140" si="127">("No")</f>
        <v>No</v>
      </c>
      <c r="BC131" s="4">
        <v>0</v>
      </c>
      <c r="BI131" s="4" t="str">
        <f t="shared" ref="BI131:BI140" si="128">("Not required")</f>
        <v>Not required</v>
      </c>
      <c r="BL131" s="4" t="str">
        <f t="shared" si="123"/>
        <v>No</v>
      </c>
      <c r="BR131" s="4">
        <v>0</v>
      </c>
      <c r="CG131" s="4">
        <v>1</v>
      </c>
      <c r="CH131" s="4" t="s">
        <v>650</v>
      </c>
      <c r="CJ131" s="4" t="str">
        <f>("Possession of firearm, Possession of weapon")</f>
        <v>Possession of firearm, Possession of weapon</v>
      </c>
      <c r="CK131" s="4" t="s">
        <v>650</v>
      </c>
    </row>
    <row r="132" spans="1:89" s="4" customFormat="1" x14ac:dyDescent="0.35">
      <c r="A132" s="4" t="s">
        <v>653</v>
      </c>
      <c r="B132" s="5">
        <v>39448</v>
      </c>
      <c r="C132" s="5">
        <v>40048</v>
      </c>
      <c r="D132" s="4">
        <v>1</v>
      </c>
      <c r="E132" s="4" t="s">
        <v>654</v>
      </c>
      <c r="G132" s="4">
        <v>1</v>
      </c>
      <c r="H132" s="4" t="s">
        <v>655</v>
      </c>
      <c r="J132" s="4" t="str">
        <f t="shared" si="124"/>
        <v>Possession of firearm, Possession of weapon</v>
      </c>
      <c r="K132" s="4" t="s">
        <v>656</v>
      </c>
      <c r="M132" s="4" t="str">
        <f t="shared" si="122"/>
        <v>One calendar year</v>
      </c>
      <c r="N132" s="4" t="s">
        <v>656</v>
      </c>
      <c r="P132" s="4">
        <v>1</v>
      </c>
      <c r="Q132" s="4" t="s">
        <v>656</v>
      </c>
      <c r="S132" s="4" t="str">
        <f>("Gross misconduct, Secret societies")</f>
        <v>Gross misconduct, Secret societies</v>
      </c>
      <c r="V132" s="4" t="str">
        <f t="shared" si="125"/>
        <v>None</v>
      </c>
      <c r="Y132" s="4" t="str">
        <f t="shared" ref="Y132:Y144" si="129">("Two years")</f>
        <v>Two years</v>
      </c>
      <c r="Z132" s="4" t="s">
        <v>657</v>
      </c>
      <c r="AB132" s="4">
        <v>1</v>
      </c>
      <c r="AC132" s="4" t="s">
        <v>658</v>
      </c>
      <c r="AE132" s="4" t="str">
        <f t="shared" ref="AE132:AE144" si="130">("Secret societies")</f>
        <v>Secret societies</v>
      </c>
      <c r="AF132" s="4" t="s">
        <v>659</v>
      </c>
      <c r="AH132" s="4" t="str">
        <f t="shared" ref="AH132:AH162" si="131">("Not specified")</f>
        <v>Not specified</v>
      </c>
      <c r="AK132" s="4">
        <v>0</v>
      </c>
      <c r="AN132" s="4" t="str">
        <f>("Gross misconduct")</f>
        <v>Gross misconduct</v>
      </c>
      <c r="AO132" s="4" t="s">
        <v>658</v>
      </c>
      <c r="AQ132" s="4" t="str">
        <f t="shared" si="126"/>
        <v>None</v>
      </c>
      <c r="AT132" s="4" t="str">
        <f t="shared" ref="AT132:AT159" si="132">("10 days")</f>
        <v>10 days</v>
      </c>
      <c r="AU132" s="4" t="s">
        <v>660</v>
      </c>
      <c r="AV132" s="4" t="s">
        <v>661</v>
      </c>
      <c r="AW132" s="4" t="str">
        <f t="shared" si="127"/>
        <v>No</v>
      </c>
      <c r="BC132" s="4">
        <v>0</v>
      </c>
      <c r="BI132" s="4" t="str">
        <f t="shared" si="128"/>
        <v>Not required</v>
      </c>
      <c r="BL132" s="4" t="str">
        <f t="shared" si="123"/>
        <v>No</v>
      </c>
      <c r="BR132" s="4">
        <v>0</v>
      </c>
      <c r="CG132" s="4">
        <v>0</v>
      </c>
    </row>
    <row r="133" spans="1:89" s="4" customFormat="1" x14ac:dyDescent="0.35">
      <c r="A133" s="4" t="s">
        <v>653</v>
      </c>
      <c r="B133" s="5">
        <v>40049</v>
      </c>
      <c r="C133" s="5">
        <v>40360</v>
      </c>
      <c r="D133" s="4">
        <v>1</v>
      </c>
      <c r="E133" s="4" t="s">
        <v>654</v>
      </c>
      <c r="G133" s="4">
        <v>1</v>
      </c>
      <c r="J133" s="4" t="str">
        <f t="shared" si="124"/>
        <v>Possession of firearm, Possession of weapon</v>
      </c>
      <c r="K133" s="4" t="s">
        <v>656</v>
      </c>
      <c r="M133" s="4" t="str">
        <f t="shared" si="122"/>
        <v>One calendar year</v>
      </c>
      <c r="N133" s="4" t="s">
        <v>656</v>
      </c>
      <c r="P133" s="4">
        <v>1</v>
      </c>
      <c r="Q133" s="4" t="s">
        <v>656</v>
      </c>
      <c r="S133" s="4" t="str">
        <f>("Gross misconduct, Secret societies")</f>
        <v>Gross misconduct, Secret societies</v>
      </c>
      <c r="V133" s="4" t="str">
        <f t="shared" si="125"/>
        <v>None</v>
      </c>
      <c r="Y133" s="4" t="str">
        <f t="shared" si="129"/>
        <v>Two years</v>
      </c>
      <c r="Z133" s="4" t="s">
        <v>662</v>
      </c>
      <c r="AB133" s="4">
        <v>1</v>
      </c>
      <c r="AC133" s="4" t="s">
        <v>658</v>
      </c>
      <c r="AE133" s="4" t="str">
        <f t="shared" si="130"/>
        <v>Secret societies</v>
      </c>
      <c r="AF133" s="4" t="s">
        <v>663</v>
      </c>
      <c r="AH133" s="4" t="str">
        <f t="shared" si="131"/>
        <v>Not specified</v>
      </c>
      <c r="AK133" s="4">
        <v>0</v>
      </c>
      <c r="AN133" s="4" t="str">
        <f>("Gross misconduct")</f>
        <v>Gross misconduct</v>
      </c>
      <c r="AO133" s="4" t="s">
        <v>658</v>
      </c>
      <c r="AQ133" s="4" t="str">
        <f t="shared" si="126"/>
        <v>None</v>
      </c>
      <c r="AT133" s="4" t="str">
        <f t="shared" si="132"/>
        <v>10 days</v>
      </c>
      <c r="AU133" s="4" t="s">
        <v>660</v>
      </c>
      <c r="AV133" s="4" t="s">
        <v>661</v>
      </c>
      <c r="AW133" s="4" t="str">
        <f t="shared" si="127"/>
        <v>No</v>
      </c>
      <c r="BC133" s="4">
        <v>0</v>
      </c>
      <c r="BI133" s="4" t="str">
        <f t="shared" si="128"/>
        <v>Not required</v>
      </c>
      <c r="BL133" s="4" t="str">
        <f t="shared" si="123"/>
        <v>No</v>
      </c>
      <c r="BR133" s="4">
        <v>0</v>
      </c>
      <c r="CG133" s="4">
        <v>0</v>
      </c>
    </row>
    <row r="134" spans="1:89" s="4" customFormat="1" x14ac:dyDescent="0.35">
      <c r="A134" s="4" t="s">
        <v>653</v>
      </c>
      <c r="B134" s="5">
        <v>40361</v>
      </c>
      <c r="C134" s="5">
        <v>40908</v>
      </c>
      <c r="D134" s="4">
        <v>1</v>
      </c>
      <c r="E134" s="4" t="s">
        <v>654</v>
      </c>
      <c r="G134" s="4">
        <v>1</v>
      </c>
      <c r="H134" s="4" t="s">
        <v>655</v>
      </c>
      <c r="J134" s="4" t="str">
        <f t="shared" si="124"/>
        <v>Possession of firearm, Possession of weapon</v>
      </c>
      <c r="K134" s="4" t="s">
        <v>656</v>
      </c>
      <c r="M134" s="4" t="str">
        <f t="shared" si="122"/>
        <v>One calendar year</v>
      </c>
      <c r="N134" s="4" t="s">
        <v>656</v>
      </c>
      <c r="P134" s="4">
        <v>1</v>
      </c>
      <c r="Q134" s="4" t="s">
        <v>656</v>
      </c>
      <c r="S134" s="4" t="str">
        <f>("Gross misconduct, Secret societies")</f>
        <v>Gross misconduct, Secret societies</v>
      </c>
      <c r="V134" s="4" t="str">
        <f t="shared" si="125"/>
        <v>None</v>
      </c>
      <c r="Y134" s="4" t="str">
        <f t="shared" si="129"/>
        <v>Two years</v>
      </c>
      <c r="Z134" s="4" t="s">
        <v>662</v>
      </c>
      <c r="AB134" s="4">
        <v>1</v>
      </c>
      <c r="AC134" s="4" t="s">
        <v>658</v>
      </c>
      <c r="AE134" s="4" t="str">
        <f t="shared" si="130"/>
        <v>Secret societies</v>
      </c>
      <c r="AF134" s="4" t="s">
        <v>663</v>
      </c>
      <c r="AH134" s="4" t="str">
        <f t="shared" si="131"/>
        <v>Not specified</v>
      </c>
      <c r="AK134" s="4">
        <v>0</v>
      </c>
      <c r="AN134" s="4" t="str">
        <f>("Gross misconduct")</f>
        <v>Gross misconduct</v>
      </c>
      <c r="AO134" s="4" t="s">
        <v>658</v>
      </c>
      <c r="AQ134" s="4" t="str">
        <f t="shared" si="126"/>
        <v>None</v>
      </c>
      <c r="AT134" s="4" t="str">
        <f t="shared" si="132"/>
        <v>10 days</v>
      </c>
      <c r="AU134" s="4" t="s">
        <v>660</v>
      </c>
      <c r="AV134" s="4" t="s">
        <v>661</v>
      </c>
      <c r="AW134" s="4" t="str">
        <f t="shared" si="127"/>
        <v>No</v>
      </c>
      <c r="BC134" s="4">
        <v>0</v>
      </c>
      <c r="BI134" s="4" t="str">
        <f t="shared" si="128"/>
        <v>Not required</v>
      </c>
      <c r="BL134" s="4" t="str">
        <f t="shared" si="123"/>
        <v>No</v>
      </c>
      <c r="BR134" s="4">
        <v>0</v>
      </c>
      <c r="CG134" s="4">
        <v>0</v>
      </c>
    </row>
    <row r="135" spans="1:89" s="4" customFormat="1" x14ac:dyDescent="0.35">
      <c r="A135" s="4" t="s">
        <v>653</v>
      </c>
      <c r="B135" s="5">
        <v>40909</v>
      </c>
      <c r="C135" s="5">
        <v>41102</v>
      </c>
      <c r="D135" s="4">
        <v>1</v>
      </c>
      <c r="E135" s="4" t="s">
        <v>654</v>
      </c>
      <c r="G135" s="4">
        <v>1</v>
      </c>
      <c r="H135" s="4" t="s">
        <v>655</v>
      </c>
      <c r="J135" s="4" t="str">
        <f t="shared" si="124"/>
        <v>Possession of firearm, Possession of weapon</v>
      </c>
      <c r="K135" s="4" t="s">
        <v>656</v>
      </c>
      <c r="M135" s="4" t="str">
        <f t="shared" si="122"/>
        <v>One calendar year</v>
      </c>
      <c r="N135" s="4" t="s">
        <v>656</v>
      </c>
      <c r="P135" s="4">
        <v>1</v>
      </c>
      <c r="Q135" s="4" t="s">
        <v>656</v>
      </c>
      <c r="S135" s="4" t="str">
        <f t="shared" ref="S135:S144" si="133">("Gross misconduct, Threats of violence, Secret societies")</f>
        <v>Gross misconduct, Threats of violence, Secret societies</v>
      </c>
      <c r="T135" s="4" t="s">
        <v>664</v>
      </c>
      <c r="V135" s="4" t="str">
        <f t="shared" si="125"/>
        <v>None</v>
      </c>
      <c r="Y135" s="4" t="str">
        <f t="shared" si="129"/>
        <v>Two years</v>
      </c>
      <c r="Z135" s="4" t="s">
        <v>662</v>
      </c>
      <c r="AB135" s="4">
        <v>1</v>
      </c>
      <c r="AC135" s="4" t="s">
        <v>658</v>
      </c>
      <c r="AE135" s="4" t="str">
        <f t="shared" si="130"/>
        <v>Secret societies</v>
      </c>
      <c r="AF135" s="4" t="s">
        <v>663</v>
      </c>
      <c r="AH135" s="4" t="str">
        <f t="shared" si="131"/>
        <v>Not specified</v>
      </c>
      <c r="AK135" s="4">
        <v>0</v>
      </c>
      <c r="AN135" s="4" t="str">
        <f t="shared" ref="AN135:AN140" si="134">("Gross misconduct, Threats of violence")</f>
        <v>Gross misconduct, Threats of violence</v>
      </c>
      <c r="AO135" s="4" t="s">
        <v>665</v>
      </c>
      <c r="AQ135" s="4" t="str">
        <f t="shared" si="126"/>
        <v>None</v>
      </c>
      <c r="AT135" s="4" t="str">
        <f t="shared" si="132"/>
        <v>10 days</v>
      </c>
      <c r="AU135" s="4" t="s">
        <v>660</v>
      </c>
      <c r="AV135" s="4" t="s">
        <v>661</v>
      </c>
      <c r="AW135" s="4" t="str">
        <f t="shared" si="127"/>
        <v>No</v>
      </c>
      <c r="BC135" s="4">
        <v>0</v>
      </c>
      <c r="BI135" s="4" t="str">
        <f t="shared" si="128"/>
        <v>Not required</v>
      </c>
      <c r="BL135" s="4" t="str">
        <f t="shared" si="123"/>
        <v>No</v>
      </c>
      <c r="BR135" s="4">
        <v>0</v>
      </c>
      <c r="CG135" s="4">
        <v>0</v>
      </c>
    </row>
    <row r="136" spans="1:89" s="4" customFormat="1" x14ac:dyDescent="0.35">
      <c r="A136" s="4" t="s">
        <v>653</v>
      </c>
      <c r="B136" s="5">
        <v>41103</v>
      </c>
      <c r="C136" s="5">
        <v>41298</v>
      </c>
      <c r="D136" s="4">
        <v>1</v>
      </c>
      <c r="E136" s="4" t="s">
        <v>654</v>
      </c>
      <c r="G136" s="4">
        <v>1</v>
      </c>
      <c r="H136" s="4" t="s">
        <v>655</v>
      </c>
      <c r="J136" s="4" t="str">
        <f t="shared" si="124"/>
        <v>Possession of firearm, Possession of weapon</v>
      </c>
      <c r="K136" s="4" t="s">
        <v>656</v>
      </c>
      <c r="M136" s="4" t="str">
        <f t="shared" si="122"/>
        <v>One calendar year</v>
      </c>
      <c r="N136" s="4" t="s">
        <v>656</v>
      </c>
      <c r="P136" s="4">
        <v>1</v>
      </c>
      <c r="Q136" s="4" t="s">
        <v>656</v>
      </c>
      <c r="S136" s="4" t="str">
        <f t="shared" si="133"/>
        <v>Gross misconduct, Threats of violence, Secret societies</v>
      </c>
      <c r="T136" s="4" t="s">
        <v>664</v>
      </c>
      <c r="V136" s="4" t="str">
        <f t="shared" si="125"/>
        <v>None</v>
      </c>
      <c r="Y136" s="4" t="str">
        <f t="shared" si="129"/>
        <v>Two years</v>
      </c>
      <c r="Z136" s="4" t="s">
        <v>662</v>
      </c>
      <c r="AB136" s="4">
        <v>1</v>
      </c>
      <c r="AC136" s="4" t="s">
        <v>658</v>
      </c>
      <c r="AE136" s="4" t="str">
        <f t="shared" si="130"/>
        <v>Secret societies</v>
      </c>
      <c r="AF136" s="4" t="s">
        <v>663</v>
      </c>
      <c r="AH136" s="4" t="str">
        <f t="shared" si="131"/>
        <v>Not specified</v>
      </c>
      <c r="AK136" s="4">
        <v>0</v>
      </c>
      <c r="AN136" s="4" t="str">
        <f t="shared" si="134"/>
        <v>Gross misconduct, Threats of violence</v>
      </c>
      <c r="AO136" s="4" t="s">
        <v>665</v>
      </c>
      <c r="AQ136" s="4" t="str">
        <f t="shared" si="126"/>
        <v>None</v>
      </c>
      <c r="AT136" s="4" t="str">
        <f t="shared" si="132"/>
        <v>10 days</v>
      </c>
      <c r="AU136" s="4" t="s">
        <v>660</v>
      </c>
      <c r="AV136" s="4" t="s">
        <v>661</v>
      </c>
      <c r="AW136" s="4" t="str">
        <f t="shared" si="127"/>
        <v>No</v>
      </c>
      <c r="BC136" s="4">
        <v>0</v>
      </c>
      <c r="BI136" s="4" t="str">
        <f t="shared" si="128"/>
        <v>Not required</v>
      </c>
      <c r="BL136" s="4" t="str">
        <f t="shared" si="123"/>
        <v>No</v>
      </c>
      <c r="BR136" s="4">
        <v>0</v>
      </c>
      <c r="CG136" s="4">
        <v>0</v>
      </c>
    </row>
    <row r="137" spans="1:89" s="4" customFormat="1" x14ac:dyDescent="0.35">
      <c r="A137" s="4" t="s">
        <v>653</v>
      </c>
      <c r="B137" s="5">
        <v>41299</v>
      </c>
      <c r="C137" s="5">
        <v>41876</v>
      </c>
      <c r="D137" s="4">
        <v>1</v>
      </c>
      <c r="E137" s="4" t="s">
        <v>654</v>
      </c>
      <c r="G137" s="4">
        <v>1</v>
      </c>
      <c r="H137" s="4" t="s">
        <v>655</v>
      </c>
      <c r="J137" s="4" t="str">
        <f t="shared" si="124"/>
        <v>Possession of firearm, Possession of weapon</v>
      </c>
      <c r="K137" s="4" t="s">
        <v>656</v>
      </c>
      <c r="M137" s="4" t="str">
        <f t="shared" si="122"/>
        <v>One calendar year</v>
      </c>
      <c r="N137" s="4" t="s">
        <v>656</v>
      </c>
      <c r="P137" s="4">
        <v>1</v>
      </c>
      <c r="Q137" s="4" t="s">
        <v>656</v>
      </c>
      <c r="S137" s="4" t="str">
        <f t="shared" si="133"/>
        <v>Gross misconduct, Threats of violence, Secret societies</v>
      </c>
      <c r="T137" s="4" t="s">
        <v>664</v>
      </c>
      <c r="V137" s="4" t="str">
        <f t="shared" si="125"/>
        <v>None</v>
      </c>
      <c r="Y137" s="4" t="str">
        <f t="shared" si="129"/>
        <v>Two years</v>
      </c>
      <c r="Z137" s="4" t="s">
        <v>662</v>
      </c>
      <c r="AB137" s="4">
        <v>1</v>
      </c>
      <c r="AC137" s="4" t="s">
        <v>658</v>
      </c>
      <c r="AE137" s="4" t="str">
        <f t="shared" si="130"/>
        <v>Secret societies</v>
      </c>
      <c r="AF137" s="4" t="s">
        <v>663</v>
      </c>
      <c r="AH137" s="4" t="str">
        <f t="shared" si="131"/>
        <v>Not specified</v>
      </c>
      <c r="AK137" s="4">
        <v>0</v>
      </c>
      <c r="AN137" s="4" t="str">
        <f t="shared" si="134"/>
        <v>Gross misconduct, Threats of violence</v>
      </c>
      <c r="AO137" s="4" t="s">
        <v>665</v>
      </c>
      <c r="AQ137" s="4" t="str">
        <f t="shared" si="126"/>
        <v>None</v>
      </c>
      <c r="AT137" s="4" t="str">
        <f t="shared" si="132"/>
        <v>10 days</v>
      </c>
      <c r="AU137" s="4" t="s">
        <v>660</v>
      </c>
      <c r="AV137" s="4" t="s">
        <v>661</v>
      </c>
      <c r="AW137" s="4" t="str">
        <f t="shared" si="127"/>
        <v>No</v>
      </c>
      <c r="BC137" s="4">
        <v>0</v>
      </c>
      <c r="BI137" s="4" t="str">
        <f t="shared" si="128"/>
        <v>Not required</v>
      </c>
      <c r="BL137" s="4" t="str">
        <f t="shared" si="123"/>
        <v>No</v>
      </c>
      <c r="BR137" s="4">
        <v>0</v>
      </c>
      <c r="CG137" s="4">
        <v>0</v>
      </c>
    </row>
    <row r="138" spans="1:89" s="4" customFormat="1" x14ac:dyDescent="0.35">
      <c r="A138" s="4" t="s">
        <v>653</v>
      </c>
      <c r="B138" s="5">
        <v>41877</v>
      </c>
      <c r="C138" s="5">
        <v>42194</v>
      </c>
      <c r="D138" s="4">
        <v>1</v>
      </c>
      <c r="E138" s="4" t="s">
        <v>654</v>
      </c>
      <c r="G138" s="4">
        <v>1</v>
      </c>
      <c r="H138" s="4" t="s">
        <v>655</v>
      </c>
      <c r="J138" s="4" t="str">
        <f t="shared" si="124"/>
        <v>Possession of firearm, Possession of weapon</v>
      </c>
      <c r="K138" s="4" t="s">
        <v>656</v>
      </c>
      <c r="M138" s="4" t="str">
        <f t="shared" si="122"/>
        <v>One calendar year</v>
      </c>
      <c r="N138" s="4" t="s">
        <v>656</v>
      </c>
      <c r="P138" s="4">
        <v>1</v>
      </c>
      <c r="Q138" s="4" t="s">
        <v>656</v>
      </c>
      <c r="S138" s="4" t="str">
        <f t="shared" si="133"/>
        <v>Gross misconduct, Threats of violence, Secret societies</v>
      </c>
      <c r="T138" s="4" t="s">
        <v>664</v>
      </c>
      <c r="V138" s="4" t="str">
        <f t="shared" si="125"/>
        <v>None</v>
      </c>
      <c r="Y138" s="4" t="str">
        <f t="shared" si="129"/>
        <v>Two years</v>
      </c>
      <c r="Z138" s="4" t="s">
        <v>662</v>
      </c>
      <c r="AB138" s="4">
        <v>1</v>
      </c>
      <c r="AC138" s="4" t="s">
        <v>658</v>
      </c>
      <c r="AE138" s="4" t="str">
        <f t="shared" si="130"/>
        <v>Secret societies</v>
      </c>
      <c r="AF138" s="4" t="s">
        <v>663</v>
      </c>
      <c r="AH138" s="4" t="str">
        <f t="shared" si="131"/>
        <v>Not specified</v>
      </c>
      <c r="AK138" s="4">
        <v>0</v>
      </c>
      <c r="AN138" s="4" t="str">
        <f t="shared" si="134"/>
        <v>Gross misconduct, Threats of violence</v>
      </c>
      <c r="AO138" s="4" t="s">
        <v>665</v>
      </c>
      <c r="AQ138" s="4" t="str">
        <f t="shared" si="126"/>
        <v>None</v>
      </c>
      <c r="AT138" s="4" t="str">
        <f t="shared" si="132"/>
        <v>10 days</v>
      </c>
      <c r="AU138" s="4" t="s">
        <v>660</v>
      </c>
      <c r="AV138" s="4" t="s">
        <v>661</v>
      </c>
      <c r="AW138" s="4" t="str">
        <f t="shared" si="127"/>
        <v>No</v>
      </c>
      <c r="BC138" s="4">
        <v>0</v>
      </c>
      <c r="BI138" s="4" t="str">
        <f t="shared" si="128"/>
        <v>Not required</v>
      </c>
      <c r="BL138" s="4" t="str">
        <f t="shared" si="123"/>
        <v>No</v>
      </c>
      <c r="BR138" s="4">
        <v>1</v>
      </c>
      <c r="BS138" s="4" t="s">
        <v>666</v>
      </c>
      <c r="BT138" s="4" t="s">
        <v>667</v>
      </c>
      <c r="BU138" s="4" t="str">
        <f t="shared" ref="BU138:BU159" si="135">("Annually")</f>
        <v>Annually</v>
      </c>
      <c r="BV138" s="4" t="s">
        <v>666</v>
      </c>
      <c r="BX138" s="4" t="str">
        <f t="shared" ref="BX138:BX144" si="136">("Number of expulsions, Number of out-of-school suspensions, Demographic information ")</f>
        <v xml:space="preserve">Number of expulsions, Number of out-of-school suspensions, Demographic information </v>
      </c>
      <c r="BY138" s="4" t="s">
        <v>668</v>
      </c>
      <c r="CA138" s="4">
        <v>1</v>
      </c>
      <c r="CB138" s="4" t="s">
        <v>666</v>
      </c>
      <c r="CD138" s="4" t="str">
        <f t="shared" ref="CD138:CD144" si="137">("Race/ethnicity, Gender, Age, Grade level, English learner, Incident type, Discipline duration")</f>
        <v>Race/ethnicity, Gender, Age, Grade level, English learner, Incident type, Discipline duration</v>
      </c>
      <c r="CE138" s="4" t="s">
        <v>666</v>
      </c>
      <c r="CG138" s="4">
        <v>0</v>
      </c>
    </row>
    <row r="139" spans="1:89" s="4" customFormat="1" x14ac:dyDescent="0.35">
      <c r="A139" s="4" t="s">
        <v>653</v>
      </c>
      <c r="B139" s="5">
        <v>42195</v>
      </c>
      <c r="C139" s="5">
        <v>42204</v>
      </c>
      <c r="D139" s="4">
        <v>1</v>
      </c>
      <c r="E139" s="4" t="s">
        <v>654</v>
      </c>
      <c r="G139" s="4">
        <v>1</v>
      </c>
      <c r="H139" s="4" t="s">
        <v>655</v>
      </c>
      <c r="J139" s="4" t="str">
        <f t="shared" si="124"/>
        <v>Possession of firearm, Possession of weapon</v>
      </c>
      <c r="K139" s="4" t="s">
        <v>656</v>
      </c>
      <c r="M139" s="4" t="str">
        <f t="shared" si="122"/>
        <v>One calendar year</v>
      </c>
      <c r="N139" s="4" t="s">
        <v>656</v>
      </c>
      <c r="P139" s="4">
        <v>1</v>
      </c>
      <c r="Q139" s="4" t="s">
        <v>656</v>
      </c>
      <c r="S139" s="4" t="str">
        <f t="shared" si="133"/>
        <v>Gross misconduct, Threats of violence, Secret societies</v>
      </c>
      <c r="T139" s="4" t="s">
        <v>664</v>
      </c>
      <c r="V139" s="4" t="str">
        <f t="shared" si="125"/>
        <v>None</v>
      </c>
      <c r="Y139" s="4" t="str">
        <f t="shared" si="129"/>
        <v>Two years</v>
      </c>
      <c r="Z139" s="4" t="s">
        <v>662</v>
      </c>
      <c r="AB139" s="4">
        <v>1</v>
      </c>
      <c r="AC139" s="4" t="s">
        <v>658</v>
      </c>
      <c r="AE139" s="4" t="str">
        <f t="shared" si="130"/>
        <v>Secret societies</v>
      </c>
      <c r="AF139" s="4" t="s">
        <v>663</v>
      </c>
      <c r="AH139" s="4" t="str">
        <f t="shared" si="131"/>
        <v>Not specified</v>
      </c>
      <c r="AK139" s="4">
        <v>0</v>
      </c>
      <c r="AN139" s="4" t="str">
        <f t="shared" si="134"/>
        <v>Gross misconduct, Threats of violence</v>
      </c>
      <c r="AO139" s="4" t="s">
        <v>665</v>
      </c>
      <c r="AQ139" s="4" t="str">
        <f t="shared" si="126"/>
        <v>None</v>
      </c>
      <c r="AT139" s="4" t="str">
        <f t="shared" si="132"/>
        <v>10 days</v>
      </c>
      <c r="AU139" s="4" t="s">
        <v>660</v>
      </c>
      <c r="AV139" s="4" t="s">
        <v>661</v>
      </c>
      <c r="AW139" s="4" t="str">
        <f t="shared" si="127"/>
        <v>No</v>
      </c>
      <c r="BC139" s="4">
        <v>0</v>
      </c>
      <c r="BI139" s="4" t="str">
        <f t="shared" si="128"/>
        <v>Not required</v>
      </c>
      <c r="BL139" s="4" t="str">
        <f t="shared" si="123"/>
        <v>No</v>
      </c>
      <c r="BR139" s="4">
        <v>1</v>
      </c>
      <c r="BS139" s="4" t="s">
        <v>666</v>
      </c>
      <c r="BT139" s="4" t="s">
        <v>667</v>
      </c>
      <c r="BU139" s="4" t="str">
        <f t="shared" si="135"/>
        <v>Annually</v>
      </c>
      <c r="BV139" s="4" t="s">
        <v>666</v>
      </c>
      <c r="BX139" s="4" t="str">
        <f t="shared" si="136"/>
        <v xml:space="preserve">Number of expulsions, Number of out-of-school suspensions, Demographic information </v>
      </c>
      <c r="BY139" s="4" t="s">
        <v>669</v>
      </c>
      <c r="CA139" s="4">
        <v>1</v>
      </c>
      <c r="CB139" s="4" t="s">
        <v>666</v>
      </c>
      <c r="CD139" s="4" t="str">
        <f t="shared" si="137"/>
        <v>Race/ethnicity, Gender, Age, Grade level, English learner, Incident type, Discipline duration</v>
      </c>
      <c r="CE139" s="4" t="s">
        <v>666</v>
      </c>
      <c r="CG139" s="4">
        <v>0</v>
      </c>
    </row>
    <row r="140" spans="1:89" s="4" customFormat="1" x14ac:dyDescent="0.35">
      <c r="A140" s="4" t="s">
        <v>653</v>
      </c>
      <c r="B140" s="5">
        <v>42205</v>
      </c>
      <c r="C140" s="5">
        <v>42627</v>
      </c>
      <c r="D140" s="4">
        <v>1</v>
      </c>
      <c r="E140" s="4" t="s">
        <v>654</v>
      </c>
      <c r="G140" s="4">
        <v>1</v>
      </c>
      <c r="H140" s="4" t="s">
        <v>655</v>
      </c>
      <c r="J140" s="4" t="str">
        <f t="shared" si="124"/>
        <v>Possession of firearm, Possession of weapon</v>
      </c>
      <c r="K140" s="4" t="s">
        <v>656</v>
      </c>
      <c r="M140" s="4" t="str">
        <f t="shared" si="122"/>
        <v>One calendar year</v>
      </c>
      <c r="N140" s="4" t="s">
        <v>656</v>
      </c>
      <c r="P140" s="4">
        <v>1</v>
      </c>
      <c r="Q140" s="4" t="s">
        <v>656</v>
      </c>
      <c r="S140" s="4" t="str">
        <f t="shared" si="133"/>
        <v>Gross misconduct, Threats of violence, Secret societies</v>
      </c>
      <c r="T140" s="4" t="s">
        <v>664</v>
      </c>
      <c r="V140" s="4" t="str">
        <f t="shared" si="125"/>
        <v>None</v>
      </c>
      <c r="Y140" s="4" t="str">
        <f t="shared" si="129"/>
        <v>Two years</v>
      </c>
      <c r="Z140" s="4" t="s">
        <v>662</v>
      </c>
      <c r="AB140" s="4">
        <v>1</v>
      </c>
      <c r="AC140" s="4" t="s">
        <v>658</v>
      </c>
      <c r="AE140" s="4" t="str">
        <f t="shared" si="130"/>
        <v>Secret societies</v>
      </c>
      <c r="AF140" s="4" t="s">
        <v>663</v>
      </c>
      <c r="AH140" s="4" t="str">
        <f t="shared" si="131"/>
        <v>Not specified</v>
      </c>
      <c r="AK140" s="4">
        <v>0</v>
      </c>
      <c r="AN140" s="4" t="str">
        <f t="shared" si="134"/>
        <v>Gross misconduct, Threats of violence</v>
      </c>
      <c r="AO140" s="4" t="s">
        <v>665</v>
      </c>
      <c r="AQ140" s="4" t="str">
        <f t="shared" si="126"/>
        <v>None</v>
      </c>
      <c r="AT140" s="4" t="str">
        <f t="shared" si="132"/>
        <v>10 days</v>
      </c>
      <c r="AU140" s="4" t="s">
        <v>660</v>
      </c>
      <c r="AV140" s="4" t="s">
        <v>661</v>
      </c>
      <c r="AW140" s="4" t="str">
        <f t="shared" si="127"/>
        <v>No</v>
      </c>
      <c r="BC140" s="4">
        <v>0</v>
      </c>
      <c r="BI140" s="4" t="str">
        <f t="shared" si="128"/>
        <v>Not required</v>
      </c>
      <c r="BL140" s="4" t="str">
        <f t="shared" si="123"/>
        <v>No</v>
      </c>
      <c r="BR140" s="4">
        <v>1</v>
      </c>
      <c r="BS140" s="4" t="s">
        <v>666</v>
      </c>
      <c r="BT140" s="4" t="s">
        <v>667</v>
      </c>
      <c r="BU140" s="4" t="str">
        <f t="shared" si="135"/>
        <v>Annually</v>
      </c>
      <c r="BV140" s="4" t="s">
        <v>666</v>
      </c>
      <c r="BX140" s="4" t="str">
        <f t="shared" si="136"/>
        <v xml:space="preserve">Number of expulsions, Number of out-of-school suspensions, Demographic information </v>
      </c>
      <c r="BY140" s="4" t="s">
        <v>669</v>
      </c>
      <c r="CA140" s="4">
        <v>1</v>
      </c>
      <c r="CB140" s="4" t="s">
        <v>666</v>
      </c>
      <c r="CD140" s="4" t="str">
        <f t="shared" si="137"/>
        <v>Race/ethnicity, Gender, Age, Grade level, English learner, Incident type, Discipline duration</v>
      </c>
      <c r="CE140" s="4" t="s">
        <v>666</v>
      </c>
      <c r="CG140" s="4">
        <v>0</v>
      </c>
    </row>
    <row r="141" spans="1:89" s="4" customFormat="1" x14ac:dyDescent="0.35">
      <c r="A141" s="4" t="s">
        <v>653</v>
      </c>
      <c r="B141" s="5">
        <v>42628</v>
      </c>
      <c r="C141" s="5">
        <v>43100</v>
      </c>
      <c r="D141" s="4">
        <v>1</v>
      </c>
      <c r="E141" s="4" t="s">
        <v>654</v>
      </c>
      <c r="G141" s="4">
        <v>1</v>
      </c>
      <c r="H141" s="4" t="s">
        <v>670</v>
      </c>
      <c r="J141" s="4" t="str">
        <f t="shared" si="124"/>
        <v>Possession of firearm, Possession of weapon</v>
      </c>
      <c r="K141" s="4" t="s">
        <v>656</v>
      </c>
      <c r="M141" s="4" t="str">
        <f t="shared" si="122"/>
        <v>One calendar year</v>
      </c>
      <c r="N141" s="4" t="s">
        <v>656</v>
      </c>
      <c r="P141" s="4">
        <v>1</v>
      </c>
      <c r="Q141" s="4" t="s">
        <v>656</v>
      </c>
      <c r="S141" s="4" t="str">
        <f t="shared" si="133"/>
        <v>Gross misconduct, Threats of violence, Secret societies</v>
      </c>
      <c r="T141" s="4" t="s">
        <v>671</v>
      </c>
      <c r="V141" s="4" t="str">
        <f t="shared" si="125"/>
        <v>None</v>
      </c>
      <c r="Y141" s="4" t="str">
        <f t="shared" si="129"/>
        <v>Two years</v>
      </c>
      <c r="Z141" s="4" t="s">
        <v>662</v>
      </c>
      <c r="AB141" s="4">
        <v>1</v>
      </c>
      <c r="AC141" s="4" t="s">
        <v>658</v>
      </c>
      <c r="AE141" s="4" t="str">
        <f t="shared" si="130"/>
        <v>Secret societies</v>
      </c>
      <c r="AF141" s="4" t="s">
        <v>663</v>
      </c>
      <c r="AH141" s="4" t="str">
        <f t="shared" si="131"/>
        <v>Not specified</v>
      </c>
      <c r="AK141" s="4">
        <v>0</v>
      </c>
      <c r="AN141" s="4" t="str">
        <f>("Gross misconduct, Endangering the health, safety, or property of others, Threats of violence, Interference with educational process")</f>
        <v>Gross misconduct, Endangering the health, safety, or property of others, Threats of violence, Interference with educational process</v>
      </c>
      <c r="AO141" s="4" t="s">
        <v>672</v>
      </c>
      <c r="AQ141" s="4" t="str">
        <f t="shared" si="126"/>
        <v>None</v>
      </c>
      <c r="AT141" s="4" t="str">
        <f t="shared" si="132"/>
        <v>10 days</v>
      </c>
      <c r="AU141" s="4" t="s">
        <v>673</v>
      </c>
      <c r="AV141" s="4" t="s">
        <v>674</v>
      </c>
      <c r="AW141" s="4" t="str">
        <f>("Yes, required")</f>
        <v>Yes, required</v>
      </c>
      <c r="AX141" s="4" t="s">
        <v>675</v>
      </c>
      <c r="AZ141" s="4" t="str">
        <f>("Threat to safety")</f>
        <v>Threat to safety</v>
      </c>
      <c r="BB141" s="4" t="s">
        <v>676</v>
      </c>
      <c r="BC141" s="4">
        <v>0</v>
      </c>
      <c r="BI141" s="4" t="str">
        <f>("Opportunity to make-up school work")</f>
        <v>Opportunity to make-up school work</v>
      </c>
      <c r="BJ141" s="4" t="s">
        <v>677</v>
      </c>
      <c r="BK141" s="4" t="s">
        <v>678</v>
      </c>
      <c r="BL141" s="4" t="str">
        <f>("No, but encouraged")</f>
        <v>No, but encouraged</v>
      </c>
      <c r="BM141" s="4" t="s">
        <v>679</v>
      </c>
      <c r="BO141" s="4" t="str">
        <f>("Not specified")</f>
        <v>Not specified</v>
      </c>
      <c r="BP141" s="4" t="s">
        <v>679</v>
      </c>
      <c r="BR141" s="4">
        <v>1</v>
      </c>
      <c r="BS141" s="4" t="s">
        <v>666</v>
      </c>
      <c r="BT141" s="4" t="s">
        <v>667</v>
      </c>
      <c r="BU141" s="4" t="str">
        <f t="shared" si="135"/>
        <v>Annually</v>
      </c>
      <c r="BV141" s="4" t="s">
        <v>666</v>
      </c>
      <c r="BX141" s="4" t="str">
        <f t="shared" si="136"/>
        <v xml:space="preserve">Number of expulsions, Number of out-of-school suspensions, Demographic information </v>
      </c>
      <c r="BY141" s="4" t="s">
        <v>669</v>
      </c>
      <c r="CA141" s="4">
        <v>1</v>
      </c>
      <c r="CB141" s="4" t="s">
        <v>666</v>
      </c>
      <c r="CD141" s="4" t="str">
        <f t="shared" si="137"/>
        <v>Race/ethnicity, Gender, Age, Grade level, English learner, Incident type, Discipline duration</v>
      </c>
      <c r="CE141" s="4" t="s">
        <v>666</v>
      </c>
      <c r="CG141" s="4">
        <v>0</v>
      </c>
    </row>
    <row r="142" spans="1:89" s="4" customFormat="1" x14ac:dyDescent="0.35">
      <c r="A142" s="4" t="s">
        <v>653</v>
      </c>
      <c r="B142" s="5">
        <v>43101</v>
      </c>
      <c r="C142" s="5">
        <v>43325</v>
      </c>
      <c r="D142" s="4">
        <v>1</v>
      </c>
      <c r="E142" s="4" t="s">
        <v>654</v>
      </c>
      <c r="G142" s="4">
        <v>1</v>
      </c>
      <c r="H142" s="4" t="s">
        <v>670</v>
      </c>
      <c r="J142" s="4" t="str">
        <f t="shared" si="124"/>
        <v>Possession of firearm, Possession of weapon</v>
      </c>
      <c r="K142" s="4" t="s">
        <v>656</v>
      </c>
      <c r="M142" s="4" t="str">
        <f t="shared" si="122"/>
        <v>One calendar year</v>
      </c>
      <c r="N142" s="4" t="s">
        <v>656</v>
      </c>
      <c r="P142" s="4">
        <v>1</v>
      </c>
      <c r="Q142" s="4" t="s">
        <v>656</v>
      </c>
      <c r="S142" s="4" t="str">
        <f t="shared" si="133"/>
        <v>Gross misconduct, Threats of violence, Secret societies</v>
      </c>
      <c r="T142" s="4" t="s">
        <v>671</v>
      </c>
      <c r="V142" s="4" t="str">
        <f t="shared" si="125"/>
        <v>None</v>
      </c>
      <c r="Y142" s="4" t="str">
        <f t="shared" si="129"/>
        <v>Two years</v>
      </c>
      <c r="Z142" s="4" t="s">
        <v>662</v>
      </c>
      <c r="AB142" s="4">
        <v>1</v>
      </c>
      <c r="AC142" s="4" t="s">
        <v>658</v>
      </c>
      <c r="AE142" s="4" t="str">
        <f t="shared" si="130"/>
        <v>Secret societies</v>
      </c>
      <c r="AF142" s="4" t="s">
        <v>663</v>
      </c>
      <c r="AH142" s="4" t="str">
        <f t="shared" si="131"/>
        <v>Not specified</v>
      </c>
      <c r="AK142" s="4">
        <v>0</v>
      </c>
      <c r="AN142" s="4" t="str">
        <f>("Gross misconduct, Endangering the health, safety, or property of others, Threats of violence, Interference with educational process")</f>
        <v>Gross misconduct, Endangering the health, safety, or property of others, Threats of violence, Interference with educational process</v>
      </c>
      <c r="AO142" s="4" t="s">
        <v>672</v>
      </c>
      <c r="AQ142" s="4" t="str">
        <f t="shared" si="126"/>
        <v>None</v>
      </c>
      <c r="AT142" s="4" t="str">
        <f t="shared" si="132"/>
        <v>10 days</v>
      </c>
      <c r="AU142" s="4" t="s">
        <v>673</v>
      </c>
      <c r="AV142" s="4" t="s">
        <v>674</v>
      </c>
      <c r="AW142" s="4" t="str">
        <f>("Yes, required")</f>
        <v>Yes, required</v>
      </c>
      <c r="AX142" s="4" t="s">
        <v>675</v>
      </c>
      <c r="AZ142" s="4" t="str">
        <f>("Threat to safety")</f>
        <v>Threat to safety</v>
      </c>
      <c r="BB142" s="4" t="s">
        <v>676</v>
      </c>
      <c r="BC142" s="4">
        <v>0</v>
      </c>
      <c r="BI142" s="4" t="str">
        <f>("Opportunity to make-up school work")</f>
        <v>Opportunity to make-up school work</v>
      </c>
      <c r="BJ142" s="4" t="s">
        <v>677</v>
      </c>
      <c r="BK142" s="4" t="s">
        <v>678</v>
      </c>
      <c r="BL142" s="4" t="str">
        <f>("No, but encouraged")</f>
        <v>No, but encouraged</v>
      </c>
      <c r="BM142" s="4" t="s">
        <v>679</v>
      </c>
      <c r="BO142" s="4" t="str">
        <f>("Not specified")</f>
        <v>Not specified</v>
      </c>
      <c r="BP142" s="4" t="s">
        <v>679</v>
      </c>
      <c r="BR142" s="4">
        <v>1</v>
      </c>
      <c r="BS142" s="4" t="s">
        <v>666</v>
      </c>
      <c r="BT142" s="4" t="s">
        <v>667</v>
      </c>
      <c r="BU142" s="4" t="str">
        <f t="shared" si="135"/>
        <v>Annually</v>
      </c>
      <c r="BV142" s="4" t="s">
        <v>666</v>
      </c>
      <c r="BX142" s="4" t="str">
        <f t="shared" si="136"/>
        <v xml:space="preserve">Number of expulsions, Number of out-of-school suspensions, Demographic information </v>
      </c>
      <c r="BY142" s="4" t="s">
        <v>669</v>
      </c>
      <c r="CA142" s="4">
        <v>1</v>
      </c>
      <c r="CB142" s="4" t="s">
        <v>666</v>
      </c>
      <c r="CD142" s="4" t="str">
        <f t="shared" si="137"/>
        <v>Race/ethnicity, Gender, Age, Grade level, English learner, Incident type, Discipline duration</v>
      </c>
      <c r="CE142" s="4" t="s">
        <v>666</v>
      </c>
      <c r="CG142" s="4">
        <v>0</v>
      </c>
    </row>
    <row r="143" spans="1:89" s="4" customFormat="1" x14ac:dyDescent="0.35">
      <c r="A143" s="4" t="s">
        <v>653</v>
      </c>
      <c r="B143" s="5">
        <v>43326</v>
      </c>
      <c r="C143" s="5">
        <v>43333</v>
      </c>
      <c r="D143" s="4">
        <v>1</v>
      </c>
      <c r="E143" s="4" t="s">
        <v>654</v>
      </c>
      <c r="G143" s="4">
        <v>1</v>
      </c>
      <c r="H143" s="4" t="s">
        <v>670</v>
      </c>
      <c r="J143" s="4" t="str">
        <f t="shared" si="124"/>
        <v>Possession of firearm, Possession of weapon</v>
      </c>
      <c r="K143" s="4" t="s">
        <v>656</v>
      </c>
      <c r="M143" s="4" t="str">
        <f t="shared" si="122"/>
        <v>One calendar year</v>
      </c>
      <c r="N143" s="4" t="s">
        <v>656</v>
      </c>
      <c r="P143" s="4">
        <v>1</v>
      </c>
      <c r="Q143" s="4" t="s">
        <v>656</v>
      </c>
      <c r="S143" s="4" t="str">
        <f t="shared" si="133"/>
        <v>Gross misconduct, Threats of violence, Secret societies</v>
      </c>
      <c r="T143" s="4" t="s">
        <v>671</v>
      </c>
      <c r="V143" s="4" t="str">
        <f t="shared" si="125"/>
        <v>None</v>
      </c>
      <c r="Y143" s="4" t="str">
        <f t="shared" si="129"/>
        <v>Two years</v>
      </c>
      <c r="Z143" s="4" t="s">
        <v>662</v>
      </c>
      <c r="AB143" s="4">
        <v>1</v>
      </c>
      <c r="AC143" s="4" t="s">
        <v>658</v>
      </c>
      <c r="AE143" s="4" t="str">
        <f t="shared" si="130"/>
        <v>Secret societies</v>
      </c>
      <c r="AF143" s="4" t="s">
        <v>663</v>
      </c>
      <c r="AH143" s="4" t="str">
        <f t="shared" si="131"/>
        <v>Not specified</v>
      </c>
      <c r="AK143" s="4">
        <v>0</v>
      </c>
      <c r="AN143" s="4" t="str">
        <f>("Gross misconduct, Endangering the health, safety, or property of others, Threats of violence, Interference with educational process")</f>
        <v>Gross misconduct, Endangering the health, safety, or property of others, Threats of violence, Interference with educational process</v>
      </c>
      <c r="AO143" s="4" t="s">
        <v>672</v>
      </c>
      <c r="AQ143" s="4" t="str">
        <f t="shared" si="126"/>
        <v>None</v>
      </c>
      <c r="AT143" s="4" t="str">
        <f t="shared" si="132"/>
        <v>10 days</v>
      </c>
      <c r="AU143" s="4" t="s">
        <v>673</v>
      </c>
      <c r="AV143" s="4" t="s">
        <v>674</v>
      </c>
      <c r="AW143" s="4" t="str">
        <f>("Yes, required")</f>
        <v>Yes, required</v>
      </c>
      <c r="AX143" s="4" t="s">
        <v>675</v>
      </c>
      <c r="AZ143" s="4" t="str">
        <f>("Threat to safety")</f>
        <v>Threat to safety</v>
      </c>
      <c r="BB143" s="4" t="s">
        <v>676</v>
      </c>
      <c r="BC143" s="4">
        <v>0</v>
      </c>
      <c r="BI143" s="4" t="str">
        <f>("Opportunity to make-up school work")</f>
        <v>Opportunity to make-up school work</v>
      </c>
      <c r="BJ143" s="4" t="s">
        <v>677</v>
      </c>
      <c r="BK143" s="4" t="s">
        <v>678</v>
      </c>
      <c r="BL143" s="4" t="str">
        <f>("No, but encouraged")</f>
        <v>No, but encouraged</v>
      </c>
      <c r="BM143" s="4" t="s">
        <v>679</v>
      </c>
      <c r="BO143" s="4" t="str">
        <f>("Not specified")</f>
        <v>Not specified</v>
      </c>
      <c r="BP143" s="4" t="s">
        <v>679</v>
      </c>
      <c r="BR143" s="4">
        <v>1</v>
      </c>
      <c r="BS143" s="4" t="s">
        <v>666</v>
      </c>
      <c r="BT143" s="4" t="s">
        <v>667</v>
      </c>
      <c r="BU143" s="4" t="str">
        <f t="shared" si="135"/>
        <v>Annually</v>
      </c>
      <c r="BV143" s="4" t="s">
        <v>666</v>
      </c>
      <c r="BX143" s="4" t="str">
        <f t="shared" si="136"/>
        <v xml:space="preserve">Number of expulsions, Number of out-of-school suspensions, Demographic information </v>
      </c>
      <c r="BY143" s="4" t="s">
        <v>669</v>
      </c>
      <c r="CA143" s="4">
        <v>1</v>
      </c>
      <c r="CB143" s="4" t="s">
        <v>666</v>
      </c>
      <c r="CD143" s="4" t="str">
        <f t="shared" si="137"/>
        <v>Race/ethnicity, Gender, Age, Grade level, English learner, Incident type, Discipline duration</v>
      </c>
      <c r="CE143" s="4" t="s">
        <v>666</v>
      </c>
      <c r="CG143" s="4">
        <v>0</v>
      </c>
    </row>
    <row r="144" spans="1:89" s="4" customFormat="1" x14ac:dyDescent="0.35">
      <c r="A144" s="4" t="s">
        <v>653</v>
      </c>
      <c r="B144" s="5">
        <v>43334</v>
      </c>
      <c r="C144" s="5">
        <v>43435</v>
      </c>
      <c r="D144" s="4">
        <v>1</v>
      </c>
      <c r="E144" s="4" t="s">
        <v>654</v>
      </c>
      <c r="G144" s="4">
        <v>1</v>
      </c>
      <c r="H144" s="4" t="s">
        <v>670</v>
      </c>
      <c r="J144" s="4" t="str">
        <f t="shared" si="124"/>
        <v>Possession of firearm, Possession of weapon</v>
      </c>
      <c r="K144" s="4" t="s">
        <v>656</v>
      </c>
      <c r="M144" s="4" t="str">
        <f t="shared" si="122"/>
        <v>One calendar year</v>
      </c>
      <c r="N144" s="4" t="s">
        <v>656</v>
      </c>
      <c r="P144" s="4">
        <v>1</v>
      </c>
      <c r="Q144" s="4" t="s">
        <v>656</v>
      </c>
      <c r="S144" s="4" t="str">
        <f t="shared" si="133"/>
        <v>Gross misconduct, Threats of violence, Secret societies</v>
      </c>
      <c r="T144" s="4" t="s">
        <v>671</v>
      </c>
      <c r="V144" s="4" t="str">
        <f t="shared" si="125"/>
        <v>None</v>
      </c>
      <c r="Y144" s="4" t="str">
        <f t="shared" si="129"/>
        <v>Two years</v>
      </c>
      <c r="Z144" s="4" t="s">
        <v>662</v>
      </c>
      <c r="AB144" s="4">
        <v>1</v>
      </c>
      <c r="AC144" s="4" t="s">
        <v>658</v>
      </c>
      <c r="AE144" s="4" t="str">
        <f t="shared" si="130"/>
        <v>Secret societies</v>
      </c>
      <c r="AF144" s="4" t="s">
        <v>663</v>
      </c>
      <c r="AH144" s="4" t="str">
        <f t="shared" si="131"/>
        <v>Not specified</v>
      </c>
      <c r="AK144" s="4">
        <v>0</v>
      </c>
      <c r="AN144" s="4" t="str">
        <f>("Gross misconduct, Endangering the health, safety, or property of others, Threats of violence, Interference with educational process")</f>
        <v>Gross misconduct, Endangering the health, safety, or property of others, Threats of violence, Interference with educational process</v>
      </c>
      <c r="AO144" s="4" t="s">
        <v>672</v>
      </c>
      <c r="AQ144" s="4" t="str">
        <f t="shared" si="126"/>
        <v>None</v>
      </c>
      <c r="AT144" s="4" t="str">
        <f t="shared" si="132"/>
        <v>10 days</v>
      </c>
      <c r="AU144" s="4" t="s">
        <v>673</v>
      </c>
      <c r="AV144" s="4" t="s">
        <v>674</v>
      </c>
      <c r="AW144" s="4" t="str">
        <f>("Yes, required")</f>
        <v>Yes, required</v>
      </c>
      <c r="AX144" s="4" t="s">
        <v>675</v>
      </c>
      <c r="AZ144" s="4" t="str">
        <f>("Threat to safety")</f>
        <v>Threat to safety</v>
      </c>
      <c r="BB144" s="4" t="s">
        <v>676</v>
      </c>
      <c r="BC144" s="4">
        <v>0</v>
      </c>
      <c r="BI144" s="4" t="str">
        <f>("Opportunity to make-up school work")</f>
        <v>Opportunity to make-up school work</v>
      </c>
      <c r="BJ144" s="4" t="s">
        <v>677</v>
      </c>
      <c r="BK144" s="4" t="s">
        <v>678</v>
      </c>
      <c r="BL144" s="4" t="str">
        <f>("No, but encouraged")</f>
        <v>No, but encouraged</v>
      </c>
      <c r="BM144" s="4" t="s">
        <v>679</v>
      </c>
      <c r="BO144" s="4" t="str">
        <f>("In-school suspension, Not specified")</f>
        <v>In-school suspension, Not specified</v>
      </c>
      <c r="BP144" s="4" t="s">
        <v>680</v>
      </c>
      <c r="BR144" s="4">
        <v>1</v>
      </c>
      <c r="BS144" s="4" t="s">
        <v>666</v>
      </c>
      <c r="BT144" s="4" t="s">
        <v>667</v>
      </c>
      <c r="BU144" s="4" t="str">
        <f t="shared" si="135"/>
        <v>Annually</v>
      </c>
      <c r="BV144" s="4" t="s">
        <v>666</v>
      </c>
      <c r="BX144" s="4" t="str">
        <f t="shared" si="136"/>
        <v xml:space="preserve">Number of expulsions, Number of out-of-school suspensions, Demographic information </v>
      </c>
      <c r="BY144" s="4" t="s">
        <v>669</v>
      </c>
      <c r="CA144" s="4">
        <v>1</v>
      </c>
      <c r="CB144" s="4" t="s">
        <v>666</v>
      </c>
      <c r="CD144" s="4" t="str">
        <f t="shared" si="137"/>
        <v>Race/ethnicity, Gender, Age, Grade level, English learner, Incident type, Discipline duration</v>
      </c>
      <c r="CE144" s="4" t="s">
        <v>666</v>
      </c>
      <c r="CG144" s="4">
        <v>0</v>
      </c>
    </row>
    <row r="145" spans="1:89" s="4" customFormat="1" x14ac:dyDescent="0.35">
      <c r="A145" s="4" t="s">
        <v>681</v>
      </c>
      <c r="B145" s="5">
        <v>39448</v>
      </c>
      <c r="C145" s="5">
        <v>39519</v>
      </c>
      <c r="D145" s="4">
        <v>1</v>
      </c>
      <c r="E145" s="4" t="s">
        <v>682</v>
      </c>
      <c r="G145" s="4">
        <v>1</v>
      </c>
      <c r="H145" s="4" t="s">
        <v>683</v>
      </c>
      <c r="J145" s="4" t="str">
        <f t="shared" si="124"/>
        <v>Possession of firearm, Possession of weapon</v>
      </c>
      <c r="K145" s="4" t="s">
        <v>684</v>
      </c>
      <c r="L145" s="4" t="s">
        <v>685</v>
      </c>
      <c r="M145" s="4" t="str">
        <f t="shared" si="122"/>
        <v>One calendar year</v>
      </c>
      <c r="N145" s="4" t="s">
        <v>684</v>
      </c>
      <c r="P145" s="4">
        <v>1</v>
      </c>
      <c r="Q145" s="4" t="s">
        <v>686</v>
      </c>
      <c r="S145" s="4" t="str">
        <f t="shared" ref="S145:S159" si="138">("Possession of a weapon, Delinquent acts, Interference with educational process, Willful defiance")</f>
        <v>Possession of a weapon, Delinquent acts, Interference with educational process, Willful defiance</v>
      </c>
      <c r="T145" s="4" t="s">
        <v>687</v>
      </c>
      <c r="U145" s="4" t="s">
        <v>688</v>
      </c>
      <c r="V145" s="4" t="str">
        <f t="shared" si="125"/>
        <v>None</v>
      </c>
      <c r="Y145" s="4" t="str">
        <f t="shared" ref="Y145:Y159" si="139">("Remainder of school year")</f>
        <v>Remainder of school year</v>
      </c>
      <c r="Z145" s="4" t="s">
        <v>689</v>
      </c>
      <c r="AA145" s="4" t="s">
        <v>690</v>
      </c>
      <c r="AB145" s="4">
        <v>1</v>
      </c>
      <c r="AC145" s="4" t="s">
        <v>691</v>
      </c>
      <c r="AE145" s="4" t="str">
        <f t="shared" ref="AE145:AE159" si="140">("Not specified")</f>
        <v>Not specified</v>
      </c>
      <c r="AH145" s="4" t="str">
        <f t="shared" si="131"/>
        <v>Not specified</v>
      </c>
      <c r="AK145" s="4">
        <v>0</v>
      </c>
      <c r="AN145" s="4" t="str">
        <f t="shared" ref="AN145:AN159" si="141">("Delinquent acts, Willful defiance")</f>
        <v>Delinquent acts, Willful defiance</v>
      </c>
      <c r="AO145" s="4" t="s">
        <v>692</v>
      </c>
      <c r="AQ145" s="4" t="str">
        <f t="shared" si="126"/>
        <v>None</v>
      </c>
      <c r="AT145" s="4" t="str">
        <f t="shared" si="132"/>
        <v>10 days</v>
      </c>
      <c r="AU145" s="4" t="s">
        <v>693</v>
      </c>
      <c r="AV145" s="4" t="s">
        <v>694</v>
      </c>
      <c r="AW145" s="4" t="str">
        <f t="shared" ref="AW145:AW170" si="142">("No")</f>
        <v>No</v>
      </c>
      <c r="BC145" s="4">
        <v>0</v>
      </c>
      <c r="BI145" s="4" t="str">
        <f t="shared" ref="BI145:BI159" si="143">("Not required")</f>
        <v>Not required</v>
      </c>
      <c r="BL145" s="4" t="str">
        <f t="shared" ref="BL145:BL189" si="144">("No")</f>
        <v>No</v>
      </c>
      <c r="BR145" s="4">
        <v>1</v>
      </c>
      <c r="BS145" s="4" t="s">
        <v>695</v>
      </c>
      <c r="BT145" s="4" t="s">
        <v>696</v>
      </c>
      <c r="BU145" s="4" t="str">
        <f t="shared" si="135"/>
        <v>Annually</v>
      </c>
      <c r="BV145" s="4" t="s">
        <v>697</v>
      </c>
      <c r="BX145" s="4" t="str">
        <f t="shared" ref="BX145:BX150" si="145">("Number of expulsions, Number of out-of-school suspensions, Incident type, Firearm incidents, Violent incidents, Controlled substance possession, Demographic information ")</f>
        <v xml:space="preserve">Number of expulsions, Number of out-of-school suspensions, Incident type, Firearm incidents, Violent incidents, Controlled substance possession, Demographic information </v>
      </c>
      <c r="BY145" s="4" t="s">
        <v>698</v>
      </c>
      <c r="CA145" s="4">
        <v>1</v>
      </c>
      <c r="CB145" s="4" t="s">
        <v>695</v>
      </c>
      <c r="CD145" s="4" t="str">
        <f t="shared" ref="CD145:CD152" si="146">("Race/ethnicity, Gender, Incident type, Disciplinary type, Disability status")</f>
        <v>Race/ethnicity, Gender, Incident type, Disciplinary type, Disability status</v>
      </c>
      <c r="CE145" s="4" t="s">
        <v>699</v>
      </c>
      <c r="CG145" s="4">
        <v>1</v>
      </c>
      <c r="CH145" s="4" t="s">
        <v>700</v>
      </c>
      <c r="CJ145" s="4" t="str">
        <f t="shared" ref="CJ145:CJ159" si="147">("Possession of firearm, Offenses related to a controlled substance, Offenses related to alcoholic beverages, Physical violence, Bullying")</f>
        <v>Possession of firearm, Offenses related to a controlled substance, Offenses related to alcoholic beverages, Physical violence, Bullying</v>
      </c>
      <c r="CK145" s="4" t="s">
        <v>701</v>
      </c>
    </row>
    <row r="146" spans="1:89" s="4" customFormat="1" x14ac:dyDescent="0.35">
      <c r="A146" s="4" t="s">
        <v>681</v>
      </c>
      <c r="B146" s="5">
        <v>39520</v>
      </c>
      <c r="C146" s="5">
        <v>39943</v>
      </c>
      <c r="D146" s="4">
        <v>1</v>
      </c>
      <c r="E146" s="4" t="s">
        <v>682</v>
      </c>
      <c r="G146" s="4">
        <v>1</v>
      </c>
      <c r="H146" s="4" t="s">
        <v>683</v>
      </c>
      <c r="J146" s="4" t="str">
        <f t="shared" si="124"/>
        <v>Possession of firearm, Possession of weapon</v>
      </c>
      <c r="K146" s="4" t="s">
        <v>684</v>
      </c>
      <c r="L146" s="4" t="s">
        <v>685</v>
      </c>
      <c r="M146" s="4" t="str">
        <f t="shared" si="122"/>
        <v>One calendar year</v>
      </c>
      <c r="N146" s="4" t="s">
        <v>684</v>
      </c>
      <c r="P146" s="4">
        <v>1</v>
      </c>
      <c r="Q146" s="4" t="s">
        <v>686</v>
      </c>
      <c r="S146" s="4" t="str">
        <f t="shared" si="138"/>
        <v>Possession of a weapon, Delinquent acts, Interference with educational process, Willful defiance</v>
      </c>
      <c r="T146" s="4" t="s">
        <v>687</v>
      </c>
      <c r="U146" s="4" t="s">
        <v>688</v>
      </c>
      <c r="V146" s="4" t="str">
        <f t="shared" si="125"/>
        <v>None</v>
      </c>
      <c r="Y146" s="4" t="str">
        <f t="shared" si="139"/>
        <v>Remainder of school year</v>
      </c>
      <c r="Z146" s="4" t="s">
        <v>689</v>
      </c>
      <c r="AA146" s="4" t="s">
        <v>690</v>
      </c>
      <c r="AB146" s="4">
        <v>1</v>
      </c>
      <c r="AC146" s="4" t="s">
        <v>691</v>
      </c>
      <c r="AE146" s="4" t="str">
        <f t="shared" si="140"/>
        <v>Not specified</v>
      </c>
      <c r="AH146" s="4" t="str">
        <f t="shared" si="131"/>
        <v>Not specified</v>
      </c>
      <c r="AK146" s="4">
        <v>0</v>
      </c>
      <c r="AN146" s="4" t="str">
        <f t="shared" si="141"/>
        <v>Delinquent acts, Willful defiance</v>
      </c>
      <c r="AO146" s="4" t="s">
        <v>692</v>
      </c>
      <c r="AQ146" s="4" t="str">
        <f t="shared" si="126"/>
        <v>None</v>
      </c>
      <c r="AT146" s="4" t="str">
        <f t="shared" si="132"/>
        <v>10 days</v>
      </c>
      <c r="AU146" s="4" t="s">
        <v>693</v>
      </c>
      <c r="AV146" s="4" t="s">
        <v>694</v>
      </c>
      <c r="AW146" s="4" t="str">
        <f t="shared" si="142"/>
        <v>No</v>
      </c>
      <c r="BC146" s="4">
        <v>0</v>
      </c>
      <c r="BI146" s="4" t="str">
        <f t="shared" si="143"/>
        <v>Not required</v>
      </c>
      <c r="BL146" s="4" t="str">
        <f t="shared" si="144"/>
        <v>No</v>
      </c>
      <c r="BR146" s="4">
        <v>1</v>
      </c>
      <c r="BS146" s="4" t="s">
        <v>695</v>
      </c>
      <c r="BT146" s="4" t="s">
        <v>696</v>
      </c>
      <c r="BU146" s="4" t="str">
        <f t="shared" si="135"/>
        <v>Annually</v>
      </c>
      <c r="BV146" s="4" t="s">
        <v>697</v>
      </c>
      <c r="BX146" s="4" t="str">
        <f t="shared" si="145"/>
        <v xml:space="preserve">Number of expulsions, Number of out-of-school suspensions, Incident type, Firearm incidents, Violent incidents, Controlled substance possession, Demographic information </v>
      </c>
      <c r="BY146" s="4" t="s">
        <v>698</v>
      </c>
      <c r="CA146" s="4">
        <v>1</v>
      </c>
      <c r="CB146" s="4" t="s">
        <v>695</v>
      </c>
      <c r="CD146" s="4" t="str">
        <f t="shared" si="146"/>
        <v>Race/ethnicity, Gender, Incident type, Disciplinary type, Disability status</v>
      </c>
      <c r="CE146" s="4" t="s">
        <v>699</v>
      </c>
      <c r="CG146" s="4">
        <v>1</v>
      </c>
      <c r="CH146" s="4" t="s">
        <v>700</v>
      </c>
      <c r="CJ146" s="4" t="str">
        <f t="shared" si="147"/>
        <v>Possession of firearm, Offenses related to a controlled substance, Offenses related to alcoholic beverages, Physical violence, Bullying</v>
      </c>
      <c r="CK146" s="4" t="s">
        <v>701</v>
      </c>
    </row>
    <row r="147" spans="1:89" s="4" customFormat="1" x14ac:dyDescent="0.35">
      <c r="A147" s="4" t="s">
        <v>681</v>
      </c>
      <c r="B147" s="5">
        <v>39944</v>
      </c>
      <c r="C147" s="5">
        <v>39994</v>
      </c>
      <c r="D147" s="4">
        <v>1</v>
      </c>
      <c r="E147" s="4" t="s">
        <v>682</v>
      </c>
      <c r="G147" s="4">
        <v>1</v>
      </c>
      <c r="H147" s="4" t="s">
        <v>683</v>
      </c>
      <c r="J147" s="4" t="str">
        <f t="shared" si="124"/>
        <v>Possession of firearm, Possession of weapon</v>
      </c>
      <c r="K147" s="4" t="s">
        <v>684</v>
      </c>
      <c r="L147" s="4" t="s">
        <v>685</v>
      </c>
      <c r="M147" s="4" t="str">
        <f t="shared" si="122"/>
        <v>One calendar year</v>
      </c>
      <c r="N147" s="4" t="s">
        <v>684</v>
      </c>
      <c r="P147" s="4">
        <v>1</v>
      </c>
      <c r="Q147" s="4" t="s">
        <v>686</v>
      </c>
      <c r="S147" s="4" t="str">
        <f t="shared" si="138"/>
        <v>Possession of a weapon, Delinquent acts, Interference with educational process, Willful defiance</v>
      </c>
      <c r="T147" s="4" t="s">
        <v>687</v>
      </c>
      <c r="U147" s="4" t="s">
        <v>688</v>
      </c>
      <c r="V147" s="4" t="str">
        <f t="shared" si="125"/>
        <v>None</v>
      </c>
      <c r="Y147" s="4" t="str">
        <f t="shared" si="139"/>
        <v>Remainder of school year</v>
      </c>
      <c r="Z147" s="4" t="s">
        <v>689</v>
      </c>
      <c r="AA147" s="4" t="s">
        <v>690</v>
      </c>
      <c r="AB147" s="4">
        <v>1</v>
      </c>
      <c r="AC147" s="4" t="s">
        <v>691</v>
      </c>
      <c r="AE147" s="4" t="str">
        <f t="shared" si="140"/>
        <v>Not specified</v>
      </c>
      <c r="AH147" s="4" t="str">
        <f t="shared" si="131"/>
        <v>Not specified</v>
      </c>
      <c r="AK147" s="4">
        <v>0</v>
      </c>
      <c r="AN147" s="4" t="str">
        <f t="shared" si="141"/>
        <v>Delinquent acts, Willful defiance</v>
      </c>
      <c r="AO147" s="4" t="s">
        <v>692</v>
      </c>
      <c r="AQ147" s="4" t="str">
        <f t="shared" si="126"/>
        <v>None</v>
      </c>
      <c r="AT147" s="4" t="str">
        <f t="shared" si="132"/>
        <v>10 days</v>
      </c>
      <c r="AU147" s="4" t="s">
        <v>693</v>
      </c>
      <c r="AV147" s="4" t="s">
        <v>694</v>
      </c>
      <c r="AW147" s="4" t="str">
        <f t="shared" si="142"/>
        <v>No</v>
      </c>
      <c r="BC147" s="4">
        <v>0</v>
      </c>
      <c r="BI147" s="4" t="str">
        <f t="shared" si="143"/>
        <v>Not required</v>
      </c>
      <c r="BL147" s="4" t="str">
        <f t="shared" si="144"/>
        <v>No</v>
      </c>
      <c r="BR147" s="4">
        <v>1</v>
      </c>
      <c r="BS147" s="4" t="s">
        <v>695</v>
      </c>
      <c r="BT147" s="4" t="s">
        <v>696</v>
      </c>
      <c r="BU147" s="4" t="str">
        <f t="shared" si="135"/>
        <v>Annually</v>
      </c>
      <c r="BV147" s="4" t="s">
        <v>697</v>
      </c>
      <c r="BX147" s="4" t="str">
        <f t="shared" si="145"/>
        <v xml:space="preserve">Number of expulsions, Number of out-of-school suspensions, Incident type, Firearm incidents, Violent incidents, Controlled substance possession, Demographic information </v>
      </c>
      <c r="BY147" s="4" t="s">
        <v>698</v>
      </c>
      <c r="CA147" s="4">
        <v>1</v>
      </c>
      <c r="CB147" s="4" t="s">
        <v>695</v>
      </c>
      <c r="CD147" s="4" t="str">
        <f t="shared" si="146"/>
        <v>Race/ethnicity, Gender, Incident type, Disciplinary type, Disability status</v>
      </c>
      <c r="CE147" s="4" t="s">
        <v>699</v>
      </c>
      <c r="CG147" s="4">
        <v>1</v>
      </c>
      <c r="CH147" s="4" t="s">
        <v>700</v>
      </c>
      <c r="CJ147" s="4" t="str">
        <f t="shared" si="147"/>
        <v>Possession of firearm, Offenses related to a controlled substance, Offenses related to alcoholic beverages, Physical violence, Bullying</v>
      </c>
      <c r="CK147" s="4" t="s">
        <v>701</v>
      </c>
    </row>
    <row r="148" spans="1:89" s="4" customFormat="1" x14ac:dyDescent="0.35">
      <c r="A148" s="4" t="s">
        <v>681</v>
      </c>
      <c r="B148" s="5">
        <v>39995</v>
      </c>
      <c r="C148" s="5">
        <v>40724</v>
      </c>
      <c r="D148" s="4">
        <v>1</v>
      </c>
      <c r="E148" s="4" t="s">
        <v>682</v>
      </c>
      <c r="G148" s="4">
        <v>1</v>
      </c>
      <c r="H148" s="4" t="s">
        <v>683</v>
      </c>
      <c r="J148" s="4" t="str">
        <f t="shared" si="124"/>
        <v>Possession of firearm, Possession of weapon</v>
      </c>
      <c r="K148" s="4" t="s">
        <v>684</v>
      </c>
      <c r="L148" s="4" t="s">
        <v>685</v>
      </c>
      <c r="M148" s="4" t="str">
        <f t="shared" si="122"/>
        <v>One calendar year</v>
      </c>
      <c r="N148" s="4" t="s">
        <v>684</v>
      </c>
      <c r="P148" s="4">
        <v>1</v>
      </c>
      <c r="Q148" s="4" t="s">
        <v>686</v>
      </c>
      <c r="S148" s="4" t="str">
        <f t="shared" si="138"/>
        <v>Possession of a weapon, Delinquent acts, Interference with educational process, Willful defiance</v>
      </c>
      <c r="T148" s="4" t="s">
        <v>687</v>
      </c>
      <c r="U148" s="4" t="s">
        <v>688</v>
      </c>
      <c r="V148" s="4" t="str">
        <f t="shared" si="125"/>
        <v>None</v>
      </c>
      <c r="Y148" s="4" t="str">
        <f t="shared" si="139"/>
        <v>Remainder of school year</v>
      </c>
      <c r="Z148" s="4" t="s">
        <v>689</v>
      </c>
      <c r="AA148" s="4" t="s">
        <v>690</v>
      </c>
      <c r="AB148" s="4">
        <v>1</v>
      </c>
      <c r="AC148" s="4" t="s">
        <v>691</v>
      </c>
      <c r="AE148" s="4" t="str">
        <f t="shared" si="140"/>
        <v>Not specified</v>
      </c>
      <c r="AH148" s="4" t="str">
        <f t="shared" si="131"/>
        <v>Not specified</v>
      </c>
      <c r="AK148" s="4">
        <v>0</v>
      </c>
      <c r="AN148" s="4" t="str">
        <f t="shared" si="141"/>
        <v>Delinquent acts, Willful defiance</v>
      </c>
      <c r="AO148" s="4" t="s">
        <v>692</v>
      </c>
      <c r="AQ148" s="4" t="str">
        <f t="shared" si="126"/>
        <v>None</v>
      </c>
      <c r="AT148" s="4" t="str">
        <f t="shared" si="132"/>
        <v>10 days</v>
      </c>
      <c r="AU148" s="4" t="s">
        <v>693</v>
      </c>
      <c r="AV148" s="4" t="s">
        <v>694</v>
      </c>
      <c r="AW148" s="4" t="str">
        <f t="shared" si="142"/>
        <v>No</v>
      </c>
      <c r="BC148" s="4">
        <v>0</v>
      </c>
      <c r="BI148" s="4" t="str">
        <f t="shared" si="143"/>
        <v>Not required</v>
      </c>
      <c r="BL148" s="4" t="str">
        <f t="shared" si="144"/>
        <v>No</v>
      </c>
      <c r="BR148" s="4">
        <v>1</v>
      </c>
      <c r="BS148" s="4" t="s">
        <v>695</v>
      </c>
      <c r="BT148" s="4" t="s">
        <v>696</v>
      </c>
      <c r="BU148" s="4" t="str">
        <f t="shared" si="135"/>
        <v>Annually</v>
      </c>
      <c r="BV148" s="4" t="s">
        <v>697</v>
      </c>
      <c r="BX148" s="4" t="str">
        <f t="shared" si="145"/>
        <v xml:space="preserve">Number of expulsions, Number of out-of-school suspensions, Incident type, Firearm incidents, Violent incidents, Controlled substance possession, Demographic information </v>
      </c>
      <c r="BY148" s="4" t="s">
        <v>698</v>
      </c>
      <c r="CA148" s="4">
        <v>1</v>
      </c>
      <c r="CB148" s="4" t="s">
        <v>695</v>
      </c>
      <c r="CD148" s="4" t="str">
        <f t="shared" si="146"/>
        <v>Race/ethnicity, Gender, Incident type, Disciplinary type, Disability status</v>
      </c>
      <c r="CE148" s="4" t="s">
        <v>699</v>
      </c>
      <c r="CG148" s="4">
        <v>1</v>
      </c>
      <c r="CH148" s="4" t="s">
        <v>700</v>
      </c>
      <c r="CJ148" s="4" t="str">
        <f t="shared" si="147"/>
        <v>Possession of firearm, Offenses related to a controlled substance, Offenses related to alcoholic beverages, Physical violence, Bullying</v>
      </c>
      <c r="CK148" s="4" t="s">
        <v>701</v>
      </c>
    </row>
    <row r="149" spans="1:89" s="4" customFormat="1" x14ac:dyDescent="0.35">
      <c r="A149" s="4" t="s">
        <v>681</v>
      </c>
      <c r="B149" s="5">
        <v>40725</v>
      </c>
      <c r="C149" s="5">
        <v>41090</v>
      </c>
      <c r="D149" s="4">
        <v>1</v>
      </c>
      <c r="E149" s="4" t="s">
        <v>702</v>
      </c>
      <c r="G149" s="4">
        <v>1</v>
      </c>
      <c r="H149" s="4" t="s">
        <v>683</v>
      </c>
      <c r="J149" s="4" t="str">
        <f t="shared" si="124"/>
        <v>Possession of firearm, Possession of weapon</v>
      </c>
      <c r="K149" s="4" t="s">
        <v>684</v>
      </c>
      <c r="L149" s="4" t="s">
        <v>685</v>
      </c>
      <c r="M149" s="4" t="str">
        <f t="shared" si="122"/>
        <v>One calendar year</v>
      </c>
      <c r="N149" s="4" t="s">
        <v>684</v>
      </c>
      <c r="P149" s="4">
        <v>1</v>
      </c>
      <c r="Q149" s="4" t="s">
        <v>686</v>
      </c>
      <c r="S149" s="4" t="str">
        <f t="shared" si="138"/>
        <v>Possession of a weapon, Delinquent acts, Interference with educational process, Willful defiance</v>
      </c>
      <c r="T149" s="4" t="s">
        <v>687</v>
      </c>
      <c r="U149" s="4" t="s">
        <v>688</v>
      </c>
      <c r="V149" s="4" t="str">
        <f t="shared" si="125"/>
        <v>None</v>
      </c>
      <c r="Y149" s="4" t="str">
        <f t="shared" si="139"/>
        <v>Remainder of school year</v>
      </c>
      <c r="Z149" s="4" t="s">
        <v>689</v>
      </c>
      <c r="AA149" s="4" t="s">
        <v>690</v>
      </c>
      <c r="AB149" s="4">
        <v>1</v>
      </c>
      <c r="AC149" s="4" t="s">
        <v>691</v>
      </c>
      <c r="AE149" s="4" t="str">
        <f t="shared" si="140"/>
        <v>Not specified</v>
      </c>
      <c r="AH149" s="4" t="str">
        <f t="shared" si="131"/>
        <v>Not specified</v>
      </c>
      <c r="AK149" s="4">
        <v>0</v>
      </c>
      <c r="AN149" s="4" t="str">
        <f t="shared" si="141"/>
        <v>Delinquent acts, Willful defiance</v>
      </c>
      <c r="AO149" s="4" t="s">
        <v>692</v>
      </c>
      <c r="AQ149" s="4" t="str">
        <f t="shared" si="126"/>
        <v>None</v>
      </c>
      <c r="AT149" s="4" t="str">
        <f t="shared" si="132"/>
        <v>10 days</v>
      </c>
      <c r="AU149" s="4" t="s">
        <v>693</v>
      </c>
      <c r="AV149" s="4" t="s">
        <v>694</v>
      </c>
      <c r="AW149" s="4" t="str">
        <f t="shared" si="142"/>
        <v>No</v>
      </c>
      <c r="BC149" s="4">
        <v>0</v>
      </c>
      <c r="BI149" s="4" t="str">
        <f t="shared" si="143"/>
        <v>Not required</v>
      </c>
      <c r="BL149" s="4" t="str">
        <f t="shared" si="144"/>
        <v>No</v>
      </c>
      <c r="BR149" s="4">
        <v>1</v>
      </c>
      <c r="BS149" s="4" t="s">
        <v>695</v>
      </c>
      <c r="BT149" s="4" t="s">
        <v>696</v>
      </c>
      <c r="BU149" s="4" t="str">
        <f t="shared" si="135"/>
        <v>Annually</v>
      </c>
      <c r="BV149" s="4" t="s">
        <v>697</v>
      </c>
      <c r="BX149" s="4" t="str">
        <f t="shared" si="145"/>
        <v xml:space="preserve">Number of expulsions, Number of out-of-school suspensions, Incident type, Firearm incidents, Violent incidents, Controlled substance possession, Demographic information </v>
      </c>
      <c r="BY149" s="4" t="s">
        <v>698</v>
      </c>
      <c r="CA149" s="4">
        <v>1</v>
      </c>
      <c r="CB149" s="4" t="s">
        <v>695</v>
      </c>
      <c r="CD149" s="4" t="str">
        <f t="shared" si="146"/>
        <v>Race/ethnicity, Gender, Incident type, Disciplinary type, Disability status</v>
      </c>
      <c r="CE149" s="4" t="s">
        <v>699</v>
      </c>
      <c r="CG149" s="4">
        <v>1</v>
      </c>
      <c r="CH149" s="4" t="s">
        <v>700</v>
      </c>
      <c r="CJ149" s="4" t="str">
        <f t="shared" si="147"/>
        <v>Possession of firearm, Offenses related to a controlled substance, Offenses related to alcoholic beverages, Physical violence, Bullying</v>
      </c>
      <c r="CK149" s="4" t="s">
        <v>701</v>
      </c>
    </row>
    <row r="150" spans="1:89" s="4" customFormat="1" x14ac:dyDescent="0.35">
      <c r="A150" s="4" t="s">
        <v>681</v>
      </c>
      <c r="B150" s="5">
        <v>41091</v>
      </c>
      <c r="C150" s="5">
        <v>41455</v>
      </c>
      <c r="D150" s="4">
        <v>1</v>
      </c>
      <c r="E150" s="4" t="s">
        <v>702</v>
      </c>
      <c r="G150" s="4">
        <v>1</v>
      </c>
      <c r="H150" s="4" t="s">
        <v>683</v>
      </c>
      <c r="J150" s="4" t="str">
        <f t="shared" si="124"/>
        <v>Possession of firearm, Possession of weapon</v>
      </c>
      <c r="K150" s="4" t="s">
        <v>684</v>
      </c>
      <c r="L150" s="4" t="s">
        <v>685</v>
      </c>
      <c r="M150" s="4" t="str">
        <f t="shared" si="122"/>
        <v>One calendar year</v>
      </c>
      <c r="N150" s="4" t="s">
        <v>684</v>
      </c>
      <c r="P150" s="4">
        <v>1</v>
      </c>
      <c r="Q150" s="4" t="s">
        <v>686</v>
      </c>
      <c r="S150" s="4" t="str">
        <f t="shared" si="138"/>
        <v>Possession of a weapon, Delinquent acts, Interference with educational process, Willful defiance</v>
      </c>
      <c r="T150" s="4" t="s">
        <v>687</v>
      </c>
      <c r="U150" s="4" t="s">
        <v>688</v>
      </c>
      <c r="V150" s="4" t="str">
        <f t="shared" si="125"/>
        <v>None</v>
      </c>
      <c r="Y150" s="4" t="str">
        <f t="shared" si="139"/>
        <v>Remainder of school year</v>
      </c>
      <c r="Z150" s="4" t="s">
        <v>689</v>
      </c>
      <c r="AA150" s="4" t="s">
        <v>690</v>
      </c>
      <c r="AB150" s="4">
        <v>1</v>
      </c>
      <c r="AC150" s="4" t="s">
        <v>691</v>
      </c>
      <c r="AE150" s="4" t="str">
        <f t="shared" si="140"/>
        <v>Not specified</v>
      </c>
      <c r="AH150" s="4" t="str">
        <f t="shared" si="131"/>
        <v>Not specified</v>
      </c>
      <c r="AK150" s="4">
        <v>0</v>
      </c>
      <c r="AN150" s="4" t="str">
        <f t="shared" si="141"/>
        <v>Delinquent acts, Willful defiance</v>
      </c>
      <c r="AO150" s="4" t="s">
        <v>692</v>
      </c>
      <c r="AQ150" s="4" t="str">
        <f t="shared" si="126"/>
        <v>None</v>
      </c>
      <c r="AT150" s="4" t="str">
        <f t="shared" si="132"/>
        <v>10 days</v>
      </c>
      <c r="AU150" s="4" t="s">
        <v>693</v>
      </c>
      <c r="AV150" s="4" t="s">
        <v>694</v>
      </c>
      <c r="AW150" s="4" t="str">
        <f t="shared" si="142"/>
        <v>No</v>
      </c>
      <c r="BC150" s="4">
        <v>0</v>
      </c>
      <c r="BI150" s="4" t="str">
        <f t="shared" si="143"/>
        <v>Not required</v>
      </c>
      <c r="BL150" s="4" t="str">
        <f t="shared" si="144"/>
        <v>No</v>
      </c>
      <c r="BR150" s="4">
        <v>1</v>
      </c>
      <c r="BS150" s="4" t="s">
        <v>695</v>
      </c>
      <c r="BT150" s="4" t="s">
        <v>696</v>
      </c>
      <c r="BU150" s="4" t="str">
        <f t="shared" si="135"/>
        <v>Annually</v>
      </c>
      <c r="BV150" s="4" t="s">
        <v>697</v>
      </c>
      <c r="BX150" s="4" t="str">
        <f t="shared" si="145"/>
        <v xml:space="preserve">Number of expulsions, Number of out-of-school suspensions, Incident type, Firearm incidents, Violent incidents, Controlled substance possession, Demographic information </v>
      </c>
      <c r="BY150" s="4" t="s">
        <v>698</v>
      </c>
      <c r="CA150" s="4">
        <v>1</v>
      </c>
      <c r="CB150" s="4" t="s">
        <v>695</v>
      </c>
      <c r="CD150" s="4" t="str">
        <f t="shared" si="146"/>
        <v>Race/ethnicity, Gender, Incident type, Disciplinary type, Disability status</v>
      </c>
      <c r="CE150" s="4" t="s">
        <v>699</v>
      </c>
      <c r="CG150" s="4">
        <v>1</v>
      </c>
      <c r="CH150" s="4" t="s">
        <v>700</v>
      </c>
      <c r="CJ150" s="4" t="str">
        <f t="shared" si="147"/>
        <v>Possession of firearm, Offenses related to a controlled substance, Offenses related to alcoholic beverages, Physical violence, Bullying</v>
      </c>
      <c r="CK150" s="4" t="s">
        <v>701</v>
      </c>
    </row>
    <row r="151" spans="1:89" s="4" customFormat="1" x14ac:dyDescent="0.35">
      <c r="A151" s="4" t="s">
        <v>681</v>
      </c>
      <c r="B151" s="5">
        <v>41456</v>
      </c>
      <c r="C151" s="5">
        <v>41820</v>
      </c>
      <c r="D151" s="4">
        <v>1</v>
      </c>
      <c r="E151" s="4" t="s">
        <v>702</v>
      </c>
      <c r="G151" s="4">
        <v>1</v>
      </c>
      <c r="H151" s="4" t="s">
        <v>683</v>
      </c>
      <c r="J151" s="4" t="str">
        <f t="shared" si="124"/>
        <v>Possession of firearm, Possession of weapon</v>
      </c>
      <c r="K151" s="4" t="s">
        <v>684</v>
      </c>
      <c r="L151" s="4" t="s">
        <v>685</v>
      </c>
      <c r="M151" s="4" t="str">
        <f t="shared" si="122"/>
        <v>One calendar year</v>
      </c>
      <c r="N151" s="4" t="s">
        <v>684</v>
      </c>
      <c r="P151" s="4">
        <v>1</v>
      </c>
      <c r="Q151" s="4" t="s">
        <v>686</v>
      </c>
      <c r="S151" s="4" t="str">
        <f t="shared" si="138"/>
        <v>Possession of a weapon, Delinquent acts, Interference with educational process, Willful defiance</v>
      </c>
      <c r="T151" s="4" t="s">
        <v>687</v>
      </c>
      <c r="U151" s="4" t="s">
        <v>688</v>
      </c>
      <c r="V151" s="4" t="str">
        <f t="shared" si="125"/>
        <v>None</v>
      </c>
      <c r="Y151" s="4" t="str">
        <f t="shared" si="139"/>
        <v>Remainder of school year</v>
      </c>
      <c r="Z151" s="4" t="s">
        <v>689</v>
      </c>
      <c r="AA151" s="4" t="s">
        <v>690</v>
      </c>
      <c r="AB151" s="4">
        <v>1</v>
      </c>
      <c r="AC151" s="4" t="s">
        <v>691</v>
      </c>
      <c r="AE151" s="4" t="str">
        <f t="shared" si="140"/>
        <v>Not specified</v>
      </c>
      <c r="AH151" s="4" t="str">
        <f t="shared" si="131"/>
        <v>Not specified</v>
      </c>
      <c r="AK151" s="4">
        <v>0</v>
      </c>
      <c r="AN151" s="4" t="str">
        <f t="shared" si="141"/>
        <v>Delinquent acts, Willful defiance</v>
      </c>
      <c r="AO151" s="4" t="s">
        <v>692</v>
      </c>
      <c r="AQ151" s="4" t="str">
        <f t="shared" si="126"/>
        <v>None</v>
      </c>
      <c r="AT151" s="4" t="str">
        <f t="shared" si="132"/>
        <v>10 days</v>
      </c>
      <c r="AU151" s="4" t="s">
        <v>693</v>
      </c>
      <c r="AV151" s="4" t="s">
        <v>694</v>
      </c>
      <c r="AW151" s="4" t="str">
        <f t="shared" si="142"/>
        <v>No</v>
      </c>
      <c r="BC151" s="4">
        <v>0</v>
      </c>
      <c r="BI151" s="4" t="str">
        <f t="shared" si="143"/>
        <v>Not required</v>
      </c>
      <c r="BL151" s="4" t="str">
        <f t="shared" si="144"/>
        <v>No</v>
      </c>
      <c r="BR151" s="4">
        <v>1</v>
      </c>
      <c r="BS151" s="4" t="s">
        <v>695</v>
      </c>
      <c r="BT151" s="4" t="s">
        <v>696</v>
      </c>
      <c r="BU151" s="4" t="str">
        <f t="shared" si="135"/>
        <v>Annually</v>
      </c>
      <c r="BV151" s="4" t="s">
        <v>697</v>
      </c>
      <c r="BX151" s="4" t="str">
        <f>("Number of expulsions, Number of out-of-school suspensions, Incident type, Weapon possession, Violent incidents, Controlled substance possession, Demographic information ")</f>
        <v xml:space="preserve">Number of expulsions, Number of out-of-school suspensions, Incident type, Weapon possession, Violent incidents, Controlled substance possession, Demographic information </v>
      </c>
      <c r="BY151" s="4" t="s">
        <v>698</v>
      </c>
      <c r="CA151" s="4">
        <v>1</v>
      </c>
      <c r="CB151" s="4" t="s">
        <v>695</v>
      </c>
      <c r="CD151" s="4" t="str">
        <f t="shared" si="146"/>
        <v>Race/ethnicity, Gender, Incident type, Disciplinary type, Disability status</v>
      </c>
      <c r="CE151" s="4" t="s">
        <v>699</v>
      </c>
      <c r="CG151" s="4">
        <v>1</v>
      </c>
      <c r="CH151" s="4" t="s">
        <v>700</v>
      </c>
      <c r="CJ151" s="4" t="str">
        <f t="shared" si="147"/>
        <v>Possession of firearm, Offenses related to a controlled substance, Offenses related to alcoholic beverages, Physical violence, Bullying</v>
      </c>
      <c r="CK151" s="4" t="s">
        <v>701</v>
      </c>
    </row>
    <row r="152" spans="1:89" s="4" customFormat="1" x14ac:dyDescent="0.35">
      <c r="A152" s="4" t="s">
        <v>681</v>
      </c>
      <c r="B152" s="5">
        <v>41821</v>
      </c>
      <c r="C152" s="5">
        <v>42185</v>
      </c>
      <c r="D152" s="4">
        <v>1</v>
      </c>
      <c r="E152" s="4" t="s">
        <v>702</v>
      </c>
      <c r="G152" s="4">
        <v>1</v>
      </c>
      <c r="H152" s="4" t="s">
        <v>683</v>
      </c>
      <c r="J152" s="4" t="str">
        <f t="shared" si="124"/>
        <v>Possession of firearm, Possession of weapon</v>
      </c>
      <c r="K152" s="4" t="s">
        <v>684</v>
      </c>
      <c r="L152" s="4" t="s">
        <v>685</v>
      </c>
      <c r="M152" s="4" t="str">
        <f t="shared" si="122"/>
        <v>One calendar year</v>
      </c>
      <c r="N152" s="4" t="s">
        <v>684</v>
      </c>
      <c r="P152" s="4">
        <v>1</v>
      </c>
      <c r="Q152" s="4" t="s">
        <v>686</v>
      </c>
      <c r="S152" s="4" t="str">
        <f t="shared" si="138"/>
        <v>Possession of a weapon, Delinquent acts, Interference with educational process, Willful defiance</v>
      </c>
      <c r="T152" s="4" t="s">
        <v>687</v>
      </c>
      <c r="U152" s="4" t="s">
        <v>688</v>
      </c>
      <c r="V152" s="4" t="str">
        <f t="shared" si="125"/>
        <v>None</v>
      </c>
      <c r="Y152" s="4" t="str">
        <f t="shared" si="139"/>
        <v>Remainder of school year</v>
      </c>
      <c r="Z152" s="4" t="s">
        <v>689</v>
      </c>
      <c r="AA152" s="4" t="s">
        <v>690</v>
      </c>
      <c r="AB152" s="4">
        <v>1</v>
      </c>
      <c r="AC152" s="4" t="s">
        <v>691</v>
      </c>
      <c r="AE152" s="4" t="str">
        <f t="shared" si="140"/>
        <v>Not specified</v>
      </c>
      <c r="AH152" s="4" t="str">
        <f t="shared" si="131"/>
        <v>Not specified</v>
      </c>
      <c r="AK152" s="4">
        <v>0</v>
      </c>
      <c r="AN152" s="4" t="str">
        <f t="shared" si="141"/>
        <v>Delinquent acts, Willful defiance</v>
      </c>
      <c r="AO152" s="4" t="s">
        <v>692</v>
      </c>
      <c r="AQ152" s="4" t="str">
        <f t="shared" si="126"/>
        <v>None</v>
      </c>
      <c r="AT152" s="4" t="str">
        <f t="shared" si="132"/>
        <v>10 days</v>
      </c>
      <c r="AU152" s="4" t="s">
        <v>693</v>
      </c>
      <c r="AV152" s="4" t="s">
        <v>694</v>
      </c>
      <c r="AW152" s="4" t="str">
        <f t="shared" si="142"/>
        <v>No</v>
      </c>
      <c r="BC152" s="4">
        <v>0</v>
      </c>
      <c r="BI152" s="4" t="str">
        <f t="shared" si="143"/>
        <v>Not required</v>
      </c>
      <c r="BL152" s="4" t="str">
        <f t="shared" si="144"/>
        <v>No</v>
      </c>
      <c r="BR152" s="4">
        <v>1</v>
      </c>
      <c r="BS152" s="4" t="s">
        <v>695</v>
      </c>
      <c r="BT152" s="4" t="s">
        <v>696</v>
      </c>
      <c r="BU152" s="4" t="str">
        <f t="shared" si="135"/>
        <v>Annually</v>
      </c>
      <c r="BV152" s="4" t="s">
        <v>697</v>
      </c>
      <c r="BX152" s="4" t="str">
        <f>("Number of expulsions, Number of out-of-school suspensions, Incident type, Firearm incidents, Violent incidents, Controlled substance possession, Demographic information ")</f>
        <v xml:space="preserve">Number of expulsions, Number of out-of-school suspensions, Incident type, Firearm incidents, Violent incidents, Controlled substance possession, Demographic information </v>
      </c>
      <c r="BY152" s="4" t="s">
        <v>703</v>
      </c>
      <c r="CA152" s="4">
        <v>1</v>
      </c>
      <c r="CB152" s="4" t="s">
        <v>695</v>
      </c>
      <c r="CD152" s="4" t="str">
        <f t="shared" si="146"/>
        <v>Race/ethnicity, Gender, Incident type, Disciplinary type, Disability status</v>
      </c>
      <c r="CE152" s="4" t="s">
        <v>699</v>
      </c>
      <c r="CG152" s="4">
        <v>1</v>
      </c>
      <c r="CH152" s="4" t="s">
        <v>700</v>
      </c>
      <c r="CJ152" s="4" t="str">
        <f t="shared" si="147"/>
        <v>Possession of firearm, Offenses related to a controlled substance, Offenses related to alcoholic beverages, Physical violence, Bullying</v>
      </c>
      <c r="CK152" s="4" t="s">
        <v>701</v>
      </c>
    </row>
    <row r="153" spans="1:89" s="4" customFormat="1" x14ac:dyDescent="0.35">
      <c r="A153" s="4" t="s">
        <v>681</v>
      </c>
      <c r="B153" s="5">
        <v>42186</v>
      </c>
      <c r="C153" s="5">
        <v>42451</v>
      </c>
      <c r="D153" s="4">
        <v>1</v>
      </c>
      <c r="E153" s="4" t="s">
        <v>702</v>
      </c>
      <c r="G153" s="4">
        <v>1</v>
      </c>
      <c r="H153" s="4" t="s">
        <v>683</v>
      </c>
      <c r="J153" s="4" t="str">
        <f t="shared" si="124"/>
        <v>Possession of firearm, Possession of weapon</v>
      </c>
      <c r="K153" s="4" t="s">
        <v>684</v>
      </c>
      <c r="L153" s="4" t="s">
        <v>685</v>
      </c>
      <c r="M153" s="4" t="str">
        <f t="shared" si="122"/>
        <v>One calendar year</v>
      </c>
      <c r="N153" s="4" t="s">
        <v>684</v>
      </c>
      <c r="P153" s="4">
        <v>1</v>
      </c>
      <c r="Q153" s="4" t="s">
        <v>686</v>
      </c>
      <c r="S153" s="4" t="str">
        <f t="shared" si="138"/>
        <v>Possession of a weapon, Delinquent acts, Interference with educational process, Willful defiance</v>
      </c>
      <c r="T153" s="4" t="s">
        <v>687</v>
      </c>
      <c r="U153" s="4" t="s">
        <v>688</v>
      </c>
      <c r="V153" s="4" t="str">
        <f t="shared" si="125"/>
        <v>None</v>
      </c>
      <c r="Y153" s="4" t="str">
        <f t="shared" si="139"/>
        <v>Remainder of school year</v>
      </c>
      <c r="Z153" s="4" t="s">
        <v>689</v>
      </c>
      <c r="AA153" s="4" t="s">
        <v>690</v>
      </c>
      <c r="AB153" s="4">
        <v>1</v>
      </c>
      <c r="AC153" s="4" t="s">
        <v>691</v>
      </c>
      <c r="AE153" s="4" t="str">
        <f t="shared" si="140"/>
        <v>Not specified</v>
      </c>
      <c r="AH153" s="4" t="str">
        <f t="shared" si="131"/>
        <v>Not specified</v>
      </c>
      <c r="AK153" s="4">
        <v>0</v>
      </c>
      <c r="AN153" s="4" t="str">
        <f t="shared" si="141"/>
        <v>Delinquent acts, Willful defiance</v>
      </c>
      <c r="AO153" s="4" t="s">
        <v>692</v>
      </c>
      <c r="AQ153" s="4" t="str">
        <f t="shared" si="126"/>
        <v>None</v>
      </c>
      <c r="AT153" s="4" t="str">
        <f t="shared" si="132"/>
        <v>10 days</v>
      </c>
      <c r="AU153" s="4" t="s">
        <v>693</v>
      </c>
      <c r="AV153" s="4" t="s">
        <v>694</v>
      </c>
      <c r="AW153" s="4" t="str">
        <f t="shared" si="142"/>
        <v>No</v>
      </c>
      <c r="BC153" s="4">
        <v>0</v>
      </c>
      <c r="BI153" s="4" t="str">
        <f t="shared" si="143"/>
        <v>Not required</v>
      </c>
      <c r="BL153" s="4" t="str">
        <f t="shared" si="144"/>
        <v>No</v>
      </c>
      <c r="BR153" s="4">
        <v>1</v>
      </c>
      <c r="BS153" s="4" t="s">
        <v>695</v>
      </c>
      <c r="BT153" s="4" t="s">
        <v>696</v>
      </c>
      <c r="BU153" s="4" t="str">
        <f t="shared" si="135"/>
        <v>Annually</v>
      </c>
      <c r="BV153" s="4" t="s">
        <v>697</v>
      </c>
      <c r="BX153" s="4" t="s">
        <v>704</v>
      </c>
      <c r="BY153" s="4" t="s">
        <v>705</v>
      </c>
      <c r="CA153" s="4">
        <v>1</v>
      </c>
      <c r="CB153" s="4" t="s">
        <v>695</v>
      </c>
      <c r="CD153" s="4" t="str">
        <f t="shared" ref="CD153:CD159" si="148">("Race/ethnicity, Gender, Grade level, Incident type, Disciplinary type, Income status, Disability status")</f>
        <v>Race/ethnicity, Gender, Grade level, Incident type, Disciplinary type, Income status, Disability status</v>
      </c>
      <c r="CE153" s="4" t="s">
        <v>706</v>
      </c>
      <c r="CG153" s="4">
        <v>1</v>
      </c>
      <c r="CH153" s="4" t="s">
        <v>700</v>
      </c>
      <c r="CJ153" s="4" t="str">
        <f t="shared" si="147"/>
        <v>Possession of firearm, Offenses related to a controlled substance, Offenses related to alcoholic beverages, Physical violence, Bullying</v>
      </c>
      <c r="CK153" s="4" t="s">
        <v>701</v>
      </c>
    </row>
    <row r="154" spans="1:89" s="4" customFormat="1" x14ac:dyDescent="0.35">
      <c r="A154" s="4" t="s">
        <v>681</v>
      </c>
      <c r="B154" s="5">
        <v>42452</v>
      </c>
      <c r="C154" s="5">
        <v>42551</v>
      </c>
      <c r="D154" s="4">
        <v>1</v>
      </c>
      <c r="E154" s="4" t="s">
        <v>702</v>
      </c>
      <c r="G154" s="4">
        <v>1</v>
      </c>
      <c r="H154" s="4" t="s">
        <v>683</v>
      </c>
      <c r="J154" s="4" t="str">
        <f t="shared" si="124"/>
        <v>Possession of firearm, Possession of weapon</v>
      </c>
      <c r="K154" s="4" t="s">
        <v>684</v>
      </c>
      <c r="L154" s="4" t="s">
        <v>685</v>
      </c>
      <c r="M154" s="4" t="str">
        <f t="shared" ref="M154:M170" si="149">("One calendar year")</f>
        <v>One calendar year</v>
      </c>
      <c r="N154" s="4" t="s">
        <v>684</v>
      </c>
      <c r="P154" s="4">
        <v>1</v>
      </c>
      <c r="Q154" s="4" t="s">
        <v>686</v>
      </c>
      <c r="S154" s="4" t="str">
        <f t="shared" si="138"/>
        <v>Possession of a weapon, Delinquent acts, Interference with educational process, Willful defiance</v>
      </c>
      <c r="T154" s="4" t="s">
        <v>687</v>
      </c>
      <c r="U154" s="4" t="s">
        <v>688</v>
      </c>
      <c r="V154" s="4" t="str">
        <f t="shared" si="125"/>
        <v>None</v>
      </c>
      <c r="Y154" s="4" t="str">
        <f t="shared" si="139"/>
        <v>Remainder of school year</v>
      </c>
      <c r="Z154" s="4" t="s">
        <v>689</v>
      </c>
      <c r="AA154" s="4" t="s">
        <v>690</v>
      </c>
      <c r="AB154" s="4">
        <v>1</v>
      </c>
      <c r="AC154" s="4" t="s">
        <v>691</v>
      </c>
      <c r="AE154" s="4" t="str">
        <f t="shared" si="140"/>
        <v>Not specified</v>
      </c>
      <c r="AH154" s="4" t="str">
        <f t="shared" si="131"/>
        <v>Not specified</v>
      </c>
      <c r="AK154" s="4">
        <v>0</v>
      </c>
      <c r="AN154" s="4" t="str">
        <f t="shared" si="141"/>
        <v>Delinquent acts, Willful defiance</v>
      </c>
      <c r="AO154" s="4" t="s">
        <v>692</v>
      </c>
      <c r="AQ154" s="4" t="str">
        <f t="shared" si="126"/>
        <v>None</v>
      </c>
      <c r="AT154" s="4" t="str">
        <f t="shared" si="132"/>
        <v>10 days</v>
      </c>
      <c r="AU154" s="4" t="s">
        <v>693</v>
      </c>
      <c r="AV154" s="4" t="s">
        <v>694</v>
      </c>
      <c r="AW154" s="4" t="str">
        <f t="shared" si="142"/>
        <v>No</v>
      </c>
      <c r="BC154" s="4">
        <v>0</v>
      </c>
      <c r="BI154" s="4" t="str">
        <f t="shared" si="143"/>
        <v>Not required</v>
      </c>
      <c r="BL154" s="4" t="str">
        <f t="shared" si="144"/>
        <v>No</v>
      </c>
      <c r="BR154" s="4">
        <v>1</v>
      </c>
      <c r="BS154" s="4" t="s">
        <v>695</v>
      </c>
      <c r="BT154" s="4" t="s">
        <v>696</v>
      </c>
      <c r="BU154" s="4" t="str">
        <f t="shared" si="135"/>
        <v>Annually</v>
      </c>
      <c r="BV154" s="4" t="s">
        <v>697</v>
      </c>
      <c r="BX154" s="4" t="s">
        <v>704</v>
      </c>
      <c r="BY154" s="4" t="s">
        <v>707</v>
      </c>
      <c r="CA154" s="4">
        <v>1</v>
      </c>
      <c r="CB154" s="4" t="s">
        <v>695</v>
      </c>
      <c r="CD154" s="4" t="str">
        <f t="shared" si="148"/>
        <v>Race/ethnicity, Gender, Grade level, Incident type, Disciplinary type, Income status, Disability status</v>
      </c>
      <c r="CE154" s="4" t="s">
        <v>708</v>
      </c>
      <c r="CG154" s="4">
        <v>1</v>
      </c>
      <c r="CH154" s="4" t="s">
        <v>700</v>
      </c>
      <c r="CJ154" s="4" t="str">
        <f t="shared" si="147"/>
        <v>Possession of firearm, Offenses related to a controlled substance, Offenses related to alcoholic beverages, Physical violence, Bullying</v>
      </c>
      <c r="CK154" s="4" t="s">
        <v>701</v>
      </c>
    </row>
    <row r="155" spans="1:89" s="4" customFormat="1" x14ac:dyDescent="0.35">
      <c r="A155" s="4" t="s">
        <v>681</v>
      </c>
      <c r="B155" s="5">
        <v>42552</v>
      </c>
      <c r="C155" s="5">
        <v>42844</v>
      </c>
      <c r="D155" s="4">
        <v>1</v>
      </c>
      <c r="E155" s="4" t="s">
        <v>702</v>
      </c>
      <c r="G155" s="4">
        <v>1</v>
      </c>
      <c r="H155" s="4" t="s">
        <v>683</v>
      </c>
      <c r="J155" s="4" t="str">
        <f t="shared" si="124"/>
        <v>Possession of firearm, Possession of weapon</v>
      </c>
      <c r="K155" s="4" t="s">
        <v>684</v>
      </c>
      <c r="L155" s="4" t="s">
        <v>685</v>
      </c>
      <c r="M155" s="4" t="str">
        <f t="shared" si="149"/>
        <v>One calendar year</v>
      </c>
      <c r="N155" s="4" t="s">
        <v>684</v>
      </c>
      <c r="P155" s="4">
        <v>1</v>
      </c>
      <c r="Q155" s="4" t="s">
        <v>686</v>
      </c>
      <c r="S155" s="4" t="str">
        <f t="shared" si="138"/>
        <v>Possession of a weapon, Delinquent acts, Interference with educational process, Willful defiance</v>
      </c>
      <c r="T155" s="4" t="s">
        <v>687</v>
      </c>
      <c r="U155" s="4" t="s">
        <v>688</v>
      </c>
      <c r="V155" s="4" t="str">
        <f t="shared" si="125"/>
        <v>None</v>
      </c>
      <c r="Y155" s="4" t="str">
        <f t="shared" si="139"/>
        <v>Remainder of school year</v>
      </c>
      <c r="Z155" s="4" t="s">
        <v>689</v>
      </c>
      <c r="AA155" s="4" t="s">
        <v>690</v>
      </c>
      <c r="AB155" s="4">
        <v>1</v>
      </c>
      <c r="AC155" s="4" t="s">
        <v>691</v>
      </c>
      <c r="AE155" s="4" t="str">
        <f t="shared" si="140"/>
        <v>Not specified</v>
      </c>
      <c r="AH155" s="4" t="str">
        <f t="shared" si="131"/>
        <v>Not specified</v>
      </c>
      <c r="AK155" s="4">
        <v>0</v>
      </c>
      <c r="AN155" s="4" t="str">
        <f t="shared" si="141"/>
        <v>Delinquent acts, Willful defiance</v>
      </c>
      <c r="AO155" s="4" t="s">
        <v>692</v>
      </c>
      <c r="AQ155" s="4" t="str">
        <f t="shared" si="126"/>
        <v>None</v>
      </c>
      <c r="AT155" s="4" t="str">
        <f t="shared" si="132"/>
        <v>10 days</v>
      </c>
      <c r="AU155" s="4" t="s">
        <v>693</v>
      </c>
      <c r="AV155" s="4" t="s">
        <v>694</v>
      </c>
      <c r="AW155" s="4" t="str">
        <f t="shared" si="142"/>
        <v>No</v>
      </c>
      <c r="BC155" s="4">
        <v>0</v>
      </c>
      <c r="BI155" s="4" t="str">
        <f t="shared" si="143"/>
        <v>Not required</v>
      </c>
      <c r="BL155" s="4" t="str">
        <f t="shared" si="144"/>
        <v>No</v>
      </c>
      <c r="BR155" s="4">
        <v>1</v>
      </c>
      <c r="BS155" s="4" t="s">
        <v>695</v>
      </c>
      <c r="BT155" s="4" t="s">
        <v>696</v>
      </c>
      <c r="BU155" s="4" t="str">
        <f t="shared" si="135"/>
        <v>Annually</v>
      </c>
      <c r="BV155" s="4" t="s">
        <v>697</v>
      </c>
      <c r="BX155" s="4" t="s">
        <v>704</v>
      </c>
      <c r="BY155" s="4" t="s">
        <v>709</v>
      </c>
      <c r="CA155" s="4">
        <v>1</v>
      </c>
      <c r="CB155" s="4" t="s">
        <v>695</v>
      </c>
      <c r="CD155" s="4" t="str">
        <f t="shared" si="148"/>
        <v>Race/ethnicity, Gender, Grade level, Incident type, Disciplinary type, Income status, Disability status</v>
      </c>
      <c r="CE155" s="4" t="s">
        <v>710</v>
      </c>
      <c r="CG155" s="4">
        <v>1</v>
      </c>
      <c r="CH155" s="4" t="s">
        <v>700</v>
      </c>
      <c r="CJ155" s="4" t="str">
        <f t="shared" si="147"/>
        <v>Possession of firearm, Offenses related to a controlled substance, Offenses related to alcoholic beverages, Physical violence, Bullying</v>
      </c>
      <c r="CK155" s="4" t="s">
        <v>701</v>
      </c>
    </row>
    <row r="156" spans="1:89" s="4" customFormat="1" x14ac:dyDescent="0.35">
      <c r="A156" s="4" t="s">
        <v>681</v>
      </c>
      <c r="B156" s="5">
        <v>42845</v>
      </c>
      <c r="C156" s="5">
        <v>42852</v>
      </c>
      <c r="D156" s="4">
        <v>1</v>
      </c>
      <c r="E156" s="4" t="s">
        <v>702</v>
      </c>
      <c r="G156" s="4">
        <v>1</v>
      </c>
      <c r="H156" s="4" t="s">
        <v>683</v>
      </c>
      <c r="J156" s="4" t="str">
        <f t="shared" si="124"/>
        <v>Possession of firearm, Possession of weapon</v>
      </c>
      <c r="K156" s="4" t="s">
        <v>684</v>
      </c>
      <c r="L156" s="4" t="s">
        <v>685</v>
      </c>
      <c r="M156" s="4" t="str">
        <f t="shared" si="149"/>
        <v>One calendar year</v>
      </c>
      <c r="N156" s="4" t="s">
        <v>684</v>
      </c>
      <c r="P156" s="4">
        <v>1</v>
      </c>
      <c r="Q156" s="4" t="s">
        <v>686</v>
      </c>
      <c r="S156" s="4" t="str">
        <f t="shared" si="138"/>
        <v>Possession of a weapon, Delinquent acts, Interference with educational process, Willful defiance</v>
      </c>
      <c r="T156" s="4" t="s">
        <v>687</v>
      </c>
      <c r="U156" s="4" t="s">
        <v>688</v>
      </c>
      <c r="V156" s="4" t="str">
        <f t="shared" si="125"/>
        <v>None</v>
      </c>
      <c r="Y156" s="4" t="str">
        <f t="shared" si="139"/>
        <v>Remainder of school year</v>
      </c>
      <c r="Z156" s="4" t="s">
        <v>689</v>
      </c>
      <c r="AA156" s="4" t="s">
        <v>690</v>
      </c>
      <c r="AB156" s="4">
        <v>1</v>
      </c>
      <c r="AC156" s="4" t="s">
        <v>691</v>
      </c>
      <c r="AE156" s="4" t="str">
        <f t="shared" si="140"/>
        <v>Not specified</v>
      </c>
      <c r="AH156" s="4" t="str">
        <f t="shared" si="131"/>
        <v>Not specified</v>
      </c>
      <c r="AK156" s="4">
        <v>0</v>
      </c>
      <c r="AN156" s="4" t="str">
        <f t="shared" si="141"/>
        <v>Delinquent acts, Willful defiance</v>
      </c>
      <c r="AO156" s="4" t="s">
        <v>692</v>
      </c>
      <c r="AQ156" s="4" t="str">
        <f t="shared" si="126"/>
        <v>None</v>
      </c>
      <c r="AT156" s="4" t="str">
        <f t="shared" si="132"/>
        <v>10 days</v>
      </c>
      <c r="AU156" s="4" t="s">
        <v>693</v>
      </c>
      <c r="AV156" s="4" t="s">
        <v>694</v>
      </c>
      <c r="AW156" s="4" t="str">
        <f t="shared" si="142"/>
        <v>No</v>
      </c>
      <c r="BC156" s="4">
        <v>0</v>
      </c>
      <c r="BI156" s="4" t="str">
        <f t="shared" si="143"/>
        <v>Not required</v>
      </c>
      <c r="BL156" s="4" t="str">
        <f t="shared" si="144"/>
        <v>No</v>
      </c>
      <c r="BR156" s="4">
        <v>1</v>
      </c>
      <c r="BS156" s="4" t="s">
        <v>695</v>
      </c>
      <c r="BT156" s="4" t="s">
        <v>696</v>
      </c>
      <c r="BU156" s="4" t="str">
        <f t="shared" si="135"/>
        <v>Annually</v>
      </c>
      <c r="BV156" s="4" t="s">
        <v>697</v>
      </c>
      <c r="BX156" s="4" t="s">
        <v>704</v>
      </c>
      <c r="BY156" s="4" t="s">
        <v>709</v>
      </c>
      <c r="CA156" s="4">
        <v>1</v>
      </c>
      <c r="CB156" s="4" t="s">
        <v>695</v>
      </c>
      <c r="CD156" s="4" t="str">
        <f t="shared" si="148"/>
        <v>Race/ethnicity, Gender, Grade level, Incident type, Disciplinary type, Income status, Disability status</v>
      </c>
      <c r="CE156" s="4" t="s">
        <v>710</v>
      </c>
      <c r="CG156" s="4">
        <v>1</v>
      </c>
      <c r="CH156" s="4" t="s">
        <v>700</v>
      </c>
      <c r="CJ156" s="4" t="str">
        <f t="shared" si="147"/>
        <v>Possession of firearm, Offenses related to a controlled substance, Offenses related to alcoholic beverages, Physical violence, Bullying</v>
      </c>
      <c r="CK156" s="4" t="s">
        <v>701</v>
      </c>
    </row>
    <row r="157" spans="1:89" s="4" customFormat="1" x14ac:dyDescent="0.35">
      <c r="A157" s="4" t="s">
        <v>681</v>
      </c>
      <c r="B157" s="5">
        <v>42853</v>
      </c>
      <c r="C157" s="5">
        <v>43172</v>
      </c>
      <c r="D157" s="4">
        <v>1</v>
      </c>
      <c r="E157" s="4" t="s">
        <v>702</v>
      </c>
      <c r="G157" s="4">
        <v>1</v>
      </c>
      <c r="H157" s="4" t="s">
        <v>683</v>
      </c>
      <c r="J157" s="4" t="str">
        <f t="shared" si="124"/>
        <v>Possession of firearm, Possession of weapon</v>
      </c>
      <c r="K157" s="4" t="s">
        <v>684</v>
      </c>
      <c r="L157" s="4" t="s">
        <v>685</v>
      </c>
      <c r="M157" s="4" t="str">
        <f t="shared" si="149"/>
        <v>One calendar year</v>
      </c>
      <c r="N157" s="4" t="s">
        <v>684</v>
      </c>
      <c r="P157" s="4">
        <v>1</v>
      </c>
      <c r="Q157" s="4" t="s">
        <v>686</v>
      </c>
      <c r="S157" s="4" t="str">
        <f t="shared" si="138"/>
        <v>Possession of a weapon, Delinquent acts, Interference with educational process, Willful defiance</v>
      </c>
      <c r="T157" s="4" t="s">
        <v>687</v>
      </c>
      <c r="U157" s="4" t="s">
        <v>688</v>
      </c>
      <c r="V157" s="4" t="str">
        <f t="shared" si="125"/>
        <v>None</v>
      </c>
      <c r="Y157" s="4" t="str">
        <f t="shared" si="139"/>
        <v>Remainder of school year</v>
      </c>
      <c r="Z157" s="4" t="s">
        <v>689</v>
      </c>
      <c r="AA157" s="4" t="s">
        <v>690</v>
      </c>
      <c r="AB157" s="4">
        <v>1</v>
      </c>
      <c r="AC157" s="4" t="s">
        <v>691</v>
      </c>
      <c r="AE157" s="4" t="str">
        <f t="shared" si="140"/>
        <v>Not specified</v>
      </c>
      <c r="AH157" s="4" t="str">
        <f t="shared" si="131"/>
        <v>Not specified</v>
      </c>
      <c r="AK157" s="4">
        <v>0</v>
      </c>
      <c r="AN157" s="4" t="str">
        <f t="shared" si="141"/>
        <v>Delinquent acts, Willful defiance</v>
      </c>
      <c r="AO157" s="4" t="s">
        <v>692</v>
      </c>
      <c r="AQ157" s="4" t="str">
        <f t="shared" si="126"/>
        <v>None</v>
      </c>
      <c r="AT157" s="4" t="str">
        <f t="shared" si="132"/>
        <v>10 days</v>
      </c>
      <c r="AU157" s="4" t="s">
        <v>693</v>
      </c>
      <c r="AV157" s="4" t="s">
        <v>694</v>
      </c>
      <c r="AW157" s="4" t="str">
        <f t="shared" si="142"/>
        <v>No</v>
      </c>
      <c r="BC157" s="4">
        <v>0</v>
      </c>
      <c r="BI157" s="4" t="str">
        <f t="shared" si="143"/>
        <v>Not required</v>
      </c>
      <c r="BL157" s="4" t="str">
        <f t="shared" si="144"/>
        <v>No</v>
      </c>
      <c r="BR157" s="4">
        <v>1</v>
      </c>
      <c r="BS157" s="4" t="s">
        <v>695</v>
      </c>
      <c r="BT157" s="4" t="s">
        <v>696</v>
      </c>
      <c r="BU157" s="4" t="str">
        <f t="shared" si="135"/>
        <v>Annually</v>
      </c>
      <c r="BV157" s="4" t="s">
        <v>697</v>
      </c>
      <c r="BX157" s="4" t="s">
        <v>704</v>
      </c>
      <c r="BY157" s="4" t="s">
        <v>709</v>
      </c>
      <c r="CA157" s="4">
        <v>1</v>
      </c>
      <c r="CB157" s="4" t="s">
        <v>695</v>
      </c>
      <c r="CD157" s="4" t="str">
        <f t="shared" si="148"/>
        <v>Race/ethnicity, Gender, Grade level, Incident type, Disciplinary type, Income status, Disability status</v>
      </c>
      <c r="CE157" s="4" t="s">
        <v>710</v>
      </c>
      <c r="CG157" s="4">
        <v>1</v>
      </c>
      <c r="CH157" s="4" t="s">
        <v>700</v>
      </c>
      <c r="CJ157" s="4" t="str">
        <f t="shared" si="147"/>
        <v>Possession of firearm, Offenses related to a controlled substance, Offenses related to alcoholic beverages, Physical violence, Bullying</v>
      </c>
      <c r="CK157" s="4" t="s">
        <v>701</v>
      </c>
    </row>
    <row r="158" spans="1:89" s="4" customFormat="1" x14ac:dyDescent="0.35">
      <c r="A158" s="4" t="s">
        <v>681</v>
      </c>
      <c r="B158" s="5">
        <v>43173</v>
      </c>
      <c r="C158" s="5">
        <v>43179</v>
      </c>
      <c r="D158" s="4">
        <v>1</v>
      </c>
      <c r="E158" s="4" t="s">
        <v>702</v>
      </c>
      <c r="G158" s="4">
        <v>1</v>
      </c>
      <c r="H158" s="4" t="s">
        <v>683</v>
      </c>
      <c r="J158" s="4" t="str">
        <f t="shared" si="124"/>
        <v>Possession of firearm, Possession of weapon</v>
      </c>
      <c r="K158" s="4" t="s">
        <v>684</v>
      </c>
      <c r="L158" s="4" t="s">
        <v>685</v>
      </c>
      <c r="M158" s="4" t="str">
        <f t="shared" si="149"/>
        <v>One calendar year</v>
      </c>
      <c r="N158" s="4" t="s">
        <v>684</v>
      </c>
      <c r="P158" s="4">
        <v>1</v>
      </c>
      <c r="Q158" s="4" t="s">
        <v>686</v>
      </c>
      <c r="S158" s="4" t="str">
        <f t="shared" si="138"/>
        <v>Possession of a weapon, Delinquent acts, Interference with educational process, Willful defiance</v>
      </c>
      <c r="T158" s="4" t="s">
        <v>687</v>
      </c>
      <c r="U158" s="4" t="s">
        <v>688</v>
      </c>
      <c r="V158" s="4" t="str">
        <f t="shared" si="125"/>
        <v>None</v>
      </c>
      <c r="Y158" s="4" t="str">
        <f t="shared" si="139"/>
        <v>Remainder of school year</v>
      </c>
      <c r="Z158" s="4" t="s">
        <v>689</v>
      </c>
      <c r="AA158" s="4" t="s">
        <v>690</v>
      </c>
      <c r="AB158" s="4">
        <v>1</v>
      </c>
      <c r="AC158" s="4" t="s">
        <v>691</v>
      </c>
      <c r="AE158" s="4" t="str">
        <f t="shared" si="140"/>
        <v>Not specified</v>
      </c>
      <c r="AH158" s="4" t="str">
        <f t="shared" si="131"/>
        <v>Not specified</v>
      </c>
      <c r="AK158" s="4">
        <v>0</v>
      </c>
      <c r="AN158" s="4" t="str">
        <f t="shared" si="141"/>
        <v>Delinquent acts, Willful defiance</v>
      </c>
      <c r="AO158" s="4" t="s">
        <v>692</v>
      </c>
      <c r="AQ158" s="4" t="str">
        <f t="shared" si="126"/>
        <v>None</v>
      </c>
      <c r="AT158" s="4" t="str">
        <f t="shared" si="132"/>
        <v>10 days</v>
      </c>
      <c r="AU158" s="4" t="s">
        <v>693</v>
      </c>
      <c r="AV158" s="4" t="s">
        <v>694</v>
      </c>
      <c r="AW158" s="4" t="str">
        <f t="shared" si="142"/>
        <v>No</v>
      </c>
      <c r="BC158" s="4">
        <v>0</v>
      </c>
      <c r="BI158" s="4" t="str">
        <f t="shared" si="143"/>
        <v>Not required</v>
      </c>
      <c r="BL158" s="4" t="str">
        <f t="shared" si="144"/>
        <v>No</v>
      </c>
      <c r="BR158" s="4">
        <v>1</v>
      </c>
      <c r="BS158" s="4" t="s">
        <v>695</v>
      </c>
      <c r="BT158" s="4" t="s">
        <v>696</v>
      </c>
      <c r="BU158" s="4" t="str">
        <f t="shared" si="135"/>
        <v>Annually</v>
      </c>
      <c r="BV158" s="4" t="s">
        <v>697</v>
      </c>
      <c r="BX158" s="4" t="s">
        <v>704</v>
      </c>
      <c r="BY158" s="4" t="s">
        <v>709</v>
      </c>
      <c r="CA158" s="4">
        <v>1</v>
      </c>
      <c r="CB158" s="4" t="s">
        <v>695</v>
      </c>
      <c r="CD158" s="4" t="str">
        <f t="shared" si="148"/>
        <v>Race/ethnicity, Gender, Grade level, Incident type, Disciplinary type, Income status, Disability status</v>
      </c>
      <c r="CE158" s="4" t="s">
        <v>710</v>
      </c>
      <c r="CG158" s="4">
        <v>1</v>
      </c>
      <c r="CH158" s="4" t="s">
        <v>700</v>
      </c>
      <c r="CJ158" s="4" t="str">
        <f t="shared" si="147"/>
        <v>Possession of firearm, Offenses related to a controlled substance, Offenses related to alcoholic beverages, Physical violence, Bullying</v>
      </c>
      <c r="CK158" s="4" t="s">
        <v>701</v>
      </c>
    </row>
    <row r="159" spans="1:89" s="4" customFormat="1" x14ac:dyDescent="0.35">
      <c r="A159" s="4" t="s">
        <v>681</v>
      </c>
      <c r="B159" s="5">
        <v>43180</v>
      </c>
      <c r="C159" s="5">
        <v>43435</v>
      </c>
      <c r="D159" s="4">
        <v>1</v>
      </c>
      <c r="E159" s="4" t="s">
        <v>702</v>
      </c>
      <c r="G159" s="4">
        <v>1</v>
      </c>
      <c r="H159" s="4" t="s">
        <v>683</v>
      </c>
      <c r="J159" s="4" t="str">
        <f t="shared" si="124"/>
        <v>Possession of firearm, Possession of weapon</v>
      </c>
      <c r="K159" s="4" t="s">
        <v>684</v>
      </c>
      <c r="L159" s="4" t="s">
        <v>685</v>
      </c>
      <c r="M159" s="4" t="str">
        <f t="shared" si="149"/>
        <v>One calendar year</v>
      </c>
      <c r="N159" s="4" t="s">
        <v>684</v>
      </c>
      <c r="P159" s="4">
        <v>1</v>
      </c>
      <c r="Q159" s="4" t="s">
        <v>686</v>
      </c>
      <c r="S159" s="4" t="str">
        <f t="shared" si="138"/>
        <v>Possession of a weapon, Delinquent acts, Interference with educational process, Willful defiance</v>
      </c>
      <c r="T159" s="4" t="s">
        <v>687</v>
      </c>
      <c r="U159" s="4" t="s">
        <v>688</v>
      </c>
      <c r="V159" s="4" t="str">
        <f t="shared" si="125"/>
        <v>None</v>
      </c>
      <c r="Y159" s="4" t="str">
        <f t="shared" si="139"/>
        <v>Remainder of school year</v>
      </c>
      <c r="Z159" s="4" t="s">
        <v>689</v>
      </c>
      <c r="AA159" s="4" t="s">
        <v>690</v>
      </c>
      <c r="AB159" s="4">
        <v>1</v>
      </c>
      <c r="AC159" s="4" t="s">
        <v>691</v>
      </c>
      <c r="AE159" s="4" t="str">
        <f t="shared" si="140"/>
        <v>Not specified</v>
      </c>
      <c r="AH159" s="4" t="str">
        <f t="shared" si="131"/>
        <v>Not specified</v>
      </c>
      <c r="AK159" s="4">
        <v>0</v>
      </c>
      <c r="AN159" s="4" t="str">
        <f t="shared" si="141"/>
        <v>Delinquent acts, Willful defiance</v>
      </c>
      <c r="AO159" s="4" t="s">
        <v>692</v>
      </c>
      <c r="AQ159" s="4" t="str">
        <f t="shared" si="126"/>
        <v>None</v>
      </c>
      <c r="AT159" s="4" t="str">
        <f t="shared" si="132"/>
        <v>10 days</v>
      </c>
      <c r="AU159" s="4" t="s">
        <v>693</v>
      </c>
      <c r="AV159" s="4" t="s">
        <v>694</v>
      </c>
      <c r="AW159" s="4" t="str">
        <f t="shared" si="142"/>
        <v>No</v>
      </c>
      <c r="BC159" s="4">
        <v>0</v>
      </c>
      <c r="BI159" s="4" t="str">
        <f t="shared" si="143"/>
        <v>Not required</v>
      </c>
      <c r="BL159" s="4" t="str">
        <f t="shared" si="144"/>
        <v>No</v>
      </c>
      <c r="BR159" s="4">
        <v>1</v>
      </c>
      <c r="BS159" s="4" t="s">
        <v>695</v>
      </c>
      <c r="BT159" s="4" t="s">
        <v>696</v>
      </c>
      <c r="BU159" s="4" t="str">
        <f t="shared" si="135"/>
        <v>Annually</v>
      </c>
      <c r="BV159" s="4" t="s">
        <v>697</v>
      </c>
      <c r="BX159" s="4" t="s">
        <v>704</v>
      </c>
      <c r="BY159" s="4" t="s">
        <v>709</v>
      </c>
      <c r="CA159" s="4">
        <v>1</v>
      </c>
      <c r="CB159" s="4" t="s">
        <v>695</v>
      </c>
      <c r="CD159" s="4" t="str">
        <f t="shared" si="148"/>
        <v>Race/ethnicity, Gender, Grade level, Incident type, Disciplinary type, Income status, Disability status</v>
      </c>
      <c r="CE159" s="4" t="s">
        <v>710</v>
      </c>
      <c r="CG159" s="4">
        <v>1</v>
      </c>
      <c r="CH159" s="4" t="s">
        <v>700</v>
      </c>
      <c r="CJ159" s="4" t="str">
        <f t="shared" si="147"/>
        <v>Possession of firearm, Offenses related to a controlled substance, Offenses related to alcoholic beverages, Physical violence, Bullying</v>
      </c>
      <c r="CK159" s="4" t="s">
        <v>701</v>
      </c>
    </row>
    <row r="160" spans="1:89" s="4" customFormat="1" x14ac:dyDescent="0.35">
      <c r="A160" s="4" t="s">
        <v>711</v>
      </c>
      <c r="B160" s="5">
        <v>39448</v>
      </c>
      <c r="C160" s="5">
        <v>40359</v>
      </c>
      <c r="D160" s="4">
        <v>1</v>
      </c>
      <c r="E160" s="4" t="s">
        <v>712</v>
      </c>
      <c r="G160" s="4">
        <v>1</v>
      </c>
      <c r="H160" s="4" t="s">
        <v>713</v>
      </c>
      <c r="J160" s="4" t="str">
        <f t="shared" si="124"/>
        <v>Possession of firearm, Possession of weapon</v>
      </c>
      <c r="K160" s="4" t="s">
        <v>714</v>
      </c>
      <c r="M160" s="4" t="str">
        <f t="shared" si="149"/>
        <v>One calendar year</v>
      </c>
      <c r="N160" s="4" t="s">
        <v>714</v>
      </c>
      <c r="P160" s="4">
        <v>1</v>
      </c>
      <c r="Q160" s="4" t="s">
        <v>714</v>
      </c>
      <c r="S160" s="4" t="str">
        <f>("Physical violence, Possession of a controlled substance, Possession of alcoholic beverage, Possession of tobacco, Secret societies")</f>
        <v>Physical violence, Possession of a controlled substance, Possession of alcoholic beverage, Possession of tobacco, Secret societies</v>
      </c>
      <c r="T160" s="4" t="s">
        <v>715</v>
      </c>
      <c r="V160" s="4" t="str">
        <f t="shared" si="125"/>
        <v>None</v>
      </c>
      <c r="Y160" s="4" t="str">
        <f>("Not specified")</f>
        <v>Not specified</v>
      </c>
      <c r="AB160" s="4">
        <v>1</v>
      </c>
      <c r="AC160" s="4" t="s">
        <v>716</v>
      </c>
      <c r="AE160" s="4" t="str">
        <f>("Physical violence")</f>
        <v>Physical violence</v>
      </c>
      <c r="AF160" s="4" t="s">
        <v>716</v>
      </c>
      <c r="AG160" s="4" t="s">
        <v>717</v>
      </c>
      <c r="AH160" s="4" t="str">
        <f t="shared" si="131"/>
        <v>Not specified</v>
      </c>
      <c r="AK160" s="4">
        <v>0</v>
      </c>
      <c r="AN160" s="4" t="str">
        <f>("Physical violence, Possession of a controlled substance, Possession of alcoholic beverage, Possession of tobacco, Secret societies")</f>
        <v>Physical violence, Possession of a controlled substance, Possession of alcoholic beverage, Possession of tobacco, Secret societies</v>
      </c>
      <c r="AO160" s="4" t="s">
        <v>718</v>
      </c>
      <c r="AQ160" s="4" t="str">
        <f t="shared" si="126"/>
        <v>None</v>
      </c>
      <c r="AT160" s="4" t="str">
        <f>("Not specified")</f>
        <v>Not specified</v>
      </c>
      <c r="AW160" s="4" t="str">
        <f t="shared" si="142"/>
        <v>No</v>
      </c>
      <c r="BC160" s="4">
        <v>0</v>
      </c>
      <c r="BI160" s="4" t="str">
        <f>("Provide reengagement plan")</f>
        <v>Provide reengagement plan</v>
      </c>
      <c r="BJ160" s="4" t="s">
        <v>719</v>
      </c>
      <c r="BK160" s="4" t="s">
        <v>720</v>
      </c>
      <c r="BL160" s="4" t="str">
        <f t="shared" si="144"/>
        <v>No</v>
      </c>
      <c r="BR160" s="4">
        <v>0</v>
      </c>
      <c r="CG160" s="4">
        <v>1</v>
      </c>
      <c r="CH160" s="4" t="s">
        <v>721</v>
      </c>
      <c r="CJ160" s="4" t="str">
        <f>("Offenses related to a controlled substance, Offenses related to alcoholic beverages")</f>
        <v>Offenses related to a controlled substance, Offenses related to alcoholic beverages</v>
      </c>
      <c r="CK160" s="4" t="s">
        <v>721</v>
      </c>
    </row>
    <row r="161" spans="1:89" s="4" customFormat="1" x14ac:dyDescent="0.35">
      <c r="A161" s="4" t="s">
        <v>711</v>
      </c>
      <c r="B161" s="5">
        <v>40360</v>
      </c>
      <c r="C161" s="5">
        <v>41455</v>
      </c>
      <c r="D161" s="4">
        <v>1</v>
      </c>
      <c r="E161" s="4" t="s">
        <v>722</v>
      </c>
      <c r="G161" s="4">
        <v>1</v>
      </c>
      <c r="H161" s="4" t="s">
        <v>713</v>
      </c>
      <c r="J161" s="4" t="str">
        <f t="shared" si="124"/>
        <v>Possession of firearm, Possession of weapon</v>
      </c>
      <c r="K161" s="4" t="s">
        <v>714</v>
      </c>
      <c r="M161" s="4" t="str">
        <f t="shared" si="149"/>
        <v>One calendar year</v>
      </c>
      <c r="N161" s="4" t="s">
        <v>714</v>
      </c>
      <c r="P161" s="4">
        <v>1</v>
      </c>
      <c r="Q161" s="4" t="s">
        <v>714</v>
      </c>
      <c r="S161" s="4" t="str">
        <f>("Physical violence, Possession of a controlled substance, Possession of alcoholic beverage, Possession of tobacco, Secret societies")</f>
        <v>Physical violence, Possession of a controlled substance, Possession of alcoholic beverage, Possession of tobacco, Secret societies</v>
      </c>
      <c r="T161" s="4" t="s">
        <v>715</v>
      </c>
      <c r="V161" s="4" t="str">
        <f t="shared" si="125"/>
        <v>None</v>
      </c>
      <c r="Y161" s="4" t="str">
        <f>("Not specified")</f>
        <v>Not specified</v>
      </c>
      <c r="AB161" s="4">
        <v>1</v>
      </c>
      <c r="AC161" s="4" t="s">
        <v>723</v>
      </c>
      <c r="AE161" s="4" t="str">
        <f>("Physical violence")</f>
        <v>Physical violence</v>
      </c>
      <c r="AF161" s="4" t="s">
        <v>723</v>
      </c>
      <c r="AG161" s="4" t="s">
        <v>717</v>
      </c>
      <c r="AH161" s="4" t="str">
        <f t="shared" si="131"/>
        <v>Not specified</v>
      </c>
      <c r="AK161" s="4">
        <v>0</v>
      </c>
      <c r="AN161" s="4" t="str">
        <f>("Physical violence, Possession of a controlled substance, Possession of alcoholic beverage, Possession of tobacco, Secret societies")</f>
        <v>Physical violence, Possession of a controlled substance, Possession of alcoholic beverage, Possession of tobacco, Secret societies</v>
      </c>
      <c r="AO161" s="4" t="s">
        <v>724</v>
      </c>
      <c r="AQ161" s="4" t="str">
        <f t="shared" si="126"/>
        <v>None</v>
      </c>
      <c r="AT161" s="4" t="str">
        <f>("Not specified")</f>
        <v>Not specified</v>
      </c>
      <c r="AW161" s="4" t="str">
        <f t="shared" si="142"/>
        <v>No</v>
      </c>
      <c r="BC161" s="4">
        <v>0</v>
      </c>
      <c r="BI161" s="4" t="str">
        <f>("Opportunity to make-up school work")</f>
        <v>Opportunity to make-up school work</v>
      </c>
      <c r="BJ161" s="4" t="s">
        <v>719</v>
      </c>
      <c r="BK161" s="4" t="s">
        <v>720</v>
      </c>
      <c r="BL161" s="4" t="str">
        <f t="shared" si="144"/>
        <v>No</v>
      </c>
      <c r="BR161" s="4">
        <v>0</v>
      </c>
      <c r="CG161" s="4">
        <v>1</v>
      </c>
      <c r="CH161" s="4" t="s">
        <v>721</v>
      </c>
      <c r="CJ161" s="4" t="str">
        <f>("Offenses related to a controlled substance, Offenses related to alcoholic beverages")</f>
        <v>Offenses related to a controlled substance, Offenses related to alcoholic beverages</v>
      </c>
      <c r="CK161" s="4" t="s">
        <v>721</v>
      </c>
    </row>
    <row r="162" spans="1:89" s="4" customFormat="1" x14ac:dyDescent="0.35">
      <c r="A162" s="4" t="s">
        <v>711</v>
      </c>
      <c r="B162" s="5">
        <v>41456</v>
      </c>
      <c r="C162" s="5">
        <v>43435</v>
      </c>
      <c r="D162" s="4">
        <v>1</v>
      </c>
      <c r="E162" s="4" t="s">
        <v>722</v>
      </c>
      <c r="G162" s="4">
        <v>1</v>
      </c>
      <c r="H162" s="4" t="s">
        <v>713</v>
      </c>
      <c r="J162" s="4" t="str">
        <f t="shared" si="124"/>
        <v>Possession of firearm, Possession of weapon</v>
      </c>
      <c r="K162" s="4" t="s">
        <v>714</v>
      </c>
      <c r="M162" s="4" t="str">
        <f t="shared" si="149"/>
        <v>One calendar year</v>
      </c>
      <c r="N162" s="4" t="s">
        <v>714</v>
      </c>
      <c r="P162" s="4">
        <v>1</v>
      </c>
      <c r="Q162" s="4" t="s">
        <v>714</v>
      </c>
      <c r="S162" s="4" t="str">
        <f>("Physical violence, Possession of a controlled substance, Possession of alcoholic beverage, Possession of tobacco, Secret societies")</f>
        <v>Physical violence, Possession of a controlled substance, Possession of alcoholic beverage, Possession of tobacco, Secret societies</v>
      </c>
      <c r="T162" s="4" t="s">
        <v>715</v>
      </c>
      <c r="V162" s="4" t="str">
        <f t="shared" si="125"/>
        <v>None</v>
      </c>
      <c r="Y162" s="4" t="str">
        <f>("Not specified")</f>
        <v>Not specified</v>
      </c>
      <c r="AB162" s="4">
        <v>1</v>
      </c>
      <c r="AC162" s="4" t="s">
        <v>723</v>
      </c>
      <c r="AE162" s="4" t="str">
        <f>("Physical violence")</f>
        <v>Physical violence</v>
      </c>
      <c r="AF162" s="4" t="s">
        <v>723</v>
      </c>
      <c r="AG162" s="4" t="s">
        <v>717</v>
      </c>
      <c r="AH162" s="4" t="str">
        <f t="shared" si="131"/>
        <v>Not specified</v>
      </c>
      <c r="AK162" s="4">
        <v>0</v>
      </c>
      <c r="AN162" s="4" t="str">
        <f>("Physical violence, Possession of a controlled substance, Possession of alcoholic beverage, Possession of tobacco, Secret societies")</f>
        <v>Physical violence, Possession of a controlled substance, Possession of alcoholic beverage, Possession of tobacco, Secret societies</v>
      </c>
      <c r="AO162" s="4" t="s">
        <v>724</v>
      </c>
      <c r="AQ162" s="4" t="str">
        <f t="shared" si="126"/>
        <v>None</v>
      </c>
      <c r="AT162" s="4" t="str">
        <f>("Not specified")</f>
        <v>Not specified</v>
      </c>
      <c r="AW162" s="4" t="str">
        <f t="shared" si="142"/>
        <v>No</v>
      </c>
      <c r="BC162" s="4">
        <v>0</v>
      </c>
      <c r="BI162" s="4" t="str">
        <f>("Provide reengagement plan")</f>
        <v>Provide reengagement plan</v>
      </c>
      <c r="BJ162" s="4" t="s">
        <v>719</v>
      </c>
      <c r="BK162" s="4" t="s">
        <v>720</v>
      </c>
      <c r="BL162" s="4" t="str">
        <f t="shared" si="144"/>
        <v>No</v>
      </c>
      <c r="BR162" s="4">
        <v>0</v>
      </c>
      <c r="CG162" s="4">
        <v>1</v>
      </c>
      <c r="CH162" s="4" t="s">
        <v>721</v>
      </c>
      <c r="CJ162" s="4" t="str">
        <f>("Offenses related to a controlled substance, Offenses related to alcoholic beverages")</f>
        <v>Offenses related to a controlled substance, Offenses related to alcoholic beverages</v>
      </c>
      <c r="CK162" s="4" t="s">
        <v>721</v>
      </c>
    </row>
    <row r="163" spans="1:89" s="4" customFormat="1" x14ac:dyDescent="0.35">
      <c r="A163" s="4" t="s">
        <v>725</v>
      </c>
      <c r="B163" s="5">
        <v>39448</v>
      </c>
      <c r="C163" s="5">
        <v>41820</v>
      </c>
      <c r="D163" s="4">
        <v>1</v>
      </c>
      <c r="E163" s="4" t="s">
        <v>726</v>
      </c>
      <c r="G163" s="4">
        <v>1</v>
      </c>
      <c r="H163" s="4" t="s">
        <v>726</v>
      </c>
      <c r="J163" s="4" t="str">
        <f t="shared" si="124"/>
        <v>Possession of firearm, Possession of weapon</v>
      </c>
      <c r="K163" s="4" t="s">
        <v>727</v>
      </c>
      <c r="L163" s="4" t="s">
        <v>728</v>
      </c>
      <c r="M163" s="4" t="str">
        <f t="shared" si="149"/>
        <v>One calendar year</v>
      </c>
      <c r="N163" s="4" t="s">
        <v>727</v>
      </c>
      <c r="P163" s="4">
        <v>1</v>
      </c>
      <c r="Q163" s="4" t="s">
        <v>729</v>
      </c>
      <c r="S163" s="4" t="str">
        <f>("Endangering the health, safety, or property of others, Delinquent acts, Interference with educational process, Willful defiance")</f>
        <v>Endangering the health, safety, or property of others, Delinquent acts, Interference with educational process, Willful defiance</v>
      </c>
      <c r="T163" s="4" t="s">
        <v>726</v>
      </c>
      <c r="V163" s="4" t="str">
        <f t="shared" ref="V163:V182" si="150">("None")</f>
        <v>None</v>
      </c>
      <c r="Y163" s="4" t="str">
        <f>("A full school year")</f>
        <v>A full school year</v>
      </c>
      <c r="Z163" s="4" t="s">
        <v>730</v>
      </c>
      <c r="AB163" s="4">
        <v>1</v>
      </c>
      <c r="AC163" s="4" t="s">
        <v>726</v>
      </c>
      <c r="AE163" s="4" t="str">
        <f t="shared" ref="AE163:AE170" si="151">("None")</f>
        <v>None</v>
      </c>
      <c r="AN163" s="4" t="str">
        <f>("Endangering the health, safety, or property of others, Delinquent acts, Interference with educational process, Willful defiance")</f>
        <v>Endangering the health, safety, or property of others, Delinquent acts, Interference with educational process, Willful defiance</v>
      </c>
      <c r="AO163" s="4" t="s">
        <v>726</v>
      </c>
      <c r="AQ163" s="4" t="str">
        <f t="shared" ref="AQ163:AQ183" si="152">("None")</f>
        <v>None</v>
      </c>
      <c r="AT163" s="4" t="str">
        <f>("10 days")</f>
        <v>10 days</v>
      </c>
      <c r="AU163" s="4" t="s">
        <v>731</v>
      </c>
      <c r="AV163" s="4" t="s">
        <v>732</v>
      </c>
      <c r="AW163" s="4" t="str">
        <f t="shared" si="142"/>
        <v>No</v>
      </c>
      <c r="BC163" s="4">
        <v>0</v>
      </c>
      <c r="BI163" s="4" t="str">
        <f t="shared" ref="BI163:BI173" si="153">("Not required")</f>
        <v>Not required</v>
      </c>
      <c r="BL163" s="4" t="str">
        <f t="shared" si="144"/>
        <v>No</v>
      </c>
      <c r="BR163" s="4">
        <v>1</v>
      </c>
      <c r="BS163" s="4" t="s">
        <v>733</v>
      </c>
      <c r="BU163" s="4" t="str">
        <f>("Annually")</f>
        <v>Annually</v>
      </c>
      <c r="BV163" s="4" t="s">
        <v>733</v>
      </c>
      <c r="BX163" s="4" t="str">
        <f>("Firearm incidents, Weapon possession")</f>
        <v>Firearm incidents, Weapon possession</v>
      </c>
      <c r="BY163" s="4" t="s">
        <v>733</v>
      </c>
      <c r="CA163" s="4">
        <v>0</v>
      </c>
      <c r="CG163" s="4">
        <v>1</v>
      </c>
      <c r="CH163" s="4" t="s">
        <v>734</v>
      </c>
      <c r="CJ163" s="4" t="str">
        <f>("Possession of firearm, Possession of weapon, Delinquent acts")</f>
        <v>Possession of firearm, Possession of weapon, Delinquent acts</v>
      </c>
      <c r="CK163" s="4" t="s">
        <v>734</v>
      </c>
    </row>
    <row r="164" spans="1:89" s="4" customFormat="1" x14ac:dyDescent="0.35">
      <c r="A164" s="4" t="s">
        <v>725</v>
      </c>
      <c r="B164" s="5">
        <v>41821</v>
      </c>
      <c r="C164" s="5">
        <v>42916</v>
      </c>
      <c r="D164" s="4">
        <v>1</v>
      </c>
      <c r="E164" s="4" t="s">
        <v>726</v>
      </c>
      <c r="G164" s="4">
        <v>1</v>
      </c>
      <c r="H164" s="4" t="s">
        <v>726</v>
      </c>
      <c r="J164" s="4" t="str">
        <f t="shared" si="124"/>
        <v>Possession of firearm, Possession of weapon</v>
      </c>
      <c r="K164" s="4" t="s">
        <v>727</v>
      </c>
      <c r="L164" s="4" t="s">
        <v>728</v>
      </c>
      <c r="M164" s="4" t="str">
        <f t="shared" si="149"/>
        <v>One calendar year</v>
      </c>
      <c r="N164" s="4" t="s">
        <v>727</v>
      </c>
      <c r="P164" s="4">
        <v>1</v>
      </c>
      <c r="Q164" s="4" t="s">
        <v>729</v>
      </c>
      <c r="S164" s="4" t="str">
        <f>("Endangering the health, safety, or property of others, Delinquent acts, Interference with educational process, Willful defiance")</f>
        <v>Endangering the health, safety, or property of others, Delinquent acts, Interference with educational process, Willful defiance</v>
      </c>
      <c r="T164" s="4" t="s">
        <v>726</v>
      </c>
      <c r="V164" s="4" t="str">
        <f t="shared" si="150"/>
        <v>None</v>
      </c>
      <c r="Y164" s="4" t="str">
        <f>("A full school year")</f>
        <v>A full school year</v>
      </c>
      <c r="Z164" s="4" t="s">
        <v>730</v>
      </c>
      <c r="AB164" s="4">
        <v>1</v>
      </c>
      <c r="AC164" s="4" t="s">
        <v>726</v>
      </c>
      <c r="AE164" s="4" t="str">
        <f t="shared" si="151"/>
        <v>None</v>
      </c>
      <c r="AN164" s="4" t="str">
        <f>("Endangering the health, safety, or property of others, Delinquent acts, Interference with educational process, Willful defiance")</f>
        <v>Endangering the health, safety, or property of others, Delinquent acts, Interference with educational process, Willful defiance</v>
      </c>
      <c r="AO164" s="4" t="s">
        <v>726</v>
      </c>
      <c r="AQ164" s="4" t="str">
        <f t="shared" si="152"/>
        <v>None</v>
      </c>
      <c r="AT164" s="4" t="str">
        <f>("10 days")</f>
        <v>10 days</v>
      </c>
      <c r="AU164" s="4" t="s">
        <v>731</v>
      </c>
      <c r="AV164" s="4" t="s">
        <v>732</v>
      </c>
      <c r="AW164" s="4" t="str">
        <f t="shared" si="142"/>
        <v>No</v>
      </c>
      <c r="BC164" s="4">
        <v>0</v>
      </c>
      <c r="BI164" s="4" t="str">
        <f t="shared" si="153"/>
        <v>Not required</v>
      </c>
      <c r="BL164" s="4" t="str">
        <f t="shared" si="144"/>
        <v>No</v>
      </c>
      <c r="BR164" s="4">
        <v>1</v>
      </c>
      <c r="BS164" s="4" t="s">
        <v>733</v>
      </c>
      <c r="BU164" s="4" t="str">
        <f>("Annually")</f>
        <v>Annually</v>
      </c>
      <c r="BV164" s="4" t="s">
        <v>733</v>
      </c>
      <c r="BX164" s="4" t="str">
        <f>("Firearm incidents, Weapon possession")</f>
        <v>Firearm incidents, Weapon possession</v>
      </c>
      <c r="BY164" s="4" t="s">
        <v>733</v>
      </c>
      <c r="CA164" s="4">
        <v>0</v>
      </c>
      <c r="CG164" s="4">
        <v>1</v>
      </c>
      <c r="CH164" s="4" t="s">
        <v>735</v>
      </c>
      <c r="CJ164" s="4" t="str">
        <f>("Possession of firearm, Possession of weapon, Delinquent acts")</f>
        <v>Possession of firearm, Possession of weapon, Delinquent acts</v>
      </c>
      <c r="CK164" s="4" t="s">
        <v>735</v>
      </c>
    </row>
    <row r="165" spans="1:89" s="4" customFormat="1" x14ac:dyDescent="0.35">
      <c r="A165" s="4" t="s">
        <v>725</v>
      </c>
      <c r="B165" s="5">
        <v>42917</v>
      </c>
      <c r="C165" s="5">
        <v>43435</v>
      </c>
      <c r="D165" s="4">
        <v>1</v>
      </c>
      <c r="E165" s="4" t="s">
        <v>726</v>
      </c>
      <c r="G165" s="4">
        <v>1</v>
      </c>
      <c r="H165" s="4" t="s">
        <v>726</v>
      </c>
      <c r="J165" s="4" t="str">
        <f t="shared" si="124"/>
        <v>Possession of firearm, Possession of weapon</v>
      </c>
      <c r="K165" s="4" t="s">
        <v>727</v>
      </c>
      <c r="L165" s="4" t="s">
        <v>728</v>
      </c>
      <c r="M165" s="4" t="str">
        <f t="shared" si="149"/>
        <v>One calendar year</v>
      </c>
      <c r="N165" s="4" t="s">
        <v>727</v>
      </c>
      <c r="P165" s="4">
        <v>1</v>
      </c>
      <c r="Q165" s="4" t="s">
        <v>729</v>
      </c>
      <c r="S165" s="4" t="str">
        <f>("Endangering the health, safety, or property of others, Delinquent acts, Interference with educational process, Willful defiance")</f>
        <v>Endangering the health, safety, or property of others, Delinquent acts, Interference with educational process, Willful defiance</v>
      </c>
      <c r="T165" s="4" t="s">
        <v>726</v>
      </c>
      <c r="V165" s="4" t="str">
        <f t="shared" si="150"/>
        <v>None</v>
      </c>
      <c r="Y165" s="4" t="str">
        <f>("A full school year")</f>
        <v>A full school year</v>
      </c>
      <c r="Z165" s="4" t="s">
        <v>730</v>
      </c>
      <c r="AB165" s="4">
        <v>1</v>
      </c>
      <c r="AC165" s="4" t="s">
        <v>726</v>
      </c>
      <c r="AE165" s="4" t="str">
        <f t="shared" si="151"/>
        <v>None</v>
      </c>
      <c r="AN165" s="4" t="str">
        <f>("Endangering the health, safety, or property of others, Delinquent acts, Interference with educational process, Willful defiance")</f>
        <v>Endangering the health, safety, or property of others, Delinquent acts, Interference with educational process, Willful defiance</v>
      </c>
      <c r="AO165" s="4" t="s">
        <v>726</v>
      </c>
      <c r="AQ165" s="4" t="str">
        <f t="shared" si="152"/>
        <v>None</v>
      </c>
      <c r="AT165" s="4" t="str">
        <f>("10 days")</f>
        <v>10 days</v>
      </c>
      <c r="AU165" s="4" t="s">
        <v>731</v>
      </c>
      <c r="AV165" s="4" t="s">
        <v>732</v>
      </c>
      <c r="AW165" s="4" t="str">
        <f t="shared" si="142"/>
        <v>No</v>
      </c>
      <c r="BC165" s="4">
        <v>0</v>
      </c>
      <c r="BI165" s="4" t="str">
        <f t="shared" si="153"/>
        <v>Not required</v>
      </c>
      <c r="BL165" s="4" t="str">
        <f t="shared" si="144"/>
        <v>No</v>
      </c>
      <c r="BR165" s="4">
        <v>1</v>
      </c>
      <c r="BS165" s="4" t="s">
        <v>733</v>
      </c>
      <c r="BU165" s="4" t="str">
        <f>("Annually")</f>
        <v>Annually</v>
      </c>
      <c r="BV165" s="4" t="s">
        <v>733</v>
      </c>
      <c r="BX165" s="4" t="str">
        <f>("Firearm incidents, Weapon possession, Demographic information ")</f>
        <v xml:space="preserve">Firearm incidents, Weapon possession, Demographic information </v>
      </c>
      <c r="BY165" s="4" t="s">
        <v>733</v>
      </c>
      <c r="CA165" s="4">
        <v>0</v>
      </c>
      <c r="CG165" s="4">
        <v>1</v>
      </c>
      <c r="CH165" s="4" t="s">
        <v>734</v>
      </c>
      <c r="CI165" s="4" t="s">
        <v>736</v>
      </c>
      <c r="CJ165" s="4" t="str">
        <f>("Possession of firearm, Possession of weapon, Delinquent acts")</f>
        <v>Possession of firearm, Possession of weapon, Delinquent acts</v>
      </c>
      <c r="CK165" s="4" t="s">
        <v>734</v>
      </c>
    </row>
    <row r="166" spans="1:89" s="4" customFormat="1" x14ac:dyDescent="0.35">
      <c r="A166" s="4" t="s">
        <v>737</v>
      </c>
      <c r="B166" s="5">
        <v>39448</v>
      </c>
      <c r="C166" s="5">
        <v>39643</v>
      </c>
      <c r="D166" s="4">
        <v>1</v>
      </c>
      <c r="E166" s="4" t="s">
        <v>738</v>
      </c>
      <c r="G166" s="4">
        <v>1</v>
      </c>
      <c r="H166" s="4" t="s">
        <v>738</v>
      </c>
      <c r="J166" s="4" t="str">
        <f t="shared" si="124"/>
        <v>Possession of firearm, Possession of weapon</v>
      </c>
      <c r="K166" s="4" t="s">
        <v>739</v>
      </c>
      <c r="M166" s="4" t="str">
        <f t="shared" si="149"/>
        <v>One calendar year</v>
      </c>
      <c r="N166" s="4" t="s">
        <v>739</v>
      </c>
      <c r="P166" s="4">
        <v>1</v>
      </c>
      <c r="Q166" s="4" t="s">
        <v>740</v>
      </c>
      <c r="S166" s="4" t="s">
        <v>741</v>
      </c>
      <c r="T166" s="4" t="s">
        <v>742</v>
      </c>
      <c r="V166" s="4" t="str">
        <f t="shared" si="150"/>
        <v>None</v>
      </c>
      <c r="AB166" s="4">
        <v>1</v>
      </c>
      <c r="AC166" s="4" t="s">
        <v>738</v>
      </c>
      <c r="AE166" s="4" t="str">
        <f t="shared" si="151"/>
        <v>None</v>
      </c>
      <c r="AN166" s="4" t="s">
        <v>741</v>
      </c>
      <c r="AO166" s="4" t="s">
        <v>738</v>
      </c>
      <c r="AQ166" s="4" t="str">
        <f t="shared" si="152"/>
        <v>None</v>
      </c>
      <c r="AT166" s="4" t="str">
        <f t="shared" ref="AT166:AT186" si="154">("Not specified")</f>
        <v>Not specified</v>
      </c>
      <c r="AW166" s="4" t="str">
        <f t="shared" si="142"/>
        <v>No</v>
      </c>
      <c r="BC166" s="4">
        <v>1</v>
      </c>
      <c r="BD166" s="4" t="s">
        <v>743</v>
      </c>
      <c r="BE166" s="4" t="s">
        <v>744</v>
      </c>
      <c r="BF166" s="4" t="str">
        <f>("Kindergarten through 5th grade")</f>
        <v>Kindergarten through 5th grade</v>
      </c>
      <c r="BG166" s="4" t="s">
        <v>743</v>
      </c>
      <c r="BI166" s="4" t="str">
        <f t="shared" si="153"/>
        <v>Not required</v>
      </c>
      <c r="BL166" s="4" t="str">
        <f t="shared" si="144"/>
        <v>No</v>
      </c>
      <c r="BR166" s="4">
        <v>1</v>
      </c>
      <c r="BS166" s="4" t="s">
        <v>745</v>
      </c>
      <c r="BU166" s="4" t="str">
        <f>("Not specified")</f>
        <v>Not specified</v>
      </c>
      <c r="BX166" s="4" t="s">
        <v>746</v>
      </c>
      <c r="BY166" s="4" t="s">
        <v>745</v>
      </c>
      <c r="CA166" s="4">
        <v>1</v>
      </c>
      <c r="CB166" s="4" t="s">
        <v>745</v>
      </c>
      <c r="CD166" s="4" t="str">
        <f>("Race/ethnicity, Gender, Grade level")</f>
        <v>Race/ethnicity, Gender, Grade level</v>
      </c>
      <c r="CE166" s="4" t="s">
        <v>745</v>
      </c>
      <c r="CG166" s="4">
        <v>1</v>
      </c>
      <c r="CH166" s="4" t="s">
        <v>747</v>
      </c>
      <c r="CJ166" s="4" t="str">
        <f>("Possession of firearm, Possession of weapon, Offenses related to a controlled substance, Physical violence, Sexual assault, Delinquent acts, Damaging property")</f>
        <v>Possession of firearm, Possession of weapon, Offenses related to a controlled substance, Physical violence, Sexual assault, Delinquent acts, Damaging property</v>
      </c>
      <c r="CK166" s="4" t="s">
        <v>747</v>
      </c>
    </row>
    <row r="167" spans="1:89" s="4" customFormat="1" x14ac:dyDescent="0.35">
      <c r="A167" s="4" t="s">
        <v>737</v>
      </c>
      <c r="B167" s="5">
        <v>39644</v>
      </c>
      <c r="C167" s="5">
        <v>41834</v>
      </c>
      <c r="D167" s="4">
        <v>1</v>
      </c>
      <c r="E167" s="4" t="s">
        <v>738</v>
      </c>
      <c r="G167" s="4">
        <v>1</v>
      </c>
      <c r="H167" s="4" t="s">
        <v>738</v>
      </c>
      <c r="J167" s="4" t="str">
        <f t="shared" si="124"/>
        <v>Possession of firearm, Possession of weapon</v>
      </c>
      <c r="K167" s="4" t="s">
        <v>739</v>
      </c>
      <c r="M167" s="4" t="str">
        <f t="shared" si="149"/>
        <v>One calendar year</v>
      </c>
      <c r="N167" s="4" t="s">
        <v>739</v>
      </c>
      <c r="P167" s="4">
        <v>1</v>
      </c>
      <c r="Q167" s="4" t="s">
        <v>740</v>
      </c>
      <c r="S167" s="4" t="s">
        <v>741</v>
      </c>
      <c r="T167" s="4" t="s">
        <v>742</v>
      </c>
      <c r="V167" s="4" t="str">
        <f t="shared" si="150"/>
        <v>None</v>
      </c>
      <c r="Y167" s="4" t="str">
        <f t="shared" ref="Y167:Y211" si="155">("Not specified")</f>
        <v>Not specified</v>
      </c>
      <c r="AB167" s="4">
        <v>1</v>
      </c>
      <c r="AC167" s="4" t="s">
        <v>738</v>
      </c>
      <c r="AE167" s="4" t="str">
        <f t="shared" si="151"/>
        <v>None</v>
      </c>
      <c r="AN167" s="4" t="s">
        <v>741</v>
      </c>
      <c r="AO167" s="4" t="s">
        <v>738</v>
      </c>
      <c r="AQ167" s="4" t="str">
        <f t="shared" si="152"/>
        <v>None</v>
      </c>
      <c r="AT167" s="4" t="str">
        <f t="shared" si="154"/>
        <v>Not specified</v>
      </c>
      <c r="AW167" s="4" t="str">
        <f t="shared" si="142"/>
        <v>No</v>
      </c>
      <c r="BC167" s="4">
        <v>1</v>
      </c>
      <c r="BD167" s="4" t="s">
        <v>743</v>
      </c>
      <c r="BE167" s="4" t="s">
        <v>744</v>
      </c>
      <c r="BF167" s="4" t="str">
        <f>("Kindergarten through 5th grade")</f>
        <v>Kindergarten through 5th grade</v>
      </c>
      <c r="BG167" s="4" t="s">
        <v>743</v>
      </c>
      <c r="BI167" s="4" t="str">
        <f t="shared" si="153"/>
        <v>Not required</v>
      </c>
      <c r="BL167" s="4" t="str">
        <f t="shared" si="144"/>
        <v>No</v>
      </c>
      <c r="BR167" s="4">
        <v>1</v>
      </c>
      <c r="BS167" s="4" t="s">
        <v>745</v>
      </c>
      <c r="BU167" s="4" t="str">
        <f>("Annually")</f>
        <v>Annually</v>
      </c>
      <c r="BV167" s="4" t="s">
        <v>748</v>
      </c>
      <c r="BX167" s="4" t="s">
        <v>746</v>
      </c>
      <c r="BY167" s="4" t="s">
        <v>745</v>
      </c>
      <c r="CA167" s="4">
        <v>1</v>
      </c>
      <c r="CB167" s="4" t="s">
        <v>745</v>
      </c>
      <c r="CD167" s="4" t="str">
        <f>("Race/ethnicity, Gender, Grade level")</f>
        <v>Race/ethnicity, Gender, Grade level</v>
      </c>
      <c r="CE167" s="4" t="s">
        <v>745</v>
      </c>
      <c r="CG167" s="4">
        <v>1</v>
      </c>
      <c r="CH167" s="4" t="s">
        <v>747</v>
      </c>
      <c r="CJ167" s="4" t="str">
        <f>("Possession of firearm, Possession of weapon, Offenses related to a controlled substance, Physical violence, Sexual assault, Delinquent acts, Damaging property")</f>
        <v>Possession of firearm, Possession of weapon, Offenses related to a controlled substance, Physical violence, Sexual assault, Delinquent acts, Damaging property</v>
      </c>
      <c r="CK167" s="4" t="s">
        <v>747</v>
      </c>
    </row>
    <row r="168" spans="1:89" s="4" customFormat="1" x14ac:dyDescent="0.35">
      <c r="A168" s="4" t="s">
        <v>737</v>
      </c>
      <c r="B168" s="5">
        <v>41835</v>
      </c>
      <c r="C168" s="5">
        <v>43203</v>
      </c>
      <c r="D168" s="4">
        <v>1</v>
      </c>
      <c r="E168" s="4" t="s">
        <v>738</v>
      </c>
      <c r="G168" s="4">
        <v>1</v>
      </c>
      <c r="H168" s="4" t="s">
        <v>738</v>
      </c>
      <c r="J168" s="4" t="str">
        <f t="shared" si="124"/>
        <v>Possession of firearm, Possession of weapon</v>
      </c>
      <c r="K168" s="4" t="s">
        <v>739</v>
      </c>
      <c r="M168" s="4" t="str">
        <f t="shared" si="149"/>
        <v>One calendar year</v>
      </c>
      <c r="N168" s="4" t="s">
        <v>739</v>
      </c>
      <c r="P168" s="4">
        <v>1</v>
      </c>
      <c r="Q168" s="4" t="s">
        <v>740</v>
      </c>
      <c r="S168" s="4" t="s">
        <v>741</v>
      </c>
      <c r="T168" s="4" t="s">
        <v>742</v>
      </c>
      <c r="V168" s="4" t="str">
        <f t="shared" si="150"/>
        <v>None</v>
      </c>
      <c r="Y168" s="4" t="str">
        <f t="shared" si="155"/>
        <v>Not specified</v>
      </c>
      <c r="AB168" s="4">
        <v>1</v>
      </c>
      <c r="AC168" s="4" t="s">
        <v>738</v>
      </c>
      <c r="AE168" s="4" t="str">
        <f t="shared" si="151"/>
        <v>None</v>
      </c>
      <c r="AN168" s="4" t="s">
        <v>741</v>
      </c>
      <c r="AO168" s="4" t="s">
        <v>738</v>
      </c>
      <c r="AQ168" s="4" t="str">
        <f t="shared" si="152"/>
        <v>None</v>
      </c>
      <c r="AT168" s="4" t="str">
        <f t="shared" si="154"/>
        <v>Not specified</v>
      </c>
      <c r="AW168" s="4" t="str">
        <f t="shared" si="142"/>
        <v>No</v>
      </c>
      <c r="BC168" s="4">
        <v>1</v>
      </c>
      <c r="BD168" s="4" t="s">
        <v>743</v>
      </c>
      <c r="BE168" s="4" t="s">
        <v>744</v>
      </c>
      <c r="BF168" s="4" t="str">
        <f>("Kindergarten through 5th grade")</f>
        <v>Kindergarten through 5th grade</v>
      </c>
      <c r="BG168" s="4" t="s">
        <v>743</v>
      </c>
      <c r="BI168" s="4" t="str">
        <f t="shared" si="153"/>
        <v>Not required</v>
      </c>
      <c r="BL168" s="4" t="str">
        <f t="shared" si="144"/>
        <v>No</v>
      </c>
      <c r="BR168" s="4">
        <v>1</v>
      </c>
      <c r="BS168" s="4" t="s">
        <v>749</v>
      </c>
      <c r="BU168" s="4" t="str">
        <f>("Annually")</f>
        <v>Annually</v>
      </c>
      <c r="BV168" s="4" t="s">
        <v>750</v>
      </c>
      <c r="BX168" s="4" t="s">
        <v>746</v>
      </c>
      <c r="BY168" s="4" t="s">
        <v>751</v>
      </c>
      <c r="BZ168" s="4" t="s">
        <v>752</v>
      </c>
      <c r="CA168" s="4">
        <v>1</v>
      </c>
      <c r="CB168" s="4" t="s">
        <v>745</v>
      </c>
      <c r="CC168" s="4" t="s">
        <v>753</v>
      </c>
      <c r="CD168" s="4" t="str">
        <f>("Race/ethnicity, Gender, Grade level")</f>
        <v>Race/ethnicity, Gender, Grade level</v>
      </c>
      <c r="CG168" s="4">
        <v>1</v>
      </c>
      <c r="CH168" s="4" t="s">
        <v>747</v>
      </c>
      <c r="CJ168" s="4" t="str">
        <f>("Possession of firearm, Possession of weapon, Offenses related to a controlled substance, Physical violence, Sexual assault, Delinquent acts, Damaging property")</f>
        <v>Possession of firearm, Possession of weapon, Offenses related to a controlled substance, Physical violence, Sexual assault, Delinquent acts, Damaging property</v>
      </c>
      <c r="CK168" s="4" t="s">
        <v>747</v>
      </c>
    </row>
    <row r="169" spans="1:89" s="4" customFormat="1" x14ac:dyDescent="0.35">
      <c r="A169" s="4" t="s">
        <v>737</v>
      </c>
      <c r="B169" s="5">
        <v>43204</v>
      </c>
      <c r="C169" s="5">
        <v>43216</v>
      </c>
      <c r="D169" s="4">
        <v>1</v>
      </c>
      <c r="E169" s="4" t="s">
        <v>738</v>
      </c>
      <c r="G169" s="4">
        <v>1</v>
      </c>
      <c r="H169" s="4" t="s">
        <v>738</v>
      </c>
      <c r="J169" s="4" t="str">
        <f t="shared" si="124"/>
        <v>Possession of firearm, Possession of weapon</v>
      </c>
      <c r="K169" s="4" t="s">
        <v>739</v>
      </c>
      <c r="M169" s="4" t="str">
        <f t="shared" si="149"/>
        <v>One calendar year</v>
      </c>
      <c r="N169" s="4" t="s">
        <v>739</v>
      </c>
      <c r="P169" s="4">
        <v>1</v>
      </c>
      <c r="Q169" s="4" t="s">
        <v>740</v>
      </c>
      <c r="S169" s="4" t="s">
        <v>741</v>
      </c>
      <c r="T169" s="4" t="s">
        <v>742</v>
      </c>
      <c r="V169" s="4" t="str">
        <f t="shared" si="150"/>
        <v>None</v>
      </c>
      <c r="Y169" s="4" t="str">
        <f t="shared" si="155"/>
        <v>Not specified</v>
      </c>
      <c r="AB169" s="4">
        <v>1</v>
      </c>
      <c r="AC169" s="4" t="s">
        <v>738</v>
      </c>
      <c r="AE169" s="4" t="str">
        <f t="shared" si="151"/>
        <v>None</v>
      </c>
      <c r="AN169" s="4" t="s">
        <v>741</v>
      </c>
      <c r="AO169" s="4" t="s">
        <v>738</v>
      </c>
      <c r="AQ169" s="4" t="str">
        <f t="shared" si="152"/>
        <v>None</v>
      </c>
      <c r="AT169" s="4" t="str">
        <f t="shared" si="154"/>
        <v>Not specified</v>
      </c>
      <c r="AW169" s="4" t="str">
        <f t="shared" si="142"/>
        <v>No</v>
      </c>
      <c r="BC169" s="4">
        <v>1</v>
      </c>
      <c r="BD169" s="4" t="s">
        <v>743</v>
      </c>
      <c r="BF169" s="4" t="str">
        <f>("Kindergarten through 5th grade")</f>
        <v>Kindergarten through 5th grade</v>
      </c>
      <c r="BG169" s="4" t="s">
        <v>743</v>
      </c>
      <c r="BI169" s="4" t="str">
        <f t="shared" si="153"/>
        <v>Not required</v>
      </c>
      <c r="BL169" s="4" t="str">
        <f t="shared" si="144"/>
        <v>No</v>
      </c>
      <c r="BR169" s="4">
        <v>1</v>
      </c>
      <c r="BS169" s="4" t="s">
        <v>749</v>
      </c>
      <c r="BU169" s="4" t="str">
        <f>("Annually")</f>
        <v>Annually</v>
      </c>
      <c r="BV169" s="4" t="s">
        <v>754</v>
      </c>
      <c r="BX169" s="4" t="s">
        <v>746</v>
      </c>
      <c r="BY169" s="4" t="s">
        <v>751</v>
      </c>
      <c r="BZ169" s="4" t="s">
        <v>752</v>
      </c>
      <c r="CA169" s="4">
        <v>1</v>
      </c>
      <c r="CB169" s="4" t="s">
        <v>745</v>
      </c>
      <c r="CC169" s="4" t="s">
        <v>753</v>
      </c>
      <c r="CD169" s="4" t="str">
        <f>("Race/ethnicity, Gender, Grade level")</f>
        <v>Race/ethnicity, Gender, Grade level</v>
      </c>
      <c r="CE169" s="4" t="s">
        <v>745</v>
      </c>
      <c r="CG169" s="4">
        <v>1</v>
      </c>
      <c r="CH169" s="4" t="s">
        <v>747</v>
      </c>
      <c r="CJ169" s="4" t="str">
        <f>("Possession of firearm, Possession of weapon, Offenses related to a controlled substance, Physical violence, Sexual assault, Delinquent acts, Damaging property")</f>
        <v>Possession of firearm, Possession of weapon, Offenses related to a controlled substance, Physical violence, Sexual assault, Delinquent acts, Damaging property</v>
      </c>
      <c r="CK169" s="4" t="s">
        <v>747</v>
      </c>
    </row>
    <row r="170" spans="1:89" s="4" customFormat="1" x14ac:dyDescent="0.35">
      <c r="A170" s="4" t="s">
        <v>737</v>
      </c>
      <c r="B170" s="5">
        <v>43217</v>
      </c>
      <c r="C170" s="5">
        <v>43435</v>
      </c>
      <c r="D170" s="4">
        <v>1</v>
      </c>
      <c r="E170" s="4" t="s">
        <v>738</v>
      </c>
      <c r="G170" s="4">
        <v>1</v>
      </c>
      <c r="H170" s="4" t="s">
        <v>738</v>
      </c>
      <c r="J170" s="4" t="str">
        <f t="shared" si="124"/>
        <v>Possession of firearm, Possession of weapon</v>
      </c>
      <c r="K170" s="4" t="s">
        <v>739</v>
      </c>
      <c r="M170" s="4" t="str">
        <f t="shared" si="149"/>
        <v>One calendar year</v>
      </c>
      <c r="N170" s="4" t="s">
        <v>739</v>
      </c>
      <c r="P170" s="4">
        <v>1</v>
      </c>
      <c r="Q170" s="4" t="s">
        <v>740</v>
      </c>
      <c r="S170" s="4" t="s">
        <v>741</v>
      </c>
      <c r="T170" s="4" t="s">
        <v>742</v>
      </c>
      <c r="V170" s="4" t="str">
        <f t="shared" si="150"/>
        <v>None</v>
      </c>
      <c r="Y170" s="4" t="str">
        <f t="shared" si="155"/>
        <v>Not specified</v>
      </c>
      <c r="AB170" s="4">
        <v>1</v>
      </c>
      <c r="AC170" s="4" t="s">
        <v>738</v>
      </c>
      <c r="AE170" s="4" t="str">
        <f t="shared" si="151"/>
        <v>None</v>
      </c>
      <c r="AN170" s="4" t="s">
        <v>741</v>
      </c>
      <c r="AO170" s="4" t="s">
        <v>738</v>
      </c>
      <c r="AQ170" s="4" t="str">
        <f t="shared" si="152"/>
        <v>None</v>
      </c>
      <c r="AT170" s="4" t="str">
        <f t="shared" si="154"/>
        <v>Not specified</v>
      </c>
      <c r="AW170" s="4" t="str">
        <f t="shared" si="142"/>
        <v>No</v>
      </c>
      <c r="BC170" s="4">
        <v>1</v>
      </c>
      <c r="BD170" s="4" t="s">
        <v>743</v>
      </c>
      <c r="BF170" s="4" t="str">
        <f>("Kindergarten through 5th grade")</f>
        <v>Kindergarten through 5th grade</v>
      </c>
      <c r="BG170" s="4" t="s">
        <v>743</v>
      </c>
      <c r="BI170" s="4" t="str">
        <f t="shared" si="153"/>
        <v>Not required</v>
      </c>
      <c r="BL170" s="4" t="str">
        <f t="shared" si="144"/>
        <v>No</v>
      </c>
      <c r="BR170" s="4">
        <v>1</v>
      </c>
      <c r="BS170" s="4" t="s">
        <v>749</v>
      </c>
      <c r="BU170" s="4" t="str">
        <f>("Annually")</f>
        <v>Annually</v>
      </c>
      <c r="BV170" s="4" t="s">
        <v>748</v>
      </c>
      <c r="BX170" s="4" t="s">
        <v>746</v>
      </c>
      <c r="BY170" s="4" t="s">
        <v>751</v>
      </c>
      <c r="BZ170" s="4" t="s">
        <v>752</v>
      </c>
      <c r="CA170" s="4">
        <v>1</v>
      </c>
      <c r="CB170" s="4" t="s">
        <v>745</v>
      </c>
      <c r="CC170" s="4" t="s">
        <v>753</v>
      </c>
      <c r="CD170" s="4" t="str">
        <f>("Race/ethnicity, Gender, Grade level")</f>
        <v>Race/ethnicity, Gender, Grade level</v>
      </c>
      <c r="CE170" s="4" t="s">
        <v>745</v>
      </c>
      <c r="CG170" s="4">
        <v>1</v>
      </c>
      <c r="CH170" s="4" t="s">
        <v>747</v>
      </c>
      <c r="CJ170" s="4" t="str">
        <f>("Possession of firearm, Possession of weapon, Offenses related to a controlled substance, Physical violence, Sexual assault, Delinquent acts, Damaging property")</f>
        <v>Possession of firearm, Possession of weapon, Offenses related to a controlled substance, Physical violence, Sexual assault, Delinquent acts, Damaging property</v>
      </c>
      <c r="CK170" s="4" t="s">
        <v>747</v>
      </c>
    </row>
    <row r="171" spans="1:89" s="4" customFormat="1" x14ac:dyDescent="0.35">
      <c r="A171" s="4" t="s">
        <v>755</v>
      </c>
      <c r="B171" s="5">
        <v>39448</v>
      </c>
      <c r="C171" s="5">
        <v>39557</v>
      </c>
      <c r="D171" s="4">
        <v>1</v>
      </c>
      <c r="E171" s="4" t="s">
        <v>756</v>
      </c>
      <c r="G171" s="4">
        <v>1</v>
      </c>
      <c r="H171" s="4" t="s">
        <v>757</v>
      </c>
      <c r="J171" s="4" t="str">
        <f>("Possession of firearm, Possession of controlled substance")</f>
        <v>Possession of firearm, Possession of controlled substance</v>
      </c>
      <c r="K171" s="4" t="s">
        <v>758</v>
      </c>
      <c r="L171" s="4" t="s">
        <v>759</v>
      </c>
      <c r="M171" s="4" t="str">
        <f t="shared" ref="M171:M186" si="156">("A full school year")</f>
        <v>A full school year</v>
      </c>
      <c r="N171" s="4" t="s">
        <v>758</v>
      </c>
      <c r="O171" s="4" t="s">
        <v>760</v>
      </c>
      <c r="P171" s="4">
        <v>1</v>
      </c>
      <c r="Q171" s="4" t="s">
        <v>758</v>
      </c>
      <c r="R171" s="4" t="s">
        <v>761</v>
      </c>
      <c r="S171" s="4" t="s">
        <v>762</v>
      </c>
      <c r="T171" s="4" t="s">
        <v>763</v>
      </c>
      <c r="U171" s="4" t="s">
        <v>764</v>
      </c>
      <c r="V171" s="4" t="str">
        <f t="shared" si="150"/>
        <v>None</v>
      </c>
      <c r="Y171" s="4" t="str">
        <f t="shared" si="155"/>
        <v>Not specified</v>
      </c>
      <c r="AB171" s="4">
        <v>1</v>
      </c>
      <c r="AC171" s="4" t="s">
        <v>765</v>
      </c>
      <c r="AE171" s="4" t="str">
        <f t="shared" ref="AE171:AE186" si="157">("Physical violence, Possession of firearms, Possession of weapons, Possession of controlled substance, Secret societies")</f>
        <v>Physical violence, Possession of firearms, Possession of weapons, Possession of controlled substance, Secret societies</v>
      </c>
      <c r="AF171" s="4" t="s">
        <v>766</v>
      </c>
      <c r="AG171" s="4" t="s">
        <v>767</v>
      </c>
      <c r="AH171" s="4" t="str">
        <f t="shared" ref="AH171:AH186" si="158">("Not specified")</f>
        <v>Not specified</v>
      </c>
      <c r="AK171" s="4">
        <v>0</v>
      </c>
      <c r="AN171" s="4" t="s">
        <v>768</v>
      </c>
      <c r="AO171" s="4" t="s">
        <v>769</v>
      </c>
      <c r="AP171" s="4" t="s">
        <v>770</v>
      </c>
      <c r="AQ171" s="4" t="str">
        <f t="shared" si="152"/>
        <v>None</v>
      </c>
      <c r="AT171" s="4" t="str">
        <f t="shared" si="154"/>
        <v>Not specified</v>
      </c>
      <c r="AW171" s="4" t="str">
        <f t="shared" ref="AW171:AW186" si="159">("Yes, required")</f>
        <v>Yes, required</v>
      </c>
      <c r="AX171" s="4" t="s">
        <v>771</v>
      </c>
      <c r="AZ171" s="4" t="str">
        <f t="shared" ref="AZ171:AZ186" si="160">("Self-defense")</f>
        <v>Self-defense</v>
      </c>
      <c r="BA171" s="4" t="s">
        <v>771</v>
      </c>
      <c r="BC171" s="4">
        <v>0</v>
      </c>
      <c r="BI171" s="4" t="str">
        <f t="shared" si="153"/>
        <v>Not required</v>
      </c>
      <c r="BL171" s="4" t="str">
        <f t="shared" si="144"/>
        <v>No</v>
      </c>
      <c r="BR171" s="4">
        <v>1</v>
      </c>
      <c r="BS171" s="4" t="s">
        <v>772</v>
      </c>
      <c r="BU171" s="4" t="str">
        <f t="shared" ref="BU171:BU186" si="161">("Not specified")</f>
        <v>Not specified</v>
      </c>
      <c r="BX171" s="4" t="str">
        <f t="shared" ref="BX171:BX186" si="162">("Number of expulsions, Number of out-of-school suspensions")</f>
        <v>Number of expulsions, Number of out-of-school suspensions</v>
      </c>
      <c r="BY171" s="4" t="s">
        <v>772</v>
      </c>
      <c r="CA171" s="4">
        <v>0</v>
      </c>
      <c r="CG171" s="4">
        <v>1</v>
      </c>
      <c r="CH171" s="4" t="s">
        <v>758</v>
      </c>
      <c r="CJ171" s="4" t="str">
        <f t="shared" ref="CJ171:CJ193" si="163">("Possession of firearm")</f>
        <v>Possession of firearm</v>
      </c>
      <c r="CK171" s="4" t="s">
        <v>758</v>
      </c>
    </row>
    <row r="172" spans="1:89" s="4" customFormat="1" x14ac:dyDescent="0.35">
      <c r="A172" s="4" t="s">
        <v>755</v>
      </c>
      <c r="B172" s="5">
        <v>39558</v>
      </c>
      <c r="C172" s="5">
        <v>39612</v>
      </c>
      <c r="D172" s="4">
        <v>1</v>
      </c>
      <c r="E172" s="4" t="s">
        <v>756</v>
      </c>
      <c r="G172" s="4">
        <v>1</v>
      </c>
      <c r="H172" s="4" t="s">
        <v>757</v>
      </c>
      <c r="J172" s="4" t="str">
        <f>("Possession of firearm, Possession of controlled substance")</f>
        <v>Possession of firearm, Possession of controlled substance</v>
      </c>
      <c r="K172" s="4" t="s">
        <v>758</v>
      </c>
      <c r="L172" s="4" t="s">
        <v>773</v>
      </c>
      <c r="M172" s="4" t="str">
        <f t="shared" si="156"/>
        <v>A full school year</v>
      </c>
      <c r="N172" s="4" t="s">
        <v>758</v>
      </c>
      <c r="O172" s="4" t="s">
        <v>760</v>
      </c>
      <c r="P172" s="4">
        <v>1</v>
      </c>
      <c r="Q172" s="4" t="s">
        <v>758</v>
      </c>
      <c r="R172" s="4" t="s">
        <v>761</v>
      </c>
      <c r="S172" s="4" t="s">
        <v>762</v>
      </c>
      <c r="T172" s="4" t="s">
        <v>774</v>
      </c>
      <c r="U172" s="4" t="s">
        <v>764</v>
      </c>
      <c r="V172" s="4" t="str">
        <f t="shared" si="150"/>
        <v>None</v>
      </c>
      <c r="Y172" s="4" t="str">
        <f t="shared" si="155"/>
        <v>Not specified</v>
      </c>
      <c r="AB172" s="4">
        <v>1</v>
      </c>
      <c r="AC172" s="4" t="s">
        <v>765</v>
      </c>
      <c r="AE172" s="4" t="str">
        <f t="shared" si="157"/>
        <v>Physical violence, Possession of firearms, Possession of weapons, Possession of controlled substance, Secret societies</v>
      </c>
      <c r="AF172" s="4" t="s">
        <v>766</v>
      </c>
      <c r="AG172" s="4" t="s">
        <v>767</v>
      </c>
      <c r="AH172" s="4" t="str">
        <f t="shared" si="158"/>
        <v>Not specified</v>
      </c>
      <c r="AK172" s="4">
        <v>0</v>
      </c>
      <c r="AN172" s="4" t="s">
        <v>768</v>
      </c>
      <c r="AO172" s="4" t="s">
        <v>769</v>
      </c>
      <c r="AP172" s="4" t="s">
        <v>770</v>
      </c>
      <c r="AQ172" s="4" t="str">
        <f t="shared" si="152"/>
        <v>None</v>
      </c>
      <c r="AT172" s="4" t="str">
        <f t="shared" si="154"/>
        <v>Not specified</v>
      </c>
      <c r="AW172" s="4" t="str">
        <f t="shared" si="159"/>
        <v>Yes, required</v>
      </c>
      <c r="AX172" s="4" t="s">
        <v>771</v>
      </c>
      <c r="AZ172" s="4" t="str">
        <f t="shared" si="160"/>
        <v>Self-defense</v>
      </c>
      <c r="BA172" s="4" t="s">
        <v>771</v>
      </c>
      <c r="BC172" s="4">
        <v>0</v>
      </c>
      <c r="BI172" s="4" t="str">
        <f t="shared" si="153"/>
        <v>Not required</v>
      </c>
      <c r="BL172" s="4" t="str">
        <f t="shared" si="144"/>
        <v>No</v>
      </c>
      <c r="BR172" s="4">
        <v>1</v>
      </c>
      <c r="BS172" s="4" t="s">
        <v>772</v>
      </c>
      <c r="BU172" s="4" t="str">
        <f t="shared" si="161"/>
        <v>Not specified</v>
      </c>
      <c r="BX172" s="4" t="str">
        <f t="shared" si="162"/>
        <v>Number of expulsions, Number of out-of-school suspensions</v>
      </c>
      <c r="BY172" s="4" t="s">
        <v>772</v>
      </c>
      <c r="CA172" s="4">
        <v>0</v>
      </c>
      <c r="CG172" s="4">
        <v>1</v>
      </c>
      <c r="CH172" s="4" t="s">
        <v>758</v>
      </c>
      <c r="CJ172" s="4" t="str">
        <f t="shared" si="163"/>
        <v>Possession of firearm</v>
      </c>
      <c r="CK172" s="4" t="s">
        <v>758</v>
      </c>
    </row>
    <row r="173" spans="1:89" s="4" customFormat="1" x14ac:dyDescent="0.35">
      <c r="A173" s="4" t="s">
        <v>755</v>
      </c>
      <c r="B173" s="5">
        <v>39613</v>
      </c>
      <c r="C173" s="5">
        <v>39674</v>
      </c>
      <c r="D173" s="4">
        <v>1</v>
      </c>
      <c r="E173" s="4" t="s">
        <v>756</v>
      </c>
      <c r="G173" s="4">
        <v>1</v>
      </c>
      <c r="H173" s="4" t="s">
        <v>757</v>
      </c>
      <c r="J173" s="4" t="str">
        <f t="shared" ref="J173:J186" si="164">("Possession of firearm, Possession of weapon, Possession of controlled substance")</f>
        <v>Possession of firearm, Possession of weapon, Possession of controlled substance</v>
      </c>
      <c r="K173" s="4" t="s">
        <v>775</v>
      </c>
      <c r="L173" s="4" t="s">
        <v>773</v>
      </c>
      <c r="M173" s="4" t="str">
        <f t="shared" si="156"/>
        <v>A full school year</v>
      </c>
      <c r="N173" s="4" t="s">
        <v>758</v>
      </c>
      <c r="O173" s="4" t="s">
        <v>760</v>
      </c>
      <c r="P173" s="4">
        <v>1</v>
      </c>
      <c r="Q173" s="4" t="s">
        <v>758</v>
      </c>
      <c r="R173" s="4" t="s">
        <v>761</v>
      </c>
      <c r="S173" s="4" t="s">
        <v>762</v>
      </c>
      <c r="T173" s="4" t="s">
        <v>774</v>
      </c>
      <c r="U173" s="4" t="s">
        <v>764</v>
      </c>
      <c r="V173" s="4" t="str">
        <f t="shared" si="150"/>
        <v>None</v>
      </c>
      <c r="Y173" s="4" t="str">
        <f t="shared" si="155"/>
        <v>Not specified</v>
      </c>
      <c r="AB173" s="4">
        <v>1</v>
      </c>
      <c r="AC173" s="4" t="s">
        <v>765</v>
      </c>
      <c r="AE173" s="4" t="str">
        <f t="shared" si="157"/>
        <v>Physical violence, Possession of firearms, Possession of weapons, Possession of controlled substance, Secret societies</v>
      </c>
      <c r="AF173" s="4" t="s">
        <v>766</v>
      </c>
      <c r="AG173" s="4" t="s">
        <v>767</v>
      </c>
      <c r="AH173" s="4" t="str">
        <f t="shared" si="158"/>
        <v>Not specified</v>
      </c>
      <c r="AK173" s="4">
        <v>0</v>
      </c>
      <c r="AN173" s="4" t="s">
        <v>768</v>
      </c>
      <c r="AO173" s="4" t="s">
        <v>769</v>
      </c>
      <c r="AP173" s="4" t="s">
        <v>776</v>
      </c>
      <c r="AQ173" s="4" t="str">
        <f t="shared" si="152"/>
        <v>None</v>
      </c>
      <c r="AT173" s="4" t="str">
        <f t="shared" si="154"/>
        <v>Not specified</v>
      </c>
      <c r="AW173" s="4" t="str">
        <f t="shared" si="159"/>
        <v>Yes, required</v>
      </c>
      <c r="AX173" s="4" t="s">
        <v>771</v>
      </c>
      <c r="AZ173" s="4" t="str">
        <f t="shared" si="160"/>
        <v>Self-defense</v>
      </c>
      <c r="BA173" s="4" t="s">
        <v>771</v>
      </c>
      <c r="BC173" s="4">
        <v>0</v>
      </c>
      <c r="BI173" s="4" t="str">
        <f t="shared" si="153"/>
        <v>Not required</v>
      </c>
      <c r="BL173" s="4" t="str">
        <f t="shared" si="144"/>
        <v>No</v>
      </c>
      <c r="BR173" s="4">
        <v>1</v>
      </c>
      <c r="BS173" s="4" t="s">
        <v>772</v>
      </c>
      <c r="BU173" s="4" t="str">
        <f t="shared" si="161"/>
        <v>Not specified</v>
      </c>
      <c r="BX173" s="4" t="str">
        <f t="shared" si="162"/>
        <v>Number of expulsions, Number of out-of-school suspensions</v>
      </c>
      <c r="BY173" s="4" t="s">
        <v>772</v>
      </c>
      <c r="CG173" s="4">
        <v>1</v>
      </c>
      <c r="CH173" s="4" t="s">
        <v>758</v>
      </c>
      <c r="CJ173" s="4" t="str">
        <f t="shared" si="163"/>
        <v>Possession of firearm</v>
      </c>
      <c r="CK173" s="4" t="s">
        <v>758</v>
      </c>
    </row>
    <row r="174" spans="1:89" s="4" customFormat="1" x14ac:dyDescent="0.35">
      <c r="A174" s="4" t="s">
        <v>755</v>
      </c>
      <c r="B174" s="5">
        <v>39675</v>
      </c>
      <c r="C174" s="5">
        <v>40039</v>
      </c>
      <c r="D174" s="4">
        <v>1</v>
      </c>
      <c r="E174" s="4" t="s">
        <v>756</v>
      </c>
      <c r="G174" s="4">
        <v>1</v>
      </c>
      <c r="H174" s="4" t="s">
        <v>757</v>
      </c>
      <c r="J174" s="4" t="str">
        <f t="shared" si="164"/>
        <v>Possession of firearm, Possession of weapon, Possession of controlled substance</v>
      </c>
      <c r="K174" s="4" t="s">
        <v>777</v>
      </c>
      <c r="L174" s="4" t="s">
        <v>773</v>
      </c>
      <c r="M174" s="4" t="str">
        <f t="shared" si="156"/>
        <v>A full school year</v>
      </c>
      <c r="N174" s="4" t="s">
        <v>758</v>
      </c>
      <c r="O174" s="4" t="s">
        <v>760</v>
      </c>
      <c r="P174" s="4">
        <v>1</v>
      </c>
      <c r="Q174" s="4" t="s">
        <v>758</v>
      </c>
      <c r="R174" s="4" t="s">
        <v>761</v>
      </c>
      <c r="S174" s="4" t="s">
        <v>762</v>
      </c>
      <c r="T174" s="4" t="s">
        <v>778</v>
      </c>
      <c r="U174" s="4" t="s">
        <v>764</v>
      </c>
      <c r="V174" s="4" t="str">
        <f t="shared" si="150"/>
        <v>None</v>
      </c>
      <c r="Y174" s="4" t="str">
        <f t="shared" si="155"/>
        <v>Not specified</v>
      </c>
      <c r="AB174" s="4">
        <v>1</v>
      </c>
      <c r="AC174" s="4" t="s">
        <v>765</v>
      </c>
      <c r="AE174" s="4" t="str">
        <f t="shared" si="157"/>
        <v>Physical violence, Possession of firearms, Possession of weapons, Possession of controlled substance, Secret societies</v>
      </c>
      <c r="AF174" s="4" t="s">
        <v>766</v>
      </c>
      <c r="AG174" s="4" t="s">
        <v>767</v>
      </c>
      <c r="AH174" s="4" t="str">
        <f t="shared" si="158"/>
        <v>Not specified</v>
      </c>
      <c r="AK174" s="4">
        <v>0</v>
      </c>
      <c r="AN174" s="4" t="s">
        <v>768</v>
      </c>
      <c r="AO174" s="4" t="s">
        <v>769</v>
      </c>
      <c r="AP174" s="4" t="s">
        <v>770</v>
      </c>
      <c r="AQ174" s="4" t="str">
        <f t="shared" si="152"/>
        <v>None</v>
      </c>
      <c r="AT174" s="4" t="str">
        <f t="shared" si="154"/>
        <v>Not specified</v>
      </c>
      <c r="AW174" s="4" t="str">
        <f t="shared" si="159"/>
        <v>Yes, required</v>
      </c>
      <c r="AX174" s="4" t="s">
        <v>771</v>
      </c>
      <c r="AZ174" s="4" t="str">
        <f t="shared" si="160"/>
        <v>Self-defense</v>
      </c>
      <c r="BA174" s="4" t="s">
        <v>771</v>
      </c>
      <c r="BC174" s="4">
        <v>0</v>
      </c>
      <c r="BI174" s="4" t="str">
        <f>("Not specified")</f>
        <v>Not specified</v>
      </c>
      <c r="BL174" s="4" t="str">
        <f t="shared" si="144"/>
        <v>No</v>
      </c>
      <c r="BR174" s="4">
        <v>1</v>
      </c>
      <c r="BS174" s="4" t="s">
        <v>772</v>
      </c>
      <c r="BU174" s="4" t="str">
        <f t="shared" si="161"/>
        <v>Not specified</v>
      </c>
      <c r="BX174" s="4" t="str">
        <f t="shared" si="162"/>
        <v>Number of expulsions, Number of out-of-school suspensions</v>
      </c>
      <c r="BY174" s="4" t="s">
        <v>772</v>
      </c>
      <c r="CA174" s="4">
        <v>0</v>
      </c>
      <c r="CG174" s="4">
        <v>1</v>
      </c>
      <c r="CH174" s="4" t="s">
        <v>758</v>
      </c>
      <c r="CJ174" s="4" t="str">
        <f t="shared" si="163"/>
        <v>Possession of firearm</v>
      </c>
      <c r="CK174" s="4" t="s">
        <v>758</v>
      </c>
    </row>
    <row r="175" spans="1:89" s="4" customFormat="1" x14ac:dyDescent="0.35">
      <c r="A175" s="4" t="s">
        <v>755</v>
      </c>
      <c r="B175" s="5">
        <v>40040</v>
      </c>
      <c r="C175" s="5">
        <v>40336</v>
      </c>
      <c r="D175" s="4">
        <v>1</v>
      </c>
      <c r="E175" s="4" t="s">
        <v>756</v>
      </c>
      <c r="G175" s="4">
        <v>1</v>
      </c>
      <c r="H175" s="4" t="s">
        <v>757</v>
      </c>
      <c r="J175" s="4" t="str">
        <f t="shared" si="164"/>
        <v>Possession of firearm, Possession of weapon, Possession of controlled substance</v>
      </c>
      <c r="K175" s="4" t="s">
        <v>777</v>
      </c>
      <c r="L175" s="4" t="s">
        <v>773</v>
      </c>
      <c r="M175" s="4" t="str">
        <f t="shared" si="156"/>
        <v>A full school year</v>
      </c>
      <c r="N175" s="4" t="s">
        <v>758</v>
      </c>
      <c r="O175" s="4" t="s">
        <v>760</v>
      </c>
      <c r="P175" s="4">
        <v>1</v>
      </c>
      <c r="Q175" s="4" t="s">
        <v>758</v>
      </c>
      <c r="R175" s="4" t="s">
        <v>761</v>
      </c>
      <c r="S175" s="4" t="s">
        <v>762</v>
      </c>
      <c r="T175" s="4" t="s">
        <v>779</v>
      </c>
      <c r="U175" s="4" t="s">
        <v>764</v>
      </c>
      <c r="V175" s="4" t="str">
        <f t="shared" si="150"/>
        <v>None</v>
      </c>
      <c r="Y175" s="4" t="str">
        <f t="shared" si="155"/>
        <v>Not specified</v>
      </c>
      <c r="AB175" s="4">
        <v>1</v>
      </c>
      <c r="AC175" s="4" t="s">
        <v>765</v>
      </c>
      <c r="AE175" s="4" t="str">
        <f t="shared" si="157"/>
        <v>Physical violence, Possession of firearms, Possession of weapons, Possession of controlled substance, Secret societies</v>
      </c>
      <c r="AF175" s="4" t="s">
        <v>766</v>
      </c>
      <c r="AG175" s="4" t="s">
        <v>767</v>
      </c>
      <c r="AH175" s="4" t="str">
        <f t="shared" si="158"/>
        <v>Not specified</v>
      </c>
      <c r="AK175" s="4">
        <v>0</v>
      </c>
      <c r="AN175" s="4" t="s">
        <v>768</v>
      </c>
      <c r="AO175" s="4" t="s">
        <v>780</v>
      </c>
      <c r="AP175" s="4" t="s">
        <v>770</v>
      </c>
      <c r="AQ175" s="4" t="str">
        <f t="shared" si="152"/>
        <v>None</v>
      </c>
      <c r="AT175" s="4" t="str">
        <f t="shared" si="154"/>
        <v>Not specified</v>
      </c>
      <c r="AW175" s="4" t="str">
        <f t="shared" si="159"/>
        <v>Yes, required</v>
      </c>
      <c r="AX175" s="4" t="s">
        <v>771</v>
      </c>
      <c r="AZ175" s="4" t="str">
        <f t="shared" si="160"/>
        <v>Self-defense</v>
      </c>
      <c r="BA175" s="4" t="s">
        <v>771</v>
      </c>
      <c r="BC175" s="4">
        <v>0</v>
      </c>
      <c r="BI175" s="4" t="str">
        <f t="shared" ref="BI175:BI186" si="165">("Opportunity to make-up school work")</f>
        <v>Opportunity to make-up school work</v>
      </c>
      <c r="BJ175" s="4" t="s">
        <v>781</v>
      </c>
      <c r="BK175" s="4" t="s">
        <v>782</v>
      </c>
      <c r="BL175" s="4" t="str">
        <f t="shared" si="144"/>
        <v>No</v>
      </c>
      <c r="BR175" s="4">
        <v>1</v>
      </c>
      <c r="BS175" s="4" t="s">
        <v>772</v>
      </c>
      <c r="BU175" s="4" t="str">
        <f t="shared" si="161"/>
        <v>Not specified</v>
      </c>
      <c r="BX175" s="4" t="str">
        <f t="shared" si="162"/>
        <v>Number of expulsions, Number of out-of-school suspensions</v>
      </c>
      <c r="BY175" s="4" t="s">
        <v>772</v>
      </c>
      <c r="CA175" s="4">
        <v>0</v>
      </c>
      <c r="CG175" s="4">
        <v>1</v>
      </c>
      <c r="CH175" s="4" t="s">
        <v>758</v>
      </c>
      <c r="CJ175" s="4" t="str">
        <f t="shared" si="163"/>
        <v>Possession of firearm</v>
      </c>
      <c r="CK175" s="4" t="s">
        <v>758</v>
      </c>
    </row>
    <row r="176" spans="1:89" s="4" customFormat="1" x14ac:dyDescent="0.35">
      <c r="A176" s="4" t="s">
        <v>755</v>
      </c>
      <c r="B176" s="5">
        <v>40337</v>
      </c>
      <c r="C176" s="5">
        <v>40404</v>
      </c>
      <c r="D176" s="4">
        <v>1</v>
      </c>
      <c r="E176" s="4" t="s">
        <v>756</v>
      </c>
      <c r="G176" s="4">
        <v>1</v>
      </c>
      <c r="H176" s="4" t="s">
        <v>757</v>
      </c>
      <c r="J176" s="4" t="str">
        <f t="shared" si="164"/>
        <v>Possession of firearm, Possession of weapon, Possession of controlled substance</v>
      </c>
      <c r="K176" s="4" t="s">
        <v>783</v>
      </c>
      <c r="L176" s="4" t="s">
        <v>773</v>
      </c>
      <c r="M176" s="4" t="str">
        <f t="shared" si="156"/>
        <v>A full school year</v>
      </c>
      <c r="N176" s="4" t="s">
        <v>758</v>
      </c>
      <c r="O176" s="4" t="s">
        <v>760</v>
      </c>
      <c r="P176" s="4">
        <v>1</v>
      </c>
      <c r="Q176" s="4" t="s">
        <v>758</v>
      </c>
      <c r="R176" s="4" t="s">
        <v>761</v>
      </c>
      <c r="S176" s="4" t="s">
        <v>762</v>
      </c>
      <c r="T176" s="4" t="s">
        <v>784</v>
      </c>
      <c r="U176" s="4" t="s">
        <v>764</v>
      </c>
      <c r="V176" s="4" t="str">
        <f t="shared" si="150"/>
        <v>None</v>
      </c>
      <c r="Y176" s="4" t="str">
        <f t="shared" si="155"/>
        <v>Not specified</v>
      </c>
      <c r="AB176" s="4">
        <v>1</v>
      </c>
      <c r="AC176" s="4" t="s">
        <v>765</v>
      </c>
      <c r="AE176" s="4" t="str">
        <f t="shared" si="157"/>
        <v>Physical violence, Possession of firearms, Possession of weapons, Possession of controlled substance, Secret societies</v>
      </c>
      <c r="AF176" s="4" t="s">
        <v>766</v>
      </c>
      <c r="AG176" s="4" t="s">
        <v>767</v>
      </c>
      <c r="AH176" s="4" t="str">
        <f t="shared" si="158"/>
        <v>Not specified</v>
      </c>
      <c r="AK176" s="4">
        <v>0</v>
      </c>
      <c r="AN176" s="4" t="s">
        <v>768</v>
      </c>
      <c r="AO176" s="4" t="s">
        <v>780</v>
      </c>
      <c r="AP176" s="4" t="s">
        <v>770</v>
      </c>
      <c r="AQ176" s="4" t="str">
        <f t="shared" si="152"/>
        <v>None</v>
      </c>
      <c r="AT176" s="4" t="str">
        <f t="shared" si="154"/>
        <v>Not specified</v>
      </c>
      <c r="AW176" s="4" t="str">
        <f t="shared" si="159"/>
        <v>Yes, required</v>
      </c>
      <c r="AX176" s="4" t="s">
        <v>771</v>
      </c>
      <c r="AZ176" s="4" t="str">
        <f t="shared" si="160"/>
        <v>Self-defense</v>
      </c>
      <c r="BA176" s="4" t="s">
        <v>771</v>
      </c>
      <c r="BC176" s="4">
        <v>0</v>
      </c>
      <c r="BI176" s="4" t="str">
        <f t="shared" si="165"/>
        <v>Opportunity to make-up school work</v>
      </c>
      <c r="BJ176" s="4" t="s">
        <v>781</v>
      </c>
      <c r="BK176" s="4" t="s">
        <v>782</v>
      </c>
      <c r="BL176" s="4" t="str">
        <f t="shared" si="144"/>
        <v>No</v>
      </c>
      <c r="BR176" s="4">
        <v>1</v>
      </c>
      <c r="BS176" s="4" t="s">
        <v>772</v>
      </c>
      <c r="BU176" s="4" t="str">
        <f t="shared" si="161"/>
        <v>Not specified</v>
      </c>
      <c r="BX176" s="4" t="str">
        <f t="shared" si="162"/>
        <v>Number of expulsions, Number of out-of-school suspensions</v>
      </c>
      <c r="BY176" s="4" t="s">
        <v>772</v>
      </c>
      <c r="CA176" s="4">
        <v>0</v>
      </c>
      <c r="CG176" s="4">
        <v>1</v>
      </c>
      <c r="CH176" s="4" t="s">
        <v>758</v>
      </c>
      <c r="CJ176" s="4" t="str">
        <f t="shared" si="163"/>
        <v>Possession of firearm</v>
      </c>
      <c r="CK176" s="4" t="s">
        <v>758</v>
      </c>
    </row>
    <row r="177" spans="1:89" s="4" customFormat="1" x14ac:dyDescent="0.35">
      <c r="A177" s="4" t="s">
        <v>755</v>
      </c>
      <c r="B177" s="5">
        <v>40405</v>
      </c>
      <c r="C177" s="5">
        <v>41073</v>
      </c>
      <c r="D177" s="4">
        <v>1</v>
      </c>
      <c r="E177" s="4" t="s">
        <v>756</v>
      </c>
      <c r="G177" s="4">
        <v>1</v>
      </c>
      <c r="H177" s="4" t="s">
        <v>785</v>
      </c>
      <c r="J177" s="4" t="str">
        <f t="shared" si="164"/>
        <v>Possession of firearm, Possession of weapon, Possession of controlled substance</v>
      </c>
      <c r="K177" s="4" t="s">
        <v>786</v>
      </c>
      <c r="L177" s="4" t="s">
        <v>773</v>
      </c>
      <c r="M177" s="4" t="str">
        <f t="shared" si="156"/>
        <v>A full school year</v>
      </c>
      <c r="N177" s="4" t="s">
        <v>758</v>
      </c>
      <c r="O177" s="4" t="s">
        <v>760</v>
      </c>
      <c r="P177" s="4">
        <v>1</v>
      </c>
      <c r="Q177" s="4" t="s">
        <v>758</v>
      </c>
      <c r="R177" s="4" t="s">
        <v>761</v>
      </c>
      <c r="S177" s="4" t="s">
        <v>762</v>
      </c>
      <c r="T177" s="4" t="s">
        <v>787</v>
      </c>
      <c r="U177" s="4" t="s">
        <v>764</v>
      </c>
      <c r="V177" s="4" t="str">
        <f t="shared" si="150"/>
        <v>None</v>
      </c>
      <c r="Y177" s="4" t="str">
        <f t="shared" si="155"/>
        <v>Not specified</v>
      </c>
      <c r="AB177" s="4">
        <v>1</v>
      </c>
      <c r="AC177" s="4" t="s">
        <v>765</v>
      </c>
      <c r="AE177" s="4" t="str">
        <f t="shared" si="157"/>
        <v>Physical violence, Possession of firearms, Possession of weapons, Possession of controlled substance, Secret societies</v>
      </c>
      <c r="AF177" s="4" t="s">
        <v>766</v>
      </c>
      <c r="AG177" s="4" t="s">
        <v>767</v>
      </c>
      <c r="AH177" s="4" t="str">
        <f t="shared" si="158"/>
        <v>Not specified</v>
      </c>
      <c r="AK177" s="4">
        <v>0</v>
      </c>
      <c r="AN177" s="4" t="s">
        <v>768</v>
      </c>
      <c r="AO177" s="4" t="s">
        <v>780</v>
      </c>
      <c r="AP177" s="4" t="s">
        <v>770</v>
      </c>
      <c r="AQ177" s="4" t="str">
        <f t="shared" si="152"/>
        <v>None</v>
      </c>
      <c r="AT177" s="4" t="str">
        <f t="shared" si="154"/>
        <v>Not specified</v>
      </c>
      <c r="AW177" s="4" t="str">
        <f t="shared" si="159"/>
        <v>Yes, required</v>
      </c>
      <c r="AX177" s="4" t="s">
        <v>771</v>
      </c>
      <c r="AZ177" s="4" t="str">
        <f t="shared" si="160"/>
        <v>Self-defense</v>
      </c>
      <c r="BA177" s="4" t="s">
        <v>771</v>
      </c>
      <c r="BC177" s="4">
        <v>0</v>
      </c>
      <c r="BI177" s="4" t="str">
        <f t="shared" si="165"/>
        <v>Opportunity to make-up school work</v>
      </c>
      <c r="BJ177" s="4" t="s">
        <v>781</v>
      </c>
      <c r="BK177" s="4" t="s">
        <v>782</v>
      </c>
      <c r="BL177" s="4" t="str">
        <f t="shared" si="144"/>
        <v>No</v>
      </c>
      <c r="BR177" s="4">
        <v>1</v>
      </c>
      <c r="BS177" s="4" t="s">
        <v>772</v>
      </c>
      <c r="BU177" s="4" t="str">
        <f t="shared" si="161"/>
        <v>Not specified</v>
      </c>
      <c r="BX177" s="4" t="str">
        <f t="shared" si="162"/>
        <v>Number of expulsions, Number of out-of-school suspensions</v>
      </c>
      <c r="BY177" s="4" t="s">
        <v>772</v>
      </c>
      <c r="CA177" s="4">
        <v>0</v>
      </c>
      <c r="CG177" s="4">
        <v>1</v>
      </c>
      <c r="CH177" s="4" t="s">
        <v>758</v>
      </c>
      <c r="CJ177" s="4" t="str">
        <f t="shared" si="163"/>
        <v>Possession of firearm</v>
      </c>
      <c r="CK177" s="4" t="s">
        <v>758</v>
      </c>
    </row>
    <row r="178" spans="1:89" s="4" customFormat="1" x14ac:dyDescent="0.35">
      <c r="A178" s="4" t="s">
        <v>755</v>
      </c>
      <c r="B178" s="5">
        <v>41074</v>
      </c>
      <c r="C178" s="5">
        <v>41352</v>
      </c>
      <c r="D178" s="4">
        <v>1</v>
      </c>
      <c r="E178" s="4" t="s">
        <v>788</v>
      </c>
      <c r="G178" s="4">
        <v>1</v>
      </c>
      <c r="H178" s="4" t="s">
        <v>785</v>
      </c>
      <c r="J178" s="4" t="str">
        <f t="shared" si="164"/>
        <v>Possession of firearm, Possession of weapon, Possession of controlled substance</v>
      </c>
      <c r="K178" s="4" t="s">
        <v>775</v>
      </c>
      <c r="L178" s="4" t="s">
        <v>773</v>
      </c>
      <c r="M178" s="4" t="str">
        <f t="shared" si="156"/>
        <v>A full school year</v>
      </c>
      <c r="N178" s="4" t="s">
        <v>758</v>
      </c>
      <c r="O178" s="4" t="s">
        <v>760</v>
      </c>
      <c r="P178" s="4">
        <v>1</v>
      </c>
      <c r="Q178" s="4" t="s">
        <v>758</v>
      </c>
      <c r="R178" s="4" t="s">
        <v>761</v>
      </c>
      <c r="S178" s="4" t="s">
        <v>789</v>
      </c>
      <c r="T178" s="4" t="s">
        <v>790</v>
      </c>
      <c r="U178" s="4" t="s">
        <v>764</v>
      </c>
      <c r="V178" s="4" t="str">
        <f t="shared" si="150"/>
        <v>None</v>
      </c>
      <c r="Y178" s="4" t="str">
        <f t="shared" si="155"/>
        <v>Not specified</v>
      </c>
      <c r="AB178" s="4">
        <v>1</v>
      </c>
      <c r="AC178" s="4" t="s">
        <v>765</v>
      </c>
      <c r="AE178" s="4" t="str">
        <f t="shared" si="157"/>
        <v>Physical violence, Possession of firearms, Possession of weapons, Possession of controlled substance, Secret societies</v>
      </c>
      <c r="AF178" s="4" t="s">
        <v>766</v>
      </c>
      <c r="AG178" s="4" t="s">
        <v>767</v>
      </c>
      <c r="AH178" s="4" t="str">
        <f t="shared" si="158"/>
        <v>Not specified</v>
      </c>
      <c r="AK178" s="4">
        <v>0</v>
      </c>
      <c r="AN178" s="4" t="s">
        <v>791</v>
      </c>
      <c r="AO178" s="4" t="s">
        <v>792</v>
      </c>
      <c r="AP178" s="4" t="s">
        <v>770</v>
      </c>
      <c r="AQ178" s="4" t="str">
        <f t="shared" si="152"/>
        <v>None</v>
      </c>
      <c r="AT178" s="4" t="str">
        <f t="shared" si="154"/>
        <v>Not specified</v>
      </c>
      <c r="AW178" s="4" t="str">
        <f t="shared" si="159"/>
        <v>Yes, required</v>
      </c>
      <c r="AX178" s="4" t="s">
        <v>771</v>
      </c>
      <c r="AZ178" s="4" t="str">
        <f t="shared" si="160"/>
        <v>Self-defense</v>
      </c>
      <c r="BA178" s="4" t="s">
        <v>793</v>
      </c>
      <c r="BC178" s="4">
        <v>0</v>
      </c>
      <c r="BI178" s="4" t="str">
        <f t="shared" si="165"/>
        <v>Opportunity to make-up school work</v>
      </c>
      <c r="BJ178" s="4" t="s">
        <v>781</v>
      </c>
      <c r="BK178" s="4" t="s">
        <v>782</v>
      </c>
      <c r="BL178" s="4" t="str">
        <f t="shared" si="144"/>
        <v>No</v>
      </c>
      <c r="BR178" s="4">
        <v>1</v>
      </c>
      <c r="BS178" s="4" t="s">
        <v>772</v>
      </c>
      <c r="BU178" s="4" t="str">
        <f t="shared" si="161"/>
        <v>Not specified</v>
      </c>
      <c r="BX178" s="4" t="str">
        <f t="shared" si="162"/>
        <v>Number of expulsions, Number of out-of-school suspensions</v>
      </c>
      <c r="BY178" s="4" t="s">
        <v>772</v>
      </c>
      <c r="CA178" s="4">
        <v>0</v>
      </c>
      <c r="CG178" s="4">
        <v>1</v>
      </c>
      <c r="CH178" s="4" t="s">
        <v>758</v>
      </c>
      <c r="CJ178" s="4" t="str">
        <f t="shared" si="163"/>
        <v>Possession of firearm</v>
      </c>
      <c r="CK178" s="4" t="s">
        <v>758</v>
      </c>
    </row>
    <row r="179" spans="1:89" s="4" customFormat="1" x14ac:dyDescent="0.35">
      <c r="A179" s="4" t="s">
        <v>755</v>
      </c>
      <c r="B179" s="5">
        <v>41353</v>
      </c>
      <c r="C179" s="5">
        <v>41505</v>
      </c>
      <c r="D179" s="4">
        <v>1</v>
      </c>
      <c r="E179" s="4" t="s">
        <v>788</v>
      </c>
      <c r="G179" s="4">
        <v>1</v>
      </c>
      <c r="H179" s="4" t="s">
        <v>785</v>
      </c>
      <c r="J179" s="4" t="str">
        <f t="shared" si="164"/>
        <v>Possession of firearm, Possession of weapon, Possession of controlled substance</v>
      </c>
      <c r="K179" s="4" t="s">
        <v>777</v>
      </c>
      <c r="L179" s="4" t="s">
        <v>773</v>
      </c>
      <c r="M179" s="4" t="str">
        <f t="shared" si="156"/>
        <v>A full school year</v>
      </c>
      <c r="N179" s="4" t="s">
        <v>758</v>
      </c>
      <c r="O179" s="4" t="s">
        <v>760</v>
      </c>
      <c r="P179" s="4">
        <v>1</v>
      </c>
      <c r="Q179" s="4" t="s">
        <v>758</v>
      </c>
      <c r="R179" s="4" t="s">
        <v>761</v>
      </c>
      <c r="S179" s="4" t="s">
        <v>789</v>
      </c>
      <c r="T179" s="4" t="s">
        <v>794</v>
      </c>
      <c r="U179" s="4" t="s">
        <v>764</v>
      </c>
      <c r="V179" s="4" t="str">
        <f t="shared" si="150"/>
        <v>None</v>
      </c>
      <c r="Y179" s="4" t="str">
        <f t="shared" si="155"/>
        <v>Not specified</v>
      </c>
      <c r="AB179" s="4">
        <v>1</v>
      </c>
      <c r="AC179" s="4" t="s">
        <v>765</v>
      </c>
      <c r="AE179" s="4" t="str">
        <f t="shared" si="157"/>
        <v>Physical violence, Possession of firearms, Possession of weapons, Possession of controlled substance, Secret societies</v>
      </c>
      <c r="AF179" s="4" t="s">
        <v>766</v>
      </c>
      <c r="AG179" s="4" t="s">
        <v>767</v>
      </c>
      <c r="AH179" s="4" t="str">
        <f t="shared" si="158"/>
        <v>Not specified</v>
      </c>
      <c r="AK179" s="4">
        <v>0</v>
      </c>
      <c r="AN179" s="4" t="s">
        <v>791</v>
      </c>
      <c r="AO179" s="4" t="s">
        <v>795</v>
      </c>
      <c r="AP179" s="4" t="s">
        <v>770</v>
      </c>
      <c r="AQ179" s="4" t="str">
        <f t="shared" si="152"/>
        <v>None</v>
      </c>
      <c r="AT179" s="4" t="str">
        <f t="shared" si="154"/>
        <v>Not specified</v>
      </c>
      <c r="AW179" s="4" t="str">
        <f t="shared" si="159"/>
        <v>Yes, required</v>
      </c>
      <c r="AX179" s="4" t="s">
        <v>771</v>
      </c>
      <c r="AZ179" s="4" t="str">
        <f t="shared" si="160"/>
        <v>Self-defense</v>
      </c>
      <c r="BA179" s="4" t="s">
        <v>771</v>
      </c>
      <c r="BC179" s="4">
        <v>0</v>
      </c>
      <c r="BI179" s="4" t="str">
        <f t="shared" si="165"/>
        <v>Opportunity to make-up school work</v>
      </c>
      <c r="BJ179" s="4" t="s">
        <v>781</v>
      </c>
      <c r="BK179" s="4" t="s">
        <v>782</v>
      </c>
      <c r="BL179" s="4" t="str">
        <f t="shared" si="144"/>
        <v>No</v>
      </c>
      <c r="BR179" s="4">
        <v>1</v>
      </c>
      <c r="BS179" s="4" t="s">
        <v>772</v>
      </c>
      <c r="BU179" s="4" t="str">
        <f t="shared" si="161"/>
        <v>Not specified</v>
      </c>
      <c r="BX179" s="4" t="str">
        <f t="shared" si="162"/>
        <v>Number of expulsions, Number of out-of-school suspensions</v>
      </c>
      <c r="BY179" s="4" t="s">
        <v>772</v>
      </c>
      <c r="CA179" s="4">
        <v>0</v>
      </c>
      <c r="CG179" s="4">
        <v>1</v>
      </c>
      <c r="CH179" s="4" t="s">
        <v>758</v>
      </c>
      <c r="CJ179" s="4" t="str">
        <f t="shared" si="163"/>
        <v>Possession of firearm</v>
      </c>
      <c r="CK179" s="4" t="s">
        <v>758</v>
      </c>
    </row>
    <row r="180" spans="1:89" s="4" customFormat="1" x14ac:dyDescent="0.35">
      <c r="A180" s="4" t="s">
        <v>755</v>
      </c>
      <c r="B180" s="5">
        <v>41506</v>
      </c>
      <c r="C180" s="5">
        <v>42183</v>
      </c>
      <c r="D180" s="4">
        <v>1</v>
      </c>
      <c r="E180" s="4" t="s">
        <v>788</v>
      </c>
      <c r="G180" s="4">
        <v>1</v>
      </c>
      <c r="H180" s="4" t="s">
        <v>785</v>
      </c>
      <c r="J180" s="4" t="str">
        <f t="shared" si="164"/>
        <v>Possession of firearm, Possession of weapon, Possession of controlled substance</v>
      </c>
      <c r="K180" s="4" t="s">
        <v>783</v>
      </c>
      <c r="L180" s="4" t="s">
        <v>773</v>
      </c>
      <c r="M180" s="4" t="str">
        <f t="shared" si="156"/>
        <v>A full school year</v>
      </c>
      <c r="N180" s="4" t="s">
        <v>758</v>
      </c>
      <c r="O180" s="4" t="s">
        <v>760</v>
      </c>
      <c r="P180" s="4">
        <v>1</v>
      </c>
      <c r="Q180" s="4" t="s">
        <v>758</v>
      </c>
      <c r="R180" s="4" t="s">
        <v>761</v>
      </c>
      <c r="S180" s="4" t="s">
        <v>789</v>
      </c>
      <c r="T180" s="4" t="s">
        <v>784</v>
      </c>
      <c r="U180" s="4" t="s">
        <v>764</v>
      </c>
      <c r="V180" s="4" t="str">
        <f t="shared" si="150"/>
        <v>None</v>
      </c>
      <c r="Y180" s="4" t="str">
        <f t="shared" si="155"/>
        <v>Not specified</v>
      </c>
      <c r="AB180" s="4">
        <v>1</v>
      </c>
      <c r="AC180" s="4" t="s">
        <v>765</v>
      </c>
      <c r="AE180" s="4" t="str">
        <f t="shared" si="157"/>
        <v>Physical violence, Possession of firearms, Possession of weapons, Possession of controlled substance, Secret societies</v>
      </c>
      <c r="AF180" s="4" t="s">
        <v>766</v>
      </c>
      <c r="AG180" s="4" t="s">
        <v>767</v>
      </c>
      <c r="AH180" s="4" t="str">
        <f t="shared" si="158"/>
        <v>Not specified</v>
      </c>
      <c r="AK180" s="4">
        <v>0</v>
      </c>
      <c r="AN180" s="4" t="s">
        <v>791</v>
      </c>
      <c r="AO180" s="4" t="s">
        <v>796</v>
      </c>
      <c r="AP180" s="4" t="s">
        <v>770</v>
      </c>
      <c r="AQ180" s="4" t="str">
        <f t="shared" si="152"/>
        <v>None</v>
      </c>
      <c r="AT180" s="4" t="str">
        <f t="shared" si="154"/>
        <v>Not specified</v>
      </c>
      <c r="AW180" s="4" t="str">
        <f t="shared" si="159"/>
        <v>Yes, required</v>
      </c>
      <c r="AX180" s="4" t="s">
        <v>771</v>
      </c>
      <c r="AZ180" s="4" t="str">
        <f t="shared" si="160"/>
        <v>Self-defense</v>
      </c>
      <c r="BA180" s="4" t="s">
        <v>771</v>
      </c>
      <c r="BC180" s="4">
        <v>0</v>
      </c>
      <c r="BI180" s="4" t="str">
        <f t="shared" si="165"/>
        <v>Opportunity to make-up school work</v>
      </c>
      <c r="BJ180" s="4" t="s">
        <v>781</v>
      </c>
      <c r="BK180" s="4" t="s">
        <v>782</v>
      </c>
      <c r="BL180" s="4" t="str">
        <f t="shared" si="144"/>
        <v>No</v>
      </c>
      <c r="BR180" s="4">
        <v>1</v>
      </c>
      <c r="BS180" s="4" t="s">
        <v>772</v>
      </c>
      <c r="BU180" s="4" t="str">
        <f t="shared" si="161"/>
        <v>Not specified</v>
      </c>
      <c r="BX180" s="4" t="str">
        <f t="shared" si="162"/>
        <v>Number of expulsions, Number of out-of-school suspensions</v>
      </c>
      <c r="BY180" s="4" t="s">
        <v>772</v>
      </c>
      <c r="CA180" s="4">
        <v>0</v>
      </c>
      <c r="CG180" s="4">
        <v>1</v>
      </c>
      <c r="CH180" s="4" t="s">
        <v>758</v>
      </c>
      <c r="CJ180" s="4" t="str">
        <f t="shared" si="163"/>
        <v>Possession of firearm</v>
      </c>
      <c r="CK180" s="4" t="s">
        <v>758</v>
      </c>
    </row>
    <row r="181" spans="1:89" s="4" customFormat="1" x14ac:dyDescent="0.35">
      <c r="A181" s="4" t="s">
        <v>755</v>
      </c>
      <c r="B181" s="5">
        <v>42184</v>
      </c>
      <c r="C181" s="5">
        <v>42533</v>
      </c>
      <c r="D181" s="4">
        <v>1</v>
      </c>
      <c r="E181" s="4" t="s">
        <v>788</v>
      </c>
      <c r="G181" s="4">
        <v>1</v>
      </c>
      <c r="H181" s="4" t="s">
        <v>785</v>
      </c>
      <c r="J181" s="4" t="str">
        <f t="shared" si="164"/>
        <v>Possession of firearm, Possession of weapon, Possession of controlled substance</v>
      </c>
      <c r="K181" s="4" t="s">
        <v>777</v>
      </c>
      <c r="L181" s="4" t="s">
        <v>773</v>
      </c>
      <c r="M181" s="4" t="str">
        <f t="shared" si="156"/>
        <v>A full school year</v>
      </c>
      <c r="N181" s="4" t="s">
        <v>758</v>
      </c>
      <c r="O181" s="4" t="s">
        <v>760</v>
      </c>
      <c r="P181" s="4">
        <v>1</v>
      </c>
      <c r="Q181" s="4" t="s">
        <v>758</v>
      </c>
      <c r="R181" s="4" t="s">
        <v>761</v>
      </c>
      <c r="S181" s="4" t="s">
        <v>789</v>
      </c>
      <c r="T181" s="4" t="s">
        <v>797</v>
      </c>
      <c r="U181" s="4" t="s">
        <v>764</v>
      </c>
      <c r="V181" s="4" t="str">
        <f t="shared" si="150"/>
        <v>None</v>
      </c>
      <c r="Y181" s="4" t="str">
        <f t="shared" si="155"/>
        <v>Not specified</v>
      </c>
      <c r="AB181" s="4">
        <v>1</v>
      </c>
      <c r="AC181" s="4" t="s">
        <v>765</v>
      </c>
      <c r="AE181" s="4" t="str">
        <f t="shared" si="157"/>
        <v>Physical violence, Possession of firearms, Possession of weapons, Possession of controlled substance, Secret societies</v>
      </c>
      <c r="AF181" s="4" t="s">
        <v>766</v>
      </c>
      <c r="AG181" s="4" t="s">
        <v>767</v>
      </c>
      <c r="AH181" s="4" t="str">
        <f t="shared" si="158"/>
        <v>Not specified</v>
      </c>
      <c r="AK181" s="4">
        <v>0</v>
      </c>
      <c r="AN181" s="4" t="s">
        <v>791</v>
      </c>
      <c r="AO181" s="4" t="s">
        <v>796</v>
      </c>
      <c r="AP181" s="4" t="s">
        <v>770</v>
      </c>
      <c r="AQ181" s="4" t="str">
        <f t="shared" si="152"/>
        <v>None</v>
      </c>
      <c r="AT181" s="4" t="str">
        <f t="shared" si="154"/>
        <v>Not specified</v>
      </c>
      <c r="AW181" s="4" t="str">
        <f t="shared" si="159"/>
        <v>Yes, required</v>
      </c>
      <c r="AX181" s="4" t="s">
        <v>771</v>
      </c>
      <c r="AZ181" s="4" t="str">
        <f t="shared" si="160"/>
        <v>Self-defense</v>
      </c>
      <c r="BA181" s="4" t="s">
        <v>771</v>
      </c>
      <c r="BC181" s="4">
        <v>1</v>
      </c>
      <c r="BD181" s="4" t="s">
        <v>798</v>
      </c>
      <c r="BE181" s="4" t="s">
        <v>799</v>
      </c>
      <c r="BF181" s="4" t="str">
        <f t="shared" ref="BF181:BF186" si="166">("Kindergarten through 5th grade")</f>
        <v>Kindergarten through 5th grade</v>
      </c>
      <c r="BH181" s="4" t="s">
        <v>800</v>
      </c>
      <c r="BI181" s="4" t="str">
        <f t="shared" si="165"/>
        <v>Opportunity to make-up school work</v>
      </c>
      <c r="BJ181" s="4" t="s">
        <v>781</v>
      </c>
      <c r="BK181" s="4" t="s">
        <v>782</v>
      </c>
      <c r="BL181" s="4" t="str">
        <f t="shared" si="144"/>
        <v>No</v>
      </c>
      <c r="BR181" s="4">
        <v>1</v>
      </c>
      <c r="BS181" s="4" t="s">
        <v>772</v>
      </c>
      <c r="BU181" s="4" t="str">
        <f t="shared" si="161"/>
        <v>Not specified</v>
      </c>
      <c r="BX181" s="4" t="str">
        <f t="shared" si="162"/>
        <v>Number of expulsions, Number of out-of-school suspensions</v>
      </c>
      <c r="BY181" s="4" t="s">
        <v>772</v>
      </c>
      <c r="CA181" s="4">
        <v>0</v>
      </c>
      <c r="CG181" s="4">
        <v>1</v>
      </c>
      <c r="CH181" s="4" t="s">
        <v>758</v>
      </c>
      <c r="CJ181" s="4" t="str">
        <f t="shared" si="163"/>
        <v>Possession of firearm</v>
      </c>
      <c r="CK181" s="4" t="s">
        <v>758</v>
      </c>
    </row>
    <row r="182" spans="1:89" s="4" customFormat="1" x14ac:dyDescent="0.35">
      <c r="A182" s="4" t="s">
        <v>755</v>
      </c>
      <c r="B182" s="5">
        <v>42534</v>
      </c>
      <c r="C182" s="5">
        <v>42582</v>
      </c>
      <c r="D182" s="4">
        <v>1</v>
      </c>
      <c r="E182" s="4" t="s">
        <v>788</v>
      </c>
      <c r="G182" s="4">
        <v>1</v>
      </c>
      <c r="H182" s="4" t="s">
        <v>785</v>
      </c>
      <c r="J182" s="4" t="str">
        <f t="shared" si="164"/>
        <v>Possession of firearm, Possession of weapon, Possession of controlled substance</v>
      </c>
      <c r="K182" s="4" t="s">
        <v>777</v>
      </c>
      <c r="L182" s="4" t="s">
        <v>773</v>
      </c>
      <c r="M182" s="4" t="str">
        <f t="shared" si="156"/>
        <v>A full school year</v>
      </c>
      <c r="N182" s="4" t="s">
        <v>758</v>
      </c>
      <c r="O182" s="4" t="s">
        <v>760</v>
      </c>
      <c r="P182" s="4">
        <v>1</v>
      </c>
      <c r="Q182" s="4" t="s">
        <v>758</v>
      </c>
      <c r="R182" s="4" t="s">
        <v>761</v>
      </c>
      <c r="S182" s="4" t="s">
        <v>789</v>
      </c>
      <c r="T182" s="4" t="s">
        <v>797</v>
      </c>
      <c r="U182" s="4" t="s">
        <v>764</v>
      </c>
      <c r="V182" s="4" t="str">
        <f t="shared" si="150"/>
        <v>None</v>
      </c>
      <c r="Y182" s="4" t="str">
        <f t="shared" si="155"/>
        <v>Not specified</v>
      </c>
      <c r="AB182" s="4">
        <v>1</v>
      </c>
      <c r="AC182" s="4" t="s">
        <v>765</v>
      </c>
      <c r="AE182" s="4" t="str">
        <f t="shared" si="157"/>
        <v>Physical violence, Possession of firearms, Possession of weapons, Possession of controlled substance, Secret societies</v>
      </c>
      <c r="AF182" s="4" t="s">
        <v>766</v>
      </c>
      <c r="AG182" s="4" t="s">
        <v>767</v>
      </c>
      <c r="AH182" s="4" t="str">
        <f t="shared" si="158"/>
        <v>Not specified</v>
      </c>
      <c r="AK182" s="4">
        <v>0</v>
      </c>
      <c r="AN182" s="4" t="s">
        <v>791</v>
      </c>
      <c r="AO182" s="4" t="s">
        <v>796</v>
      </c>
      <c r="AP182" s="4" t="s">
        <v>770</v>
      </c>
      <c r="AQ182" s="4" t="str">
        <f t="shared" si="152"/>
        <v>None</v>
      </c>
      <c r="AT182" s="4" t="str">
        <f t="shared" si="154"/>
        <v>Not specified</v>
      </c>
      <c r="AW182" s="4" t="str">
        <f t="shared" si="159"/>
        <v>Yes, required</v>
      </c>
      <c r="AX182" s="4" t="s">
        <v>771</v>
      </c>
      <c r="AZ182" s="4" t="str">
        <f t="shared" si="160"/>
        <v>Self-defense</v>
      </c>
      <c r="BA182" s="4" t="s">
        <v>771</v>
      </c>
      <c r="BC182" s="4">
        <v>1</v>
      </c>
      <c r="BD182" s="4" t="s">
        <v>798</v>
      </c>
      <c r="BE182" s="4" t="s">
        <v>799</v>
      </c>
      <c r="BF182" s="4" t="str">
        <f t="shared" si="166"/>
        <v>Kindergarten through 5th grade</v>
      </c>
      <c r="BG182" s="4" t="s">
        <v>798</v>
      </c>
      <c r="BH182" s="4" t="s">
        <v>800</v>
      </c>
      <c r="BI182" s="4" t="str">
        <f t="shared" si="165"/>
        <v>Opportunity to make-up school work</v>
      </c>
      <c r="BJ182" s="4" t="s">
        <v>781</v>
      </c>
      <c r="BK182" s="4" t="s">
        <v>782</v>
      </c>
      <c r="BL182" s="4" t="str">
        <f t="shared" si="144"/>
        <v>No</v>
      </c>
      <c r="BR182" s="4">
        <v>1</v>
      </c>
      <c r="BS182" s="4" t="s">
        <v>801</v>
      </c>
      <c r="BU182" s="4" t="str">
        <f t="shared" si="161"/>
        <v>Not specified</v>
      </c>
      <c r="BX182" s="4" t="str">
        <f t="shared" si="162"/>
        <v>Number of expulsions, Number of out-of-school suspensions</v>
      </c>
      <c r="BY182" s="4" t="s">
        <v>801</v>
      </c>
      <c r="CA182" s="4">
        <v>0</v>
      </c>
      <c r="CG182" s="4">
        <v>1</v>
      </c>
      <c r="CH182" s="4" t="s">
        <v>758</v>
      </c>
      <c r="CJ182" s="4" t="str">
        <f t="shared" si="163"/>
        <v>Possession of firearm</v>
      </c>
      <c r="CK182" s="4" t="s">
        <v>758</v>
      </c>
    </row>
    <row r="183" spans="1:89" s="4" customFormat="1" x14ac:dyDescent="0.35">
      <c r="A183" s="4" t="s">
        <v>755</v>
      </c>
      <c r="B183" s="5">
        <v>42583</v>
      </c>
      <c r="C183" s="5">
        <v>42947</v>
      </c>
      <c r="D183" s="4">
        <v>1</v>
      </c>
      <c r="E183" s="4" t="s">
        <v>788</v>
      </c>
      <c r="G183" s="4">
        <v>1</v>
      </c>
      <c r="H183" s="4" t="s">
        <v>785</v>
      </c>
      <c r="J183" s="4" t="str">
        <f t="shared" si="164"/>
        <v>Possession of firearm, Possession of weapon, Possession of controlled substance</v>
      </c>
      <c r="K183" s="4" t="s">
        <v>777</v>
      </c>
      <c r="L183" s="4" t="s">
        <v>773</v>
      </c>
      <c r="M183" s="4" t="str">
        <f t="shared" si="156"/>
        <v>A full school year</v>
      </c>
      <c r="N183" s="4" t="s">
        <v>758</v>
      </c>
      <c r="O183" s="4" t="s">
        <v>760</v>
      </c>
      <c r="P183" s="4">
        <v>1</v>
      </c>
      <c r="Q183" s="4" t="s">
        <v>758</v>
      </c>
      <c r="R183" s="4" t="s">
        <v>761</v>
      </c>
      <c r="S183" s="4" t="s">
        <v>802</v>
      </c>
      <c r="T183" s="4" t="s">
        <v>803</v>
      </c>
      <c r="U183" s="4" t="s">
        <v>764</v>
      </c>
      <c r="Y183" s="4" t="str">
        <f t="shared" si="155"/>
        <v>Not specified</v>
      </c>
      <c r="AB183" s="4">
        <v>1</v>
      </c>
      <c r="AC183" s="4" t="s">
        <v>765</v>
      </c>
      <c r="AE183" s="4" t="str">
        <f t="shared" si="157"/>
        <v>Physical violence, Possession of firearms, Possession of weapons, Possession of controlled substance, Secret societies</v>
      </c>
      <c r="AF183" s="4" t="s">
        <v>766</v>
      </c>
      <c r="AG183" s="4" t="s">
        <v>767</v>
      </c>
      <c r="AH183" s="4" t="str">
        <f t="shared" si="158"/>
        <v>Not specified</v>
      </c>
      <c r="AK183" s="4">
        <v>0</v>
      </c>
      <c r="AN183" s="4" t="s">
        <v>791</v>
      </c>
      <c r="AO183" s="4" t="s">
        <v>796</v>
      </c>
      <c r="AP183" s="4" t="s">
        <v>770</v>
      </c>
      <c r="AQ183" s="4" t="str">
        <f t="shared" si="152"/>
        <v>None</v>
      </c>
      <c r="AT183" s="4" t="str">
        <f t="shared" si="154"/>
        <v>Not specified</v>
      </c>
      <c r="AW183" s="4" t="str">
        <f t="shared" si="159"/>
        <v>Yes, required</v>
      </c>
      <c r="AX183" s="4" t="s">
        <v>771</v>
      </c>
      <c r="AZ183" s="4" t="str">
        <f t="shared" si="160"/>
        <v>Self-defense</v>
      </c>
      <c r="BA183" s="4" t="s">
        <v>771</v>
      </c>
      <c r="BC183" s="4">
        <v>1</v>
      </c>
      <c r="BD183" s="4" t="s">
        <v>798</v>
      </c>
      <c r="BE183" s="4" t="s">
        <v>799</v>
      </c>
      <c r="BF183" s="4" t="str">
        <f t="shared" si="166"/>
        <v>Kindergarten through 5th grade</v>
      </c>
      <c r="BG183" s="4" t="s">
        <v>798</v>
      </c>
      <c r="BH183" s="4" t="s">
        <v>800</v>
      </c>
      <c r="BI183" s="4" t="str">
        <f t="shared" si="165"/>
        <v>Opportunity to make-up school work</v>
      </c>
      <c r="BJ183" s="4" t="s">
        <v>781</v>
      </c>
      <c r="BK183" s="4" t="s">
        <v>782</v>
      </c>
      <c r="BL183" s="4" t="str">
        <f t="shared" si="144"/>
        <v>No</v>
      </c>
      <c r="BR183" s="4">
        <v>1</v>
      </c>
      <c r="BS183" s="4" t="s">
        <v>801</v>
      </c>
      <c r="BU183" s="4" t="str">
        <f t="shared" si="161"/>
        <v>Not specified</v>
      </c>
      <c r="BX183" s="4" t="str">
        <f t="shared" si="162"/>
        <v>Number of expulsions, Number of out-of-school suspensions</v>
      </c>
      <c r="BY183" s="4" t="s">
        <v>801</v>
      </c>
      <c r="CA183" s="4">
        <v>0</v>
      </c>
      <c r="CG183" s="4">
        <v>1</v>
      </c>
      <c r="CH183" s="4" t="s">
        <v>758</v>
      </c>
      <c r="CJ183" s="4" t="str">
        <f t="shared" si="163"/>
        <v>Possession of firearm</v>
      </c>
      <c r="CK183" s="4" t="s">
        <v>758</v>
      </c>
    </row>
    <row r="184" spans="1:89" s="4" customFormat="1" x14ac:dyDescent="0.35">
      <c r="A184" s="4" t="s">
        <v>755</v>
      </c>
      <c r="B184" s="5">
        <v>42948</v>
      </c>
      <c r="C184" s="5">
        <v>43088</v>
      </c>
      <c r="D184" s="4">
        <v>1</v>
      </c>
      <c r="E184" s="4" t="s">
        <v>788</v>
      </c>
      <c r="G184" s="4">
        <v>1</v>
      </c>
      <c r="H184" s="4" t="s">
        <v>785</v>
      </c>
      <c r="J184" s="4" t="str">
        <f t="shared" si="164"/>
        <v>Possession of firearm, Possession of weapon, Possession of controlled substance</v>
      </c>
      <c r="K184" s="4" t="s">
        <v>777</v>
      </c>
      <c r="L184" s="4" t="s">
        <v>773</v>
      </c>
      <c r="M184" s="4" t="str">
        <f t="shared" si="156"/>
        <v>A full school year</v>
      </c>
      <c r="N184" s="4" t="s">
        <v>758</v>
      </c>
      <c r="O184" s="4" t="s">
        <v>760</v>
      </c>
      <c r="P184" s="4">
        <v>1</v>
      </c>
      <c r="Q184" s="4" t="s">
        <v>758</v>
      </c>
      <c r="R184" s="4" t="s">
        <v>761</v>
      </c>
      <c r="S184" s="4" t="s">
        <v>789</v>
      </c>
      <c r="T184" s="4" t="s">
        <v>804</v>
      </c>
      <c r="U184" s="4" t="s">
        <v>764</v>
      </c>
      <c r="V184" s="4" t="str">
        <f>("Dress Code")</f>
        <v>Dress Code</v>
      </c>
      <c r="X184" s="4" t="s">
        <v>800</v>
      </c>
      <c r="Y184" s="4" t="str">
        <f t="shared" si="155"/>
        <v>Not specified</v>
      </c>
      <c r="AB184" s="4">
        <v>1</v>
      </c>
      <c r="AC184" s="4" t="s">
        <v>765</v>
      </c>
      <c r="AE184" s="4" t="str">
        <f t="shared" si="157"/>
        <v>Physical violence, Possession of firearms, Possession of weapons, Possession of controlled substance, Secret societies</v>
      </c>
      <c r="AF184" s="4" t="s">
        <v>766</v>
      </c>
      <c r="AG184" s="4" t="s">
        <v>767</v>
      </c>
      <c r="AH184" s="4" t="str">
        <f t="shared" si="158"/>
        <v>Not specified</v>
      </c>
      <c r="AK184" s="4">
        <v>0</v>
      </c>
      <c r="AN184" s="4" t="s">
        <v>791</v>
      </c>
      <c r="AO184" s="4" t="s">
        <v>796</v>
      </c>
      <c r="AP184" s="4" t="s">
        <v>770</v>
      </c>
      <c r="AQ184" s="4" t="str">
        <f>("Dress code violation")</f>
        <v>Dress code violation</v>
      </c>
      <c r="AS184" s="4" t="s">
        <v>800</v>
      </c>
      <c r="AT184" s="4" t="str">
        <f t="shared" si="154"/>
        <v>Not specified</v>
      </c>
      <c r="AW184" s="4" t="str">
        <f t="shared" si="159"/>
        <v>Yes, required</v>
      </c>
      <c r="AX184" s="4" t="s">
        <v>771</v>
      </c>
      <c r="AZ184" s="4" t="str">
        <f t="shared" si="160"/>
        <v>Self-defense</v>
      </c>
      <c r="BA184" s="4" t="s">
        <v>771</v>
      </c>
      <c r="BC184" s="4">
        <v>1</v>
      </c>
      <c r="BD184" s="4" t="s">
        <v>798</v>
      </c>
      <c r="BE184" s="4" t="s">
        <v>799</v>
      </c>
      <c r="BF184" s="4" t="str">
        <f t="shared" si="166"/>
        <v>Kindergarten through 5th grade</v>
      </c>
      <c r="BG184" s="4" t="s">
        <v>798</v>
      </c>
      <c r="BH184" s="4" t="s">
        <v>800</v>
      </c>
      <c r="BI184" s="4" t="str">
        <f t="shared" si="165"/>
        <v>Opportunity to make-up school work</v>
      </c>
      <c r="BJ184" s="4" t="s">
        <v>781</v>
      </c>
      <c r="BK184" s="4" t="s">
        <v>782</v>
      </c>
      <c r="BL184" s="4" t="str">
        <f t="shared" si="144"/>
        <v>No</v>
      </c>
      <c r="BR184" s="4">
        <v>1</v>
      </c>
      <c r="BS184" s="4" t="s">
        <v>801</v>
      </c>
      <c r="BU184" s="4" t="str">
        <f t="shared" si="161"/>
        <v>Not specified</v>
      </c>
      <c r="BX184" s="4" t="str">
        <f t="shared" si="162"/>
        <v>Number of expulsions, Number of out-of-school suspensions</v>
      </c>
      <c r="BY184" s="4" t="s">
        <v>801</v>
      </c>
      <c r="CA184" s="4">
        <v>0</v>
      </c>
      <c r="CG184" s="4">
        <v>1</v>
      </c>
      <c r="CH184" s="4" t="s">
        <v>758</v>
      </c>
      <c r="CJ184" s="4" t="str">
        <f t="shared" si="163"/>
        <v>Possession of firearm</v>
      </c>
      <c r="CK184" s="4" t="s">
        <v>758</v>
      </c>
    </row>
    <row r="185" spans="1:89" s="4" customFormat="1" x14ac:dyDescent="0.35">
      <c r="A185" s="4" t="s">
        <v>755</v>
      </c>
      <c r="B185" s="5">
        <v>43089</v>
      </c>
      <c r="C185" s="5">
        <v>43251</v>
      </c>
      <c r="D185" s="4">
        <v>1</v>
      </c>
      <c r="E185" s="4" t="s">
        <v>788</v>
      </c>
      <c r="G185" s="4">
        <v>1</v>
      </c>
      <c r="H185" s="4" t="s">
        <v>785</v>
      </c>
      <c r="J185" s="4" t="str">
        <f t="shared" si="164"/>
        <v>Possession of firearm, Possession of weapon, Possession of controlled substance</v>
      </c>
      <c r="K185" s="4" t="s">
        <v>777</v>
      </c>
      <c r="L185" s="4" t="s">
        <v>773</v>
      </c>
      <c r="M185" s="4" t="str">
        <f t="shared" si="156"/>
        <v>A full school year</v>
      </c>
      <c r="N185" s="4" t="s">
        <v>758</v>
      </c>
      <c r="O185" s="4" t="s">
        <v>760</v>
      </c>
      <c r="P185" s="4">
        <v>1</v>
      </c>
      <c r="Q185" s="4" t="s">
        <v>758</v>
      </c>
      <c r="R185" s="4" t="s">
        <v>761</v>
      </c>
      <c r="S185" s="4" t="s">
        <v>805</v>
      </c>
      <c r="T185" s="4" t="s">
        <v>797</v>
      </c>
      <c r="U185" s="4" t="s">
        <v>764</v>
      </c>
      <c r="V185" s="4" t="str">
        <f t="shared" ref="V185:V196" si="167">("None")</f>
        <v>None</v>
      </c>
      <c r="Y185" s="4" t="str">
        <f t="shared" si="155"/>
        <v>Not specified</v>
      </c>
      <c r="AB185" s="4">
        <v>1</v>
      </c>
      <c r="AC185" s="4" t="s">
        <v>765</v>
      </c>
      <c r="AE185" s="4" t="str">
        <f t="shared" si="157"/>
        <v>Physical violence, Possession of firearms, Possession of weapons, Possession of controlled substance, Secret societies</v>
      </c>
      <c r="AF185" s="4" t="s">
        <v>766</v>
      </c>
      <c r="AG185" s="4" t="s">
        <v>767</v>
      </c>
      <c r="AH185" s="4" t="str">
        <f t="shared" si="158"/>
        <v>Not specified</v>
      </c>
      <c r="AK185" s="4">
        <v>0</v>
      </c>
      <c r="AN185" s="4" t="s">
        <v>791</v>
      </c>
      <c r="AO185" s="4" t="s">
        <v>796</v>
      </c>
      <c r="AP185" s="4" t="s">
        <v>770</v>
      </c>
      <c r="AQ185" s="4" t="str">
        <f t="shared" ref="AQ185:AQ196" si="168">("None")</f>
        <v>None</v>
      </c>
      <c r="AT185" s="4" t="str">
        <f t="shared" si="154"/>
        <v>Not specified</v>
      </c>
      <c r="AW185" s="4" t="str">
        <f t="shared" si="159"/>
        <v>Yes, required</v>
      </c>
      <c r="AX185" s="4" t="s">
        <v>771</v>
      </c>
      <c r="AZ185" s="4" t="str">
        <f t="shared" si="160"/>
        <v>Self-defense</v>
      </c>
      <c r="BA185" s="4" t="s">
        <v>771</v>
      </c>
      <c r="BC185" s="4">
        <v>1</v>
      </c>
      <c r="BD185" s="4" t="s">
        <v>798</v>
      </c>
      <c r="BE185" s="4" t="s">
        <v>799</v>
      </c>
      <c r="BF185" s="4" t="str">
        <f t="shared" si="166"/>
        <v>Kindergarten through 5th grade</v>
      </c>
      <c r="BG185" s="4" t="s">
        <v>798</v>
      </c>
      <c r="BH185" s="4" t="s">
        <v>800</v>
      </c>
      <c r="BI185" s="4" t="str">
        <f t="shared" si="165"/>
        <v>Opportunity to make-up school work</v>
      </c>
      <c r="BJ185" s="4" t="s">
        <v>781</v>
      </c>
      <c r="BK185" s="4" t="s">
        <v>782</v>
      </c>
      <c r="BL185" s="4" t="str">
        <f t="shared" si="144"/>
        <v>No</v>
      </c>
      <c r="BR185" s="4">
        <v>1</v>
      </c>
      <c r="BS185" s="4" t="s">
        <v>801</v>
      </c>
      <c r="BU185" s="4" t="str">
        <f t="shared" si="161"/>
        <v>Not specified</v>
      </c>
      <c r="BX185" s="4" t="str">
        <f t="shared" si="162"/>
        <v>Number of expulsions, Number of out-of-school suspensions</v>
      </c>
      <c r="BY185" s="4" t="s">
        <v>801</v>
      </c>
      <c r="CA185" s="4">
        <v>0</v>
      </c>
      <c r="CG185" s="4">
        <v>1</v>
      </c>
      <c r="CH185" s="4" t="s">
        <v>758</v>
      </c>
      <c r="CJ185" s="4" t="str">
        <f t="shared" si="163"/>
        <v>Possession of firearm</v>
      </c>
      <c r="CK185" s="4" t="s">
        <v>758</v>
      </c>
    </row>
    <row r="186" spans="1:89" s="4" customFormat="1" x14ac:dyDescent="0.35">
      <c r="A186" s="4" t="s">
        <v>755</v>
      </c>
      <c r="B186" s="5">
        <v>43252</v>
      </c>
      <c r="C186" s="5">
        <v>43435</v>
      </c>
      <c r="D186" s="4">
        <v>1</v>
      </c>
      <c r="E186" s="4" t="s">
        <v>788</v>
      </c>
      <c r="G186" s="4">
        <v>1</v>
      </c>
      <c r="H186" s="4" t="s">
        <v>785</v>
      </c>
      <c r="J186" s="4" t="str">
        <f t="shared" si="164"/>
        <v>Possession of firearm, Possession of weapon, Possession of controlled substance</v>
      </c>
      <c r="K186" s="4" t="s">
        <v>777</v>
      </c>
      <c r="L186" s="4" t="s">
        <v>773</v>
      </c>
      <c r="M186" s="4" t="str">
        <f t="shared" si="156"/>
        <v>A full school year</v>
      </c>
      <c r="N186" s="4" t="s">
        <v>758</v>
      </c>
      <c r="O186" s="4" t="s">
        <v>760</v>
      </c>
      <c r="P186" s="4">
        <v>1</v>
      </c>
      <c r="Q186" s="4" t="s">
        <v>758</v>
      </c>
      <c r="R186" s="4" t="s">
        <v>761</v>
      </c>
      <c r="S186" s="4" t="s">
        <v>806</v>
      </c>
      <c r="T186" s="4" t="s">
        <v>797</v>
      </c>
      <c r="U186" s="4" t="s">
        <v>764</v>
      </c>
      <c r="V186" s="4" t="str">
        <f t="shared" si="167"/>
        <v>None</v>
      </c>
      <c r="Y186" s="4" t="str">
        <f t="shared" si="155"/>
        <v>Not specified</v>
      </c>
      <c r="AB186" s="4">
        <v>1</v>
      </c>
      <c r="AC186" s="4" t="s">
        <v>765</v>
      </c>
      <c r="AE186" s="4" t="str">
        <f t="shared" si="157"/>
        <v>Physical violence, Possession of firearms, Possession of weapons, Possession of controlled substance, Secret societies</v>
      </c>
      <c r="AF186" s="4" t="s">
        <v>766</v>
      </c>
      <c r="AG186" s="4" t="s">
        <v>767</v>
      </c>
      <c r="AH186" s="4" t="str">
        <f t="shared" si="158"/>
        <v>Not specified</v>
      </c>
      <c r="AK186" s="4">
        <v>0</v>
      </c>
      <c r="AN186" s="4" t="s">
        <v>791</v>
      </c>
      <c r="AO186" s="4" t="s">
        <v>796</v>
      </c>
      <c r="AP186" s="4" t="s">
        <v>770</v>
      </c>
      <c r="AQ186" s="4" t="str">
        <f t="shared" si="168"/>
        <v>None</v>
      </c>
      <c r="AT186" s="4" t="str">
        <f t="shared" si="154"/>
        <v>Not specified</v>
      </c>
      <c r="AW186" s="4" t="str">
        <f t="shared" si="159"/>
        <v>Yes, required</v>
      </c>
      <c r="AX186" s="4" t="s">
        <v>771</v>
      </c>
      <c r="AZ186" s="4" t="str">
        <f t="shared" si="160"/>
        <v>Self-defense</v>
      </c>
      <c r="BA186" s="4" t="s">
        <v>771</v>
      </c>
      <c r="BC186" s="4">
        <v>1</v>
      </c>
      <c r="BD186" s="4" t="s">
        <v>798</v>
      </c>
      <c r="BE186" s="4" t="s">
        <v>799</v>
      </c>
      <c r="BF186" s="4" t="str">
        <f t="shared" si="166"/>
        <v>Kindergarten through 5th grade</v>
      </c>
      <c r="BG186" s="4" t="s">
        <v>798</v>
      </c>
      <c r="BH186" s="4" t="s">
        <v>800</v>
      </c>
      <c r="BI186" s="4" t="str">
        <f t="shared" si="165"/>
        <v>Opportunity to make-up school work</v>
      </c>
      <c r="BJ186" s="4" t="s">
        <v>781</v>
      </c>
      <c r="BK186" s="4" t="s">
        <v>782</v>
      </c>
      <c r="BL186" s="4" t="str">
        <f t="shared" si="144"/>
        <v>No</v>
      </c>
      <c r="BR186" s="4">
        <v>1</v>
      </c>
      <c r="BS186" s="4" t="s">
        <v>801</v>
      </c>
      <c r="BU186" s="4" t="str">
        <f t="shared" si="161"/>
        <v>Not specified</v>
      </c>
      <c r="BX186" s="4" t="str">
        <f t="shared" si="162"/>
        <v>Number of expulsions, Number of out-of-school suspensions</v>
      </c>
      <c r="BY186" s="4" t="s">
        <v>801</v>
      </c>
      <c r="CA186" s="4">
        <v>0</v>
      </c>
      <c r="CG186" s="4">
        <v>1</v>
      </c>
      <c r="CH186" s="4" t="s">
        <v>758</v>
      </c>
      <c r="CJ186" s="4" t="str">
        <f t="shared" si="163"/>
        <v>Possession of firearm</v>
      </c>
      <c r="CK186" s="4" t="s">
        <v>758</v>
      </c>
    </row>
    <row r="187" spans="1:89" s="4" customFormat="1" x14ac:dyDescent="0.35">
      <c r="A187" s="4" t="s">
        <v>807</v>
      </c>
      <c r="B187" s="5">
        <v>39448</v>
      </c>
      <c r="C187" s="5">
        <v>40370</v>
      </c>
      <c r="D187" s="4">
        <v>1</v>
      </c>
      <c r="E187" s="4" t="s">
        <v>808</v>
      </c>
      <c r="G187" s="4">
        <v>1</v>
      </c>
      <c r="H187" s="4" t="s">
        <v>808</v>
      </c>
      <c r="J187" s="4" t="str">
        <f t="shared" ref="J187:J205" si="169">("Possession of firearm")</f>
        <v>Possession of firearm</v>
      </c>
      <c r="K187" s="4" t="s">
        <v>809</v>
      </c>
      <c r="M187" s="4" t="str">
        <f t="shared" ref="M187:M205" si="170">("One calendar year")</f>
        <v>One calendar year</v>
      </c>
      <c r="N187" s="4" t="s">
        <v>809</v>
      </c>
      <c r="P187" s="4">
        <v>1</v>
      </c>
      <c r="S187" s="4" t="str">
        <f t="shared" ref="S187:S193" si="171">("Possession of a weapon, Possession of a firearm, Physical violence, Possession of a controlled substance, Willful defiance, Secret societies")</f>
        <v>Possession of a weapon, Possession of a firearm, Physical violence, Possession of a controlled substance, Willful defiance, Secret societies</v>
      </c>
      <c r="T187" s="4" t="s">
        <v>810</v>
      </c>
      <c r="V187" s="4" t="str">
        <f t="shared" si="167"/>
        <v>None</v>
      </c>
      <c r="Y187" s="4" t="str">
        <f t="shared" si="155"/>
        <v>Not specified</v>
      </c>
      <c r="AB187" s="4">
        <v>1</v>
      </c>
      <c r="AC187" s="4" t="s">
        <v>809</v>
      </c>
      <c r="AE187" s="4" t="str">
        <f t="shared" ref="AE187:AE193" si="172">("None")</f>
        <v>None</v>
      </c>
      <c r="AN187" s="4" t="str">
        <f t="shared" ref="AN187:AN193" si="173">("None")</f>
        <v>None</v>
      </c>
      <c r="AQ187" s="4" t="str">
        <f t="shared" si="168"/>
        <v>None</v>
      </c>
      <c r="AT187" s="4" t="str">
        <f t="shared" ref="AT187:AT205" si="174">("10 days")</f>
        <v>10 days</v>
      </c>
      <c r="AU187" s="4" t="s">
        <v>808</v>
      </c>
      <c r="AW187" s="4" t="str">
        <f t="shared" ref="AW187:AW218" si="175">("No")</f>
        <v>No</v>
      </c>
      <c r="BC187" s="4">
        <v>0</v>
      </c>
      <c r="BI187" s="4" t="str">
        <f t="shared" ref="BI187:BI199" si="176">("Not required")</f>
        <v>Not required</v>
      </c>
      <c r="BL187" s="4" t="str">
        <f t="shared" si="144"/>
        <v>No</v>
      </c>
      <c r="BR187" s="4">
        <v>0</v>
      </c>
      <c r="CG187" s="4">
        <v>1</v>
      </c>
      <c r="CH187" s="4" t="s">
        <v>809</v>
      </c>
      <c r="CJ187" s="4" t="str">
        <f t="shared" si="163"/>
        <v>Possession of firearm</v>
      </c>
      <c r="CK187" s="4" t="s">
        <v>809</v>
      </c>
    </row>
    <row r="188" spans="1:89" s="4" customFormat="1" x14ac:dyDescent="0.35">
      <c r="A188" s="4" t="s">
        <v>807</v>
      </c>
      <c r="B188" s="5">
        <v>40371</v>
      </c>
      <c r="C188" s="5">
        <v>41049</v>
      </c>
      <c r="D188" s="4">
        <v>1</v>
      </c>
      <c r="E188" s="4" t="s">
        <v>808</v>
      </c>
      <c r="G188" s="4">
        <v>1</v>
      </c>
      <c r="H188" s="4" t="s">
        <v>808</v>
      </c>
      <c r="J188" s="4" t="str">
        <f t="shared" si="169"/>
        <v>Possession of firearm</v>
      </c>
      <c r="K188" s="4" t="s">
        <v>809</v>
      </c>
      <c r="M188" s="4" t="str">
        <f t="shared" si="170"/>
        <v>One calendar year</v>
      </c>
      <c r="N188" s="4" t="s">
        <v>809</v>
      </c>
      <c r="P188" s="4">
        <v>1</v>
      </c>
      <c r="S188" s="4" t="str">
        <f t="shared" si="171"/>
        <v>Possession of a weapon, Possession of a firearm, Physical violence, Possession of a controlled substance, Willful defiance, Secret societies</v>
      </c>
      <c r="T188" s="4" t="s">
        <v>810</v>
      </c>
      <c r="V188" s="4" t="str">
        <f t="shared" si="167"/>
        <v>None</v>
      </c>
      <c r="Y188" s="4" t="str">
        <f t="shared" si="155"/>
        <v>Not specified</v>
      </c>
      <c r="AB188" s="4">
        <v>1</v>
      </c>
      <c r="AC188" s="4" t="s">
        <v>809</v>
      </c>
      <c r="AE188" s="4" t="str">
        <f t="shared" si="172"/>
        <v>None</v>
      </c>
      <c r="AN188" s="4" t="str">
        <f t="shared" si="173"/>
        <v>None</v>
      </c>
      <c r="AQ188" s="4" t="str">
        <f t="shared" si="168"/>
        <v>None</v>
      </c>
      <c r="AT188" s="4" t="str">
        <f t="shared" si="174"/>
        <v>10 days</v>
      </c>
      <c r="AU188" s="4" t="s">
        <v>808</v>
      </c>
      <c r="AW188" s="4" t="str">
        <f t="shared" si="175"/>
        <v>No</v>
      </c>
      <c r="BC188" s="4">
        <v>0</v>
      </c>
      <c r="BI188" s="4" t="str">
        <f t="shared" si="176"/>
        <v>Not required</v>
      </c>
      <c r="BL188" s="4" t="str">
        <f t="shared" si="144"/>
        <v>No</v>
      </c>
      <c r="BR188" s="4">
        <v>0</v>
      </c>
      <c r="CG188" s="4">
        <v>1</v>
      </c>
      <c r="CH188" s="4" t="s">
        <v>809</v>
      </c>
      <c r="CJ188" s="4" t="str">
        <f t="shared" si="163"/>
        <v>Possession of firearm</v>
      </c>
      <c r="CK188" s="4" t="s">
        <v>809</v>
      </c>
    </row>
    <row r="189" spans="1:89" s="4" customFormat="1" x14ac:dyDescent="0.35">
      <c r="A189" s="4" t="s">
        <v>807</v>
      </c>
      <c r="B189" s="5">
        <v>41050</v>
      </c>
      <c r="C189" s="5">
        <v>41150</v>
      </c>
      <c r="D189" s="4">
        <v>1</v>
      </c>
      <c r="E189" s="4" t="s">
        <v>808</v>
      </c>
      <c r="G189" s="4">
        <v>1</v>
      </c>
      <c r="H189" s="4" t="s">
        <v>808</v>
      </c>
      <c r="J189" s="4" t="str">
        <f t="shared" si="169"/>
        <v>Possession of firearm</v>
      </c>
      <c r="K189" s="4" t="s">
        <v>809</v>
      </c>
      <c r="M189" s="4" t="str">
        <f t="shared" si="170"/>
        <v>One calendar year</v>
      </c>
      <c r="N189" s="4" t="s">
        <v>809</v>
      </c>
      <c r="P189" s="4">
        <v>1</v>
      </c>
      <c r="S189" s="4" t="str">
        <f t="shared" si="171"/>
        <v>Possession of a weapon, Possession of a firearm, Physical violence, Possession of a controlled substance, Willful defiance, Secret societies</v>
      </c>
      <c r="T189" s="4" t="s">
        <v>810</v>
      </c>
      <c r="V189" s="4" t="str">
        <f t="shared" si="167"/>
        <v>None</v>
      </c>
      <c r="Y189" s="4" t="str">
        <f t="shared" si="155"/>
        <v>Not specified</v>
      </c>
      <c r="AB189" s="4">
        <v>1</v>
      </c>
      <c r="AC189" s="4" t="s">
        <v>809</v>
      </c>
      <c r="AE189" s="4" t="str">
        <f t="shared" si="172"/>
        <v>None</v>
      </c>
      <c r="AN189" s="4" t="str">
        <f t="shared" si="173"/>
        <v>None</v>
      </c>
      <c r="AQ189" s="4" t="str">
        <f t="shared" si="168"/>
        <v>None</v>
      </c>
      <c r="AT189" s="4" t="str">
        <f t="shared" si="174"/>
        <v>10 days</v>
      </c>
      <c r="AU189" s="4" t="s">
        <v>808</v>
      </c>
      <c r="AW189" s="4" t="str">
        <f t="shared" si="175"/>
        <v>No</v>
      </c>
      <c r="BC189" s="4">
        <v>0</v>
      </c>
      <c r="BI189" s="4" t="str">
        <f t="shared" si="176"/>
        <v>Not required</v>
      </c>
      <c r="BL189" s="4" t="str">
        <f t="shared" si="144"/>
        <v>No</v>
      </c>
      <c r="BR189" s="4">
        <v>0</v>
      </c>
      <c r="CG189" s="4">
        <v>1</v>
      </c>
      <c r="CH189" s="4" t="s">
        <v>809</v>
      </c>
      <c r="CJ189" s="4" t="str">
        <f t="shared" si="163"/>
        <v>Possession of firearm</v>
      </c>
      <c r="CK189" s="4" t="s">
        <v>809</v>
      </c>
    </row>
    <row r="190" spans="1:89" s="4" customFormat="1" x14ac:dyDescent="0.35">
      <c r="A190" s="4" t="s">
        <v>807</v>
      </c>
      <c r="B190" s="5">
        <v>41151</v>
      </c>
      <c r="C190" s="5">
        <v>41851</v>
      </c>
      <c r="D190" s="4">
        <v>1</v>
      </c>
      <c r="E190" s="4" t="s">
        <v>808</v>
      </c>
      <c r="G190" s="4">
        <v>1</v>
      </c>
      <c r="H190" s="4" t="s">
        <v>808</v>
      </c>
      <c r="J190" s="4" t="str">
        <f t="shared" si="169"/>
        <v>Possession of firearm</v>
      </c>
      <c r="K190" s="4" t="s">
        <v>809</v>
      </c>
      <c r="M190" s="4" t="str">
        <f t="shared" si="170"/>
        <v>One calendar year</v>
      </c>
      <c r="P190" s="4">
        <v>1</v>
      </c>
      <c r="Q190" s="4" t="s">
        <v>809</v>
      </c>
      <c r="S190" s="4" t="str">
        <f t="shared" si="171"/>
        <v>Possession of a weapon, Possession of a firearm, Physical violence, Possession of a controlled substance, Willful defiance, Secret societies</v>
      </c>
      <c r="T190" s="4" t="s">
        <v>810</v>
      </c>
      <c r="V190" s="4" t="str">
        <f t="shared" si="167"/>
        <v>None</v>
      </c>
      <c r="Y190" s="4" t="str">
        <f t="shared" si="155"/>
        <v>Not specified</v>
      </c>
      <c r="AB190" s="4">
        <v>1</v>
      </c>
      <c r="AE190" s="4" t="str">
        <f t="shared" si="172"/>
        <v>None</v>
      </c>
      <c r="AN190" s="4" t="str">
        <f t="shared" si="173"/>
        <v>None</v>
      </c>
      <c r="AQ190" s="4" t="str">
        <f t="shared" si="168"/>
        <v>None</v>
      </c>
      <c r="AT190" s="4" t="str">
        <f t="shared" si="174"/>
        <v>10 days</v>
      </c>
      <c r="AU190" s="4" t="s">
        <v>808</v>
      </c>
      <c r="AW190" s="4" t="str">
        <f t="shared" si="175"/>
        <v>No</v>
      </c>
      <c r="BC190" s="4">
        <v>0</v>
      </c>
      <c r="BI190" s="4" t="str">
        <f t="shared" si="176"/>
        <v>Not required</v>
      </c>
      <c r="BL190" s="4" t="str">
        <f t="shared" ref="BL190:BL205" si="177">("Yes, required")</f>
        <v>Yes, required</v>
      </c>
      <c r="BM190" s="4" t="s">
        <v>811</v>
      </c>
      <c r="BO190" s="4" t="str">
        <f>("Positive behavioral interventions, Restorative justice ")</f>
        <v xml:space="preserve">Positive behavioral interventions, Restorative justice </v>
      </c>
      <c r="BP190" s="4" t="s">
        <v>811</v>
      </c>
      <c r="BR190" s="4">
        <v>1</v>
      </c>
      <c r="BS190" s="4" t="s">
        <v>812</v>
      </c>
      <c r="BU190" s="4" t="str">
        <f t="shared" ref="BU190:BU224" si="178">("Annually")</f>
        <v>Annually</v>
      </c>
      <c r="BV190" s="4" t="s">
        <v>812</v>
      </c>
      <c r="BX190" s="4" t="str">
        <f>("Number of expulsions")</f>
        <v>Number of expulsions</v>
      </c>
      <c r="BY190" s="4" t="s">
        <v>812</v>
      </c>
      <c r="CA190" s="4">
        <v>0</v>
      </c>
      <c r="CG190" s="4">
        <v>1</v>
      </c>
      <c r="CH190" s="4" t="s">
        <v>809</v>
      </c>
      <c r="CJ190" s="4" t="str">
        <f t="shared" si="163"/>
        <v>Possession of firearm</v>
      </c>
      <c r="CK190" s="4" t="s">
        <v>809</v>
      </c>
    </row>
    <row r="191" spans="1:89" s="4" customFormat="1" x14ac:dyDescent="0.35">
      <c r="A191" s="4" t="s">
        <v>807</v>
      </c>
      <c r="B191" s="5">
        <v>41852</v>
      </c>
      <c r="C191" s="5">
        <v>42469</v>
      </c>
      <c r="D191" s="4">
        <v>1</v>
      </c>
      <c r="E191" s="4" t="s">
        <v>808</v>
      </c>
      <c r="G191" s="4">
        <v>1</v>
      </c>
      <c r="H191" s="4" t="s">
        <v>808</v>
      </c>
      <c r="J191" s="4" t="str">
        <f t="shared" si="169"/>
        <v>Possession of firearm</v>
      </c>
      <c r="K191" s="4" t="s">
        <v>809</v>
      </c>
      <c r="M191" s="4" t="str">
        <f t="shared" si="170"/>
        <v>One calendar year</v>
      </c>
      <c r="P191" s="4">
        <v>1</v>
      </c>
      <c r="Q191" s="4" t="s">
        <v>809</v>
      </c>
      <c r="S191" s="4" t="str">
        <f t="shared" si="171"/>
        <v>Possession of a weapon, Possession of a firearm, Physical violence, Possession of a controlled substance, Willful defiance, Secret societies</v>
      </c>
      <c r="T191" s="4" t="s">
        <v>810</v>
      </c>
      <c r="V191" s="4" t="str">
        <f t="shared" si="167"/>
        <v>None</v>
      </c>
      <c r="Y191" s="4" t="str">
        <f t="shared" si="155"/>
        <v>Not specified</v>
      </c>
      <c r="AB191" s="4">
        <v>1</v>
      </c>
      <c r="AE191" s="4" t="str">
        <f t="shared" si="172"/>
        <v>None</v>
      </c>
      <c r="AN191" s="4" t="str">
        <f t="shared" si="173"/>
        <v>None</v>
      </c>
      <c r="AQ191" s="4" t="str">
        <f t="shared" si="168"/>
        <v>None</v>
      </c>
      <c r="AT191" s="4" t="str">
        <f t="shared" si="174"/>
        <v>10 days</v>
      </c>
      <c r="AU191" s="4" t="s">
        <v>808</v>
      </c>
      <c r="AW191" s="4" t="str">
        <f t="shared" si="175"/>
        <v>No</v>
      </c>
      <c r="BC191" s="4">
        <v>0</v>
      </c>
      <c r="BI191" s="4" t="str">
        <f t="shared" si="176"/>
        <v>Not required</v>
      </c>
      <c r="BL191" s="4" t="str">
        <f t="shared" si="177"/>
        <v>Yes, required</v>
      </c>
      <c r="BM191" s="4" t="s">
        <v>811</v>
      </c>
      <c r="BO191" s="4" t="str">
        <f>("Positive behavioral interventions, Restorative justice ")</f>
        <v xml:space="preserve">Positive behavioral interventions, Restorative justice </v>
      </c>
      <c r="BP191" s="4" t="s">
        <v>811</v>
      </c>
      <c r="BR191" s="4">
        <v>1</v>
      </c>
      <c r="BS191" s="4" t="s">
        <v>812</v>
      </c>
      <c r="BU191" s="4" t="str">
        <f t="shared" si="178"/>
        <v>Annually</v>
      </c>
      <c r="BV191" s="4" t="s">
        <v>812</v>
      </c>
      <c r="BX191" s="4" t="str">
        <f>("Number of expulsions")</f>
        <v>Number of expulsions</v>
      </c>
      <c r="BY191" s="4" t="s">
        <v>812</v>
      </c>
      <c r="CA191" s="4">
        <v>0</v>
      </c>
      <c r="CG191" s="4">
        <v>1</v>
      </c>
      <c r="CH191" s="4" t="s">
        <v>809</v>
      </c>
      <c r="CJ191" s="4" t="str">
        <f t="shared" si="163"/>
        <v>Possession of firearm</v>
      </c>
      <c r="CK191" s="4" t="s">
        <v>809</v>
      </c>
    </row>
    <row r="192" spans="1:89" s="4" customFormat="1" x14ac:dyDescent="0.35">
      <c r="A192" s="4" t="s">
        <v>807</v>
      </c>
      <c r="B192" s="5">
        <v>42470</v>
      </c>
      <c r="C192" s="5">
        <v>43312</v>
      </c>
      <c r="D192" s="4">
        <v>1</v>
      </c>
      <c r="E192" s="4" t="s">
        <v>808</v>
      </c>
      <c r="G192" s="4">
        <v>1</v>
      </c>
      <c r="H192" s="4" t="s">
        <v>808</v>
      </c>
      <c r="J192" s="4" t="str">
        <f t="shared" si="169"/>
        <v>Possession of firearm</v>
      </c>
      <c r="K192" s="4" t="s">
        <v>809</v>
      </c>
      <c r="M192" s="4" t="str">
        <f t="shared" si="170"/>
        <v>One calendar year</v>
      </c>
      <c r="P192" s="4">
        <v>1</v>
      </c>
      <c r="Q192" s="4" t="s">
        <v>809</v>
      </c>
      <c r="S192" s="4" t="str">
        <f t="shared" si="171"/>
        <v>Possession of a weapon, Possession of a firearm, Physical violence, Possession of a controlled substance, Willful defiance, Secret societies</v>
      </c>
      <c r="T192" s="4" t="s">
        <v>810</v>
      </c>
      <c r="V192" s="4" t="str">
        <f t="shared" si="167"/>
        <v>None</v>
      </c>
      <c r="Y192" s="4" t="str">
        <f t="shared" si="155"/>
        <v>Not specified</v>
      </c>
      <c r="AB192" s="4">
        <v>1</v>
      </c>
      <c r="AE192" s="4" t="str">
        <f t="shared" si="172"/>
        <v>None</v>
      </c>
      <c r="AN192" s="4" t="str">
        <f t="shared" si="173"/>
        <v>None</v>
      </c>
      <c r="AQ192" s="4" t="str">
        <f t="shared" si="168"/>
        <v>None</v>
      </c>
      <c r="AT192" s="4" t="str">
        <f t="shared" si="174"/>
        <v>10 days</v>
      </c>
      <c r="AU192" s="4" t="s">
        <v>808</v>
      </c>
      <c r="AW192" s="4" t="str">
        <f t="shared" si="175"/>
        <v>No</v>
      </c>
      <c r="BC192" s="4">
        <v>0</v>
      </c>
      <c r="BI192" s="4" t="str">
        <f t="shared" si="176"/>
        <v>Not required</v>
      </c>
      <c r="BL192" s="4" t="str">
        <f t="shared" si="177"/>
        <v>Yes, required</v>
      </c>
      <c r="BM192" s="4" t="s">
        <v>811</v>
      </c>
      <c r="BO192" s="4" t="str">
        <f>("Parental involvement, Positive behavioral interventions")</f>
        <v>Parental involvement, Positive behavioral interventions</v>
      </c>
      <c r="BP192" s="4" t="s">
        <v>811</v>
      </c>
      <c r="BR192" s="4">
        <v>1</v>
      </c>
      <c r="BS192" s="4" t="s">
        <v>812</v>
      </c>
      <c r="BU192" s="4" t="str">
        <f t="shared" si="178"/>
        <v>Annually</v>
      </c>
      <c r="BV192" s="4" t="s">
        <v>812</v>
      </c>
      <c r="BX192" s="4" t="str">
        <f>("Number of expulsions")</f>
        <v>Number of expulsions</v>
      </c>
      <c r="BY192" s="4" t="s">
        <v>812</v>
      </c>
      <c r="CA192" s="4">
        <v>0</v>
      </c>
      <c r="CG192" s="4">
        <v>1</v>
      </c>
      <c r="CH192" s="4" t="s">
        <v>809</v>
      </c>
      <c r="CJ192" s="4" t="str">
        <f t="shared" si="163"/>
        <v>Possession of firearm</v>
      </c>
      <c r="CK192" s="4" t="s">
        <v>809</v>
      </c>
    </row>
    <row r="193" spans="1:89" s="4" customFormat="1" x14ac:dyDescent="0.35">
      <c r="A193" s="4" t="s">
        <v>807</v>
      </c>
      <c r="B193" s="5">
        <v>43313</v>
      </c>
      <c r="C193" s="5">
        <v>43435</v>
      </c>
      <c r="D193" s="4">
        <v>1</v>
      </c>
      <c r="E193" s="4" t="s">
        <v>808</v>
      </c>
      <c r="G193" s="4">
        <v>1</v>
      </c>
      <c r="H193" s="4" t="s">
        <v>808</v>
      </c>
      <c r="J193" s="4" t="str">
        <f t="shared" si="169"/>
        <v>Possession of firearm</v>
      </c>
      <c r="K193" s="4" t="s">
        <v>809</v>
      </c>
      <c r="M193" s="4" t="str">
        <f t="shared" si="170"/>
        <v>One calendar year</v>
      </c>
      <c r="P193" s="4">
        <v>1</v>
      </c>
      <c r="Q193" s="4" t="s">
        <v>809</v>
      </c>
      <c r="S193" s="4" t="str">
        <f t="shared" si="171"/>
        <v>Possession of a weapon, Possession of a firearm, Physical violence, Possession of a controlled substance, Willful defiance, Secret societies</v>
      </c>
      <c r="T193" s="4" t="s">
        <v>813</v>
      </c>
      <c r="V193" s="4" t="str">
        <f t="shared" si="167"/>
        <v>None</v>
      </c>
      <c r="Y193" s="4" t="str">
        <f t="shared" si="155"/>
        <v>Not specified</v>
      </c>
      <c r="AB193" s="4">
        <v>1</v>
      </c>
      <c r="AE193" s="4" t="str">
        <f t="shared" si="172"/>
        <v>None</v>
      </c>
      <c r="AN193" s="4" t="str">
        <f t="shared" si="173"/>
        <v>None</v>
      </c>
      <c r="AQ193" s="4" t="str">
        <f t="shared" si="168"/>
        <v>None</v>
      </c>
      <c r="AT193" s="4" t="str">
        <f t="shared" si="174"/>
        <v>10 days</v>
      </c>
      <c r="AU193" s="4" t="s">
        <v>808</v>
      </c>
      <c r="AW193" s="4" t="str">
        <f t="shared" si="175"/>
        <v>No</v>
      </c>
      <c r="BC193" s="4">
        <v>0</v>
      </c>
      <c r="BI193" s="4" t="str">
        <f t="shared" si="176"/>
        <v>Not required</v>
      </c>
      <c r="BL193" s="4" t="str">
        <f t="shared" si="177"/>
        <v>Yes, required</v>
      </c>
      <c r="BM193" s="4" t="s">
        <v>811</v>
      </c>
      <c r="BO193" s="4" t="str">
        <f>("Positive behavioral interventions, Restorative justice ")</f>
        <v xml:space="preserve">Positive behavioral interventions, Restorative justice </v>
      </c>
      <c r="BP193" s="4" t="s">
        <v>811</v>
      </c>
      <c r="BR193" s="4">
        <v>1</v>
      </c>
      <c r="BS193" s="4" t="s">
        <v>812</v>
      </c>
      <c r="BU193" s="4" t="str">
        <f t="shared" si="178"/>
        <v>Annually</v>
      </c>
      <c r="BV193" s="4" t="s">
        <v>812</v>
      </c>
      <c r="BX193" s="4" t="str">
        <f>("Number of expulsions")</f>
        <v>Number of expulsions</v>
      </c>
      <c r="BY193" s="4" t="s">
        <v>812</v>
      </c>
      <c r="CA193" s="4">
        <v>0</v>
      </c>
      <c r="CG193" s="4">
        <v>1</v>
      </c>
      <c r="CH193" s="4" t="s">
        <v>809</v>
      </c>
      <c r="CJ193" s="4" t="str">
        <f t="shared" si="163"/>
        <v>Possession of firearm</v>
      </c>
      <c r="CK193" s="4" t="s">
        <v>809</v>
      </c>
    </row>
    <row r="194" spans="1:89" s="4" customFormat="1" x14ac:dyDescent="0.35">
      <c r="A194" s="4" t="s">
        <v>814</v>
      </c>
      <c r="B194" s="5">
        <v>39448</v>
      </c>
      <c r="C194" s="5">
        <v>39628</v>
      </c>
      <c r="D194" s="4">
        <v>1</v>
      </c>
      <c r="E194" s="4" t="s">
        <v>815</v>
      </c>
      <c r="G194" s="4">
        <v>1</v>
      </c>
      <c r="H194" s="4" t="s">
        <v>816</v>
      </c>
      <c r="J194" s="4" t="str">
        <f t="shared" si="169"/>
        <v>Possession of firearm</v>
      </c>
      <c r="K194" s="4" t="s">
        <v>817</v>
      </c>
      <c r="M194" s="4" t="str">
        <f t="shared" si="170"/>
        <v>One calendar year</v>
      </c>
      <c r="N194" s="4" t="s">
        <v>817</v>
      </c>
      <c r="P194" s="4">
        <v>1</v>
      </c>
      <c r="Q194" s="4" t="s">
        <v>817</v>
      </c>
      <c r="S194" s="4" t="str">
        <f t="shared" ref="S194:S199" si="179">("Interference with educational process")</f>
        <v>Interference with educational process</v>
      </c>
      <c r="T194" s="4" t="s">
        <v>818</v>
      </c>
      <c r="V194" s="4" t="str">
        <f t="shared" si="167"/>
        <v>None</v>
      </c>
      <c r="Y194" s="4" t="str">
        <f t="shared" si="155"/>
        <v>Not specified</v>
      </c>
      <c r="AB194" s="4">
        <v>1</v>
      </c>
      <c r="AC194" s="4" t="s">
        <v>819</v>
      </c>
      <c r="AE194" s="4" t="str">
        <f t="shared" ref="AE194:AE205" si="180">("Not specified")</f>
        <v>Not specified</v>
      </c>
      <c r="AN194" s="4" t="str">
        <f t="shared" ref="AN194:AN199" si="181">("Interference with educational process")</f>
        <v>Interference with educational process</v>
      </c>
      <c r="AO194" s="4" t="s">
        <v>818</v>
      </c>
      <c r="AQ194" s="4" t="str">
        <f t="shared" si="168"/>
        <v>None</v>
      </c>
      <c r="AT194" s="4" t="str">
        <f t="shared" si="174"/>
        <v>10 days</v>
      </c>
      <c r="AU194" s="4" t="s">
        <v>820</v>
      </c>
      <c r="AV194" s="4" t="s">
        <v>821</v>
      </c>
      <c r="AW194" s="4" t="str">
        <f t="shared" si="175"/>
        <v>No</v>
      </c>
      <c r="BC194" s="4">
        <v>0</v>
      </c>
      <c r="BI194" s="4" t="str">
        <f t="shared" si="176"/>
        <v>Not required</v>
      </c>
      <c r="BL194" s="4" t="str">
        <f t="shared" si="177"/>
        <v>Yes, required</v>
      </c>
      <c r="BM194" s="4" t="s">
        <v>822</v>
      </c>
      <c r="BO194" s="4" t="str">
        <f t="shared" ref="BO194:BO205" si="182">("In-school suspension, Referrals to counselors")</f>
        <v>In-school suspension, Referrals to counselors</v>
      </c>
      <c r="BP194" s="4" t="s">
        <v>822</v>
      </c>
      <c r="BQ194" s="4" t="s">
        <v>823</v>
      </c>
      <c r="BR194" s="4">
        <v>1</v>
      </c>
      <c r="BS194" s="4" t="s">
        <v>824</v>
      </c>
      <c r="BU194" s="4" t="str">
        <f t="shared" si="178"/>
        <v>Annually</v>
      </c>
      <c r="BV194" s="4" t="s">
        <v>824</v>
      </c>
      <c r="BX194" s="4" t="str">
        <f t="shared" ref="BX194:BX199" si="183">("Firearm incidents")</f>
        <v>Firearm incidents</v>
      </c>
      <c r="BY194" s="4" t="s">
        <v>824</v>
      </c>
      <c r="CA194" s="4">
        <v>0</v>
      </c>
      <c r="CG194" s="4">
        <v>1</v>
      </c>
      <c r="CH194" s="4" t="s">
        <v>825</v>
      </c>
      <c r="CJ194" s="4" t="str">
        <f t="shared" ref="CJ194:CJ205" si="184">("Possession of firearm, Delinquent acts")</f>
        <v>Possession of firearm, Delinquent acts</v>
      </c>
      <c r="CK194" s="4" t="s">
        <v>825</v>
      </c>
    </row>
    <row r="195" spans="1:89" s="4" customFormat="1" x14ac:dyDescent="0.35">
      <c r="A195" s="4" t="s">
        <v>814</v>
      </c>
      <c r="B195" s="5">
        <v>39629</v>
      </c>
      <c r="C195" s="5">
        <v>39629</v>
      </c>
      <c r="D195" s="4">
        <v>1</v>
      </c>
      <c r="E195" s="4" t="s">
        <v>815</v>
      </c>
      <c r="G195" s="4">
        <v>1</v>
      </c>
      <c r="H195" s="4" t="s">
        <v>816</v>
      </c>
      <c r="J195" s="4" t="str">
        <f t="shared" si="169"/>
        <v>Possession of firearm</v>
      </c>
      <c r="K195" s="4" t="s">
        <v>817</v>
      </c>
      <c r="M195" s="4" t="str">
        <f t="shared" si="170"/>
        <v>One calendar year</v>
      </c>
      <c r="N195" s="4" t="s">
        <v>817</v>
      </c>
      <c r="P195" s="4">
        <v>1</v>
      </c>
      <c r="Q195" s="4" t="s">
        <v>817</v>
      </c>
      <c r="S195" s="4" t="str">
        <f t="shared" si="179"/>
        <v>Interference with educational process</v>
      </c>
      <c r="T195" s="4" t="s">
        <v>818</v>
      </c>
      <c r="V195" s="4" t="str">
        <f t="shared" si="167"/>
        <v>None</v>
      </c>
      <c r="Y195" s="4" t="str">
        <f t="shared" si="155"/>
        <v>Not specified</v>
      </c>
      <c r="AB195" s="4">
        <v>1</v>
      </c>
      <c r="AC195" s="4" t="s">
        <v>819</v>
      </c>
      <c r="AE195" s="4" t="str">
        <f t="shared" si="180"/>
        <v>Not specified</v>
      </c>
      <c r="AN195" s="4" t="str">
        <f t="shared" si="181"/>
        <v>Interference with educational process</v>
      </c>
      <c r="AO195" s="4" t="s">
        <v>818</v>
      </c>
      <c r="AQ195" s="4" t="str">
        <f t="shared" si="168"/>
        <v>None</v>
      </c>
      <c r="AT195" s="4" t="str">
        <f t="shared" si="174"/>
        <v>10 days</v>
      </c>
      <c r="AU195" s="4" t="s">
        <v>826</v>
      </c>
      <c r="AV195" s="4" t="s">
        <v>821</v>
      </c>
      <c r="AW195" s="4" t="str">
        <f t="shared" si="175"/>
        <v>No</v>
      </c>
      <c r="BC195" s="4">
        <v>0</v>
      </c>
      <c r="BI195" s="4" t="str">
        <f t="shared" si="176"/>
        <v>Not required</v>
      </c>
      <c r="BL195" s="4" t="str">
        <f t="shared" si="177"/>
        <v>Yes, required</v>
      </c>
      <c r="BM195" s="4" t="s">
        <v>822</v>
      </c>
      <c r="BO195" s="4" t="str">
        <f t="shared" si="182"/>
        <v>In-school suspension, Referrals to counselors</v>
      </c>
      <c r="BP195" s="4" t="s">
        <v>822</v>
      </c>
      <c r="BQ195" s="4" t="s">
        <v>827</v>
      </c>
      <c r="BR195" s="4">
        <v>1</v>
      </c>
      <c r="BS195" s="4" t="s">
        <v>824</v>
      </c>
      <c r="BU195" s="4" t="str">
        <f t="shared" si="178"/>
        <v>Annually</v>
      </c>
      <c r="BV195" s="4" t="s">
        <v>824</v>
      </c>
      <c r="BX195" s="4" t="str">
        <f t="shared" si="183"/>
        <v>Firearm incidents</v>
      </c>
      <c r="BY195" s="4" t="s">
        <v>824</v>
      </c>
      <c r="CA195" s="4">
        <v>0</v>
      </c>
      <c r="CG195" s="4">
        <v>1</v>
      </c>
      <c r="CH195" s="4" t="s">
        <v>825</v>
      </c>
      <c r="CJ195" s="4" t="str">
        <f t="shared" si="184"/>
        <v>Possession of firearm, Delinquent acts</v>
      </c>
      <c r="CK195" s="4" t="s">
        <v>825</v>
      </c>
    </row>
    <row r="196" spans="1:89" s="4" customFormat="1" x14ac:dyDescent="0.35">
      <c r="A196" s="4" t="s">
        <v>814</v>
      </c>
      <c r="B196" s="5">
        <v>39630</v>
      </c>
      <c r="C196" s="5">
        <v>39994</v>
      </c>
      <c r="D196" s="4">
        <v>1</v>
      </c>
      <c r="E196" s="4" t="s">
        <v>815</v>
      </c>
      <c r="G196" s="4">
        <v>1</v>
      </c>
      <c r="H196" s="4" t="s">
        <v>816</v>
      </c>
      <c r="J196" s="4" t="str">
        <f t="shared" si="169"/>
        <v>Possession of firearm</v>
      </c>
      <c r="K196" s="4" t="s">
        <v>817</v>
      </c>
      <c r="M196" s="4" t="str">
        <f t="shared" si="170"/>
        <v>One calendar year</v>
      </c>
      <c r="N196" s="4" t="s">
        <v>817</v>
      </c>
      <c r="P196" s="4">
        <v>1</v>
      </c>
      <c r="Q196" s="4" t="s">
        <v>817</v>
      </c>
      <c r="S196" s="4" t="str">
        <f t="shared" si="179"/>
        <v>Interference with educational process</v>
      </c>
      <c r="T196" s="4" t="s">
        <v>818</v>
      </c>
      <c r="V196" s="4" t="str">
        <f t="shared" si="167"/>
        <v>None</v>
      </c>
      <c r="Y196" s="4" t="str">
        <f t="shared" si="155"/>
        <v>Not specified</v>
      </c>
      <c r="AB196" s="4">
        <v>1</v>
      </c>
      <c r="AC196" s="4" t="s">
        <v>819</v>
      </c>
      <c r="AE196" s="4" t="str">
        <f t="shared" si="180"/>
        <v>Not specified</v>
      </c>
      <c r="AN196" s="4" t="str">
        <f t="shared" si="181"/>
        <v>Interference with educational process</v>
      </c>
      <c r="AO196" s="4" t="s">
        <v>818</v>
      </c>
      <c r="AP196" s="4" t="s">
        <v>828</v>
      </c>
      <c r="AQ196" s="4" t="str">
        <f t="shared" si="168"/>
        <v>None</v>
      </c>
      <c r="AT196" s="4" t="str">
        <f t="shared" si="174"/>
        <v>10 days</v>
      </c>
      <c r="AU196" s="4" t="s">
        <v>826</v>
      </c>
      <c r="AV196" s="4" t="s">
        <v>821</v>
      </c>
      <c r="AW196" s="4" t="str">
        <f t="shared" si="175"/>
        <v>No</v>
      </c>
      <c r="BC196" s="4">
        <v>0</v>
      </c>
      <c r="BI196" s="4" t="str">
        <f t="shared" si="176"/>
        <v>Not required</v>
      </c>
      <c r="BL196" s="4" t="str">
        <f t="shared" si="177"/>
        <v>Yes, required</v>
      </c>
      <c r="BM196" s="4" t="s">
        <v>822</v>
      </c>
      <c r="BO196" s="4" t="str">
        <f t="shared" si="182"/>
        <v>In-school suspension, Referrals to counselors</v>
      </c>
      <c r="BP196" s="4" t="s">
        <v>822</v>
      </c>
      <c r="BQ196" s="4" t="s">
        <v>827</v>
      </c>
      <c r="BR196" s="4">
        <v>1</v>
      </c>
      <c r="BS196" s="4" t="s">
        <v>824</v>
      </c>
      <c r="BU196" s="4" t="str">
        <f t="shared" si="178"/>
        <v>Annually</v>
      </c>
      <c r="BV196" s="4" t="s">
        <v>824</v>
      </c>
      <c r="BX196" s="4" t="str">
        <f t="shared" si="183"/>
        <v>Firearm incidents</v>
      </c>
      <c r="BY196" s="4" t="s">
        <v>824</v>
      </c>
      <c r="CA196" s="4">
        <v>0</v>
      </c>
      <c r="CG196" s="4">
        <v>1</v>
      </c>
      <c r="CH196" s="4" t="s">
        <v>825</v>
      </c>
      <c r="CJ196" s="4" t="str">
        <f t="shared" si="184"/>
        <v>Possession of firearm, Delinquent acts</v>
      </c>
      <c r="CK196" s="4" t="s">
        <v>825</v>
      </c>
    </row>
    <row r="197" spans="1:89" s="4" customFormat="1" x14ac:dyDescent="0.35">
      <c r="A197" s="4" t="s">
        <v>814</v>
      </c>
      <c r="B197" s="5">
        <v>39995</v>
      </c>
      <c r="C197" s="5">
        <v>40328</v>
      </c>
      <c r="D197" s="4">
        <v>1</v>
      </c>
      <c r="E197" s="4" t="s">
        <v>829</v>
      </c>
      <c r="G197" s="4">
        <v>1</v>
      </c>
      <c r="H197" s="4" t="s">
        <v>830</v>
      </c>
      <c r="J197" s="4" t="str">
        <f t="shared" si="169"/>
        <v>Possession of firearm</v>
      </c>
      <c r="K197" s="4" t="s">
        <v>831</v>
      </c>
      <c r="M197" s="4" t="str">
        <f t="shared" si="170"/>
        <v>One calendar year</v>
      </c>
      <c r="N197" s="4" t="s">
        <v>831</v>
      </c>
      <c r="P197" s="4">
        <v>1</v>
      </c>
      <c r="Q197" s="4" t="s">
        <v>832</v>
      </c>
      <c r="S197" s="4" t="str">
        <f t="shared" si="179"/>
        <v>Interference with educational process</v>
      </c>
      <c r="T197" s="4" t="s">
        <v>818</v>
      </c>
      <c r="V197" s="4" t="str">
        <f>("Truancy or Absence, Tardiness")</f>
        <v>Truancy or Absence, Tardiness</v>
      </c>
      <c r="W197" s="4" t="s">
        <v>833</v>
      </c>
      <c r="Y197" s="4" t="str">
        <f t="shared" si="155"/>
        <v>Not specified</v>
      </c>
      <c r="AB197" s="4">
        <v>1</v>
      </c>
      <c r="AC197" s="4" t="s">
        <v>834</v>
      </c>
      <c r="AE197" s="4" t="str">
        <f t="shared" si="180"/>
        <v>Not specified</v>
      </c>
      <c r="AN197" s="4" t="str">
        <f t="shared" si="181"/>
        <v>Interference with educational process</v>
      </c>
      <c r="AO197" s="4" t="s">
        <v>818</v>
      </c>
      <c r="AQ197" s="4" t="str">
        <f>("Truancy or Absence, Tardiness")</f>
        <v>Truancy or Absence, Tardiness</v>
      </c>
      <c r="AR197" s="4" t="s">
        <v>833</v>
      </c>
      <c r="AT197" s="4" t="str">
        <f t="shared" si="174"/>
        <v>10 days</v>
      </c>
      <c r="AU197" s="4" t="s">
        <v>835</v>
      </c>
      <c r="AV197" s="4" t="s">
        <v>836</v>
      </c>
      <c r="AW197" s="4" t="str">
        <f t="shared" si="175"/>
        <v>No</v>
      </c>
      <c r="BC197" s="4">
        <v>0</v>
      </c>
      <c r="BI197" s="4" t="str">
        <f t="shared" si="176"/>
        <v>Not required</v>
      </c>
      <c r="BL197" s="4" t="str">
        <f t="shared" si="177"/>
        <v>Yes, required</v>
      </c>
      <c r="BM197" s="4" t="s">
        <v>822</v>
      </c>
      <c r="BO197" s="4" t="str">
        <f t="shared" si="182"/>
        <v>In-school suspension, Referrals to counselors</v>
      </c>
      <c r="BP197" s="4" t="s">
        <v>822</v>
      </c>
      <c r="BQ197" s="4" t="s">
        <v>827</v>
      </c>
      <c r="BR197" s="4">
        <v>1</v>
      </c>
      <c r="BS197" s="4" t="s">
        <v>824</v>
      </c>
      <c r="BU197" s="4" t="str">
        <f t="shared" si="178"/>
        <v>Annually</v>
      </c>
      <c r="BV197" s="4" t="s">
        <v>824</v>
      </c>
      <c r="BX197" s="4" t="str">
        <f t="shared" si="183"/>
        <v>Firearm incidents</v>
      </c>
      <c r="BY197" s="4" t="s">
        <v>824</v>
      </c>
      <c r="CA197" s="4">
        <v>0</v>
      </c>
      <c r="CG197" s="4">
        <v>1</v>
      </c>
      <c r="CH197" s="4" t="s">
        <v>825</v>
      </c>
      <c r="CJ197" s="4" t="str">
        <f t="shared" si="184"/>
        <v>Possession of firearm, Delinquent acts</v>
      </c>
      <c r="CK197" s="4" t="s">
        <v>825</v>
      </c>
    </row>
    <row r="198" spans="1:89" s="4" customFormat="1" x14ac:dyDescent="0.35">
      <c r="A198" s="4" t="s">
        <v>814</v>
      </c>
      <c r="B198" s="5">
        <v>40329</v>
      </c>
      <c r="C198" s="5">
        <v>40359</v>
      </c>
      <c r="D198" s="4">
        <v>1</v>
      </c>
      <c r="E198" s="4" t="s">
        <v>829</v>
      </c>
      <c r="G198" s="4">
        <v>1</v>
      </c>
      <c r="H198" s="4" t="s">
        <v>830</v>
      </c>
      <c r="J198" s="4" t="str">
        <f t="shared" si="169"/>
        <v>Possession of firearm</v>
      </c>
      <c r="K198" s="4" t="s">
        <v>831</v>
      </c>
      <c r="M198" s="4" t="str">
        <f t="shared" si="170"/>
        <v>One calendar year</v>
      </c>
      <c r="N198" s="4" t="s">
        <v>831</v>
      </c>
      <c r="P198" s="4">
        <v>1</v>
      </c>
      <c r="Q198" s="4" t="s">
        <v>832</v>
      </c>
      <c r="S198" s="4" t="str">
        <f t="shared" si="179"/>
        <v>Interference with educational process</v>
      </c>
      <c r="T198" s="4" t="s">
        <v>818</v>
      </c>
      <c r="V198" s="4" t="str">
        <f>("Truancy or Absence, Tardiness")</f>
        <v>Truancy or Absence, Tardiness</v>
      </c>
      <c r="W198" s="4" t="s">
        <v>833</v>
      </c>
      <c r="Y198" s="4" t="str">
        <f t="shared" si="155"/>
        <v>Not specified</v>
      </c>
      <c r="AB198" s="4">
        <v>1</v>
      </c>
      <c r="AC198" s="4" t="s">
        <v>834</v>
      </c>
      <c r="AE198" s="4" t="str">
        <f t="shared" si="180"/>
        <v>Not specified</v>
      </c>
      <c r="AN198" s="4" t="str">
        <f t="shared" si="181"/>
        <v>Interference with educational process</v>
      </c>
      <c r="AO198" s="4" t="s">
        <v>818</v>
      </c>
      <c r="AQ198" s="4" t="str">
        <f>("Truancy or Absence, Tardiness")</f>
        <v>Truancy or Absence, Tardiness</v>
      </c>
      <c r="AR198" s="4" t="s">
        <v>833</v>
      </c>
      <c r="AT198" s="4" t="str">
        <f t="shared" si="174"/>
        <v>10 days</v>
      </c>
      <c r="AU198" s="4" t="s">
        <v>835</v>
      </c>
      <c r="AV198" s="4" t="s">
        <v>837</v>
      </c>
      <c r="AW198" s="4" t="str">
        <f t="shared" si="175"/>
        <v>No</v>
      </c>
      <c r="BC198" s="4">
        <v>0</v>
      </c>
      <c r="BI198" s="4" t="str">
        <f t="shared" si="176"/>
        <v>Not required</v>
      </c>
      <c r="BL198" s="4" t="str">
        <f t="shared" si="177"/>
        <v>Yes, required</v>
      </c>
      <c r="BM198" s="4" t="s">
        <v>822</v>
      </c>
      <c r="BO198" s="4" t="str">
        <f t="shared" si="182"/>
        <v>In-school suspension, Referrals to counselors</v>
      </c>
      <c r="BP198" s="4" t="s">
        <v>822</v>
      </c>
      <c r="BQ198" s="4" t="s">
        <v>838</v>
      </c>
      <c r="BR198" s="4">
        <v>1</v>
      </c>
      <c r="BS198" s="4" t="s">
        <v>824</v>
      </c>
      <c r="BU198" s="4" t="str">
        <f t="shared" si="178"/>
        <v>Annually</v>
      </c>
      <c r="BV198" s="4" t="s">
        <v>824</v>
      </c>
      <c r="BX198" s="4" t="str">
        <f t="shared" si="183"/>
        <v>Firearm incidents</v>
      </c>
      <c r="BY198" s="4" t="s">
        <v>824</v>
      </c>
      <c r="CA198" s="4">
        <v>0</v>
      </c>
      <c r="CG198" s="4">
        <v>1</v>
      </c>
      <c r="CH198" s="4" t="s">
        <v>825</v>
      </c>
      <c r="CJ198" s="4" t="str">
        <f t="shared" si="184"/>
        <v>Possession of firearm, Delinquent acts</v>
      </c>
      <c r="CK198" s="4" t="s">
        <v>825</v>
      </c>
    </row>
    <row r="199" spans="1:89" s="4" customFormat="1" x14ac:dyDescent="0.35">
      <c r="A199" s="4" t="s">
        <v>814</v>
      </c>
      <c r="B199" s="5">
        <v>40360</v>
      </c>
      <c r="C199" s="5">
        <v>41686</v>
      </c>
      <c r="D199" s="4">
        <v>1</v>
      </c>
      <c r="E199" s="4" t="s">
        <v>829</v>
      </c>
      <c r="G199" s="4">
        <v>1</v>
      </c>
      <c r="H199" s="4" t="s">
        <v>830</v>
      </c>
      <c r="J199" s="4" t="str">
        <f t="shared" si="169"/>
        <v>Possession of firearm</v>
      </c>
      <c r="K199" s="4" t="s">
        <v>831</v>
      </c>
      <c r="M199" s="4" t="str">
        <f t="shared" si="170"/>
        <v>One calendar year</v>
      </c>
      <c r="N199" s="4" t="s">
        <v>831</v>
      </c>
      <c r="P199" s="4">
        <v>1</v>
      </c>
      <c r="Q199" s="4" t="s">
        <v>832</v>
      </c>
      <c r="S199" s="4" t="str">
        <f t="shared" si="179"/>
        <v>Interference with educational process</v>
      </c>
      <c r="T199" s="4" t="s">
        <v>818</v>
      </c>
      <c r="V199" s="4" t="str">
        <f>("Truancy or Absence, Tardiness")</f>
        <v>Truancy or Absence, Tardiness</v>
      </c>
      <c r="W199" s="4" t="s">
        <v>833</v>
      </c>
      <c r="Y199" s="4" t="str">
        <f t="shared" si="155"/>
        <v>Not specified</v>
      </c>
      <c r="AB199" s="4">
        <v>1</v>
      </c>
      <c r="AC199" s="4" t="s">
        <v>834</v>
      </c>
      <c r="AE199" s="4" t="str">
        <f t="shared" si="180"/>
        <v>Not specified</v>
      </c>
      <c r="AN199" s="4" t="str">
        <f t="shared" si="181"/>
        <v>Interference with educational process</v>
      </c>
      <c r="AO199" s="4" t="s">
        <v>818</v>
      </c>
      <c r="AQ199" s="4" t="str">
        <f>("Truancy or Absence, Tardiness")</f>
        <v>Truancy or Absence, Tardiness</v>
      </c>
      <c r="AR199" s="4" t="s">
        <v>833</v>
      </c>
      <c r="AT199" s="4" t="str">
        <f t="shared" si="174"/>
        <v>10 days</v>
      </c>
      <c r="AU199" s="4" t="s">
        <v>835</v>
      </c>
      <c r="AV199" s="4" t="s">
        <v>837</v>
      </c>
      <c r="AW199" s="4" t="str">
        <f t="shared" si="175"/>
        <v>No</v>
      </c>
      <c r="BC199" s="4">
        <v>0</v>
      </c>
      <c r="BI199" s="4" t="str">
        <f t="shared" si="176"/>
        <v>Not required</v>
      </c>
      <c r="BL199" s="4" t="str">
        <f t="shared" si="177"/>
        <v>Yes, required</v>
      </c>
      <c r="BM199" s="4" t="s">
        <v>822</v>
      </c>
      <c r="BO199" s="4" t="str">
        <f t="shared" si="182"/>
        <v>In-school suspension, Referrals to counselors</v>
      </c>
      <c r="BP199" s="4" t="s">
        <v>822</v>
      </c>
      <c r="BQ199" s="4" t="s">
        <v>838</v>
      </c>
      <c r="BR199" s="4">
        <v>1</v>
      </c>
      <c r="BS199" s="4" t="s">
        <v>824</v>
      </c>
      <c r="BU199" s="4" t="str">
        <f t="shared" si="178"/>
        <v>Annually</v>
      </c>
      <c r="BV199" s="4" t="s">
        <v>824</v>
      </c>
      <c r="BX199" s="4" t="str">
        <f t="shared" si="183"/>
        <v>Firearm incidents</v>
      </c>
      <c r="BY199" s="4" t="s">
        <v>824</v>
      </c>
      <c r="CA199" s="4">
        <v>0</v>
      </c>
      <c r="CG199" s="4">
        <v>1</v>
      </c>
      <c r="CH199" s="4" t="s">
        <v>825</v>
      </c>
      <c r="CJ199" s="4" t="str">
        <f t="shared" si="184"/>
        <v>Possession of firearm, Delinquent acts</v>
      </c>
      <c r="CK199" s="4" t="s">
        <v>825</v>
      </c>
    </row>
    <row r="200" spans="1:89" s="4" customFormat="1" x14ac:dyDescent="0.35">
      <c r="A200" s="4" t="s">
        <v>814</v>
      </c>
      <c r="B200" s="5">
        <v>41687</v>
      </c>
      <c r="C200" s="5">
        <v>42643</v>
      </c>
      <c r="D200" s="4">
        <v>1</v>
      </c>
      <c r="E200" s="4" t="s">
        <v>829</v>
      </c>
      <c r="G200" s="4">
        <v>1</v>
      </c>
      <c r="H200" s="4" t="s">
        <v>830</v>
      </c>
      <c r="J200" s="4" t="str">
        <f t="shared" si="169"/>
        <v>Possession of firearm</v>
      </c>
      <c r="K200" s="4" t="s">
        <v>831</v>
      </c>
      <c r="M200" s="4" t="str">
        <f t="shared" si="170"/>
        <v>One calendar year</v>
      </c>
      <c r="N200" s="4" t="s">
        <v>831</v>
      </c>
      <c r="P200" s="4">
        <v>1</v>
      </c>
      <c r="Q200" s="4" t="s">
        <v>832</v>
      </c>
      <c r="S200" s="4" t="str">
        <f t="shared" ref="S200:S205" si="185">("Not specified")</f>
        <v>Not specified</v>
      </c>
      <c r="V200" s="4" t="str">
        <f>("Truancy or Absence, Tardiness")</f>
        <v>Truancy or Absence, Tardiness</v>
      </c>
      <c r="W200" s="4" t="s">
        <v>833</v>
      </c>
      <c r="Y200" s="4" t="str">
        <f t="shared" si="155"/>
        <v>Not specified</v>
      </c>
      <c r="AB200" s="4">
        <v>1</v>
      </c>
      <c r="AC200" s="4" t="s">
        <v>834</v>
      </c>
      <c r="AE200" s="4" t="str">
        <f t="shared" si="180"/>
        <v>Not specified</v>
      </c>
      <c r="AN200" s="4" t="str">
        <f t="shared" ref="AN200:AN205" si="186">("Endangering the health, safety, or property of others, Interference with educational process")</f>
        <v>Endangering the health, safety, or property of others, Interference with educational process</v>
      </c>
      <c r="AO200" s="4" t="s">
        <v>839</v>
      </c>
      <c r="AQ200" s="4" t="str">
        <f>("Truancy or Absence, Tardiness")</f>
        <v>Truancy or Absence, Tardiness</v>
      </c>
      <c r="AR200" s="4" t="s">
        <v>833</v>
      </c>
      <c r="AT200" s="4" t="str">
        <f t="shared" si="174"/>
        <v>10 days</v>
      </c>
      <c r="AU200" s="4" t="s">
        <v>840</v>
      </c>
      <c r="AV200" s="4" t="s">
        <v>841</v>
      </c>
      <c r="AW200" s="4" t="str">
        <f t="shared" si="175"/>
        <v>No</v>
      </c>
      <c r="BC200" s="4">
        <v>0</v>
      </c>
      <c r="BI200" s="4" t="str">
        <f t="shared" ref="BI200:BI205" si="187">("Opportunity to receive educational instruction , Opportunity to make-up school work, Provide behavioral rehabilitation plan ")</f>
        <v xml:space="preserve">Opportunity to receive educational instruction , Opportunity to make-up school work, Provide behavioral rehabilitation plan </v>
      </c>
      <c r="BJ200" s="4" t="s">
        <v>842</v>
      </c>
      <c r="BK200" s="4" t="s">
        <v>843</v>
      </c>
      <c r="BL200" s="4" t="str">
        <f t="shared" si="177"/>
        <v>Yes, required</v>
      </c>
      <c r="BM200" s="4" t="s">
        <v>844</v>
      </c>
      <c r="BO200" s="4" t="str">
        <f t="shared" si="182"/>
        <v>In-school suspension, Referrals to counselors</v>
      </c>
      <c r="BP200" s="4" t="s">
        <v>822</v>
      </c>
      <c r="BQ200" s="4" t="s">
        <v>838</v>
      </c>
      <c r="BR200" s="4">
        <v>1</v>
      </c>
      <c r="BS200" s="4" t="s">
        <v>845</v>
      </c>
      <c r="BU200" s="4" t="str">
        <f t="shared" si="178"/>
        <v>Annually</v>
      </c>
      <c r="BV200" s="4" t="s">
        <v>824</v>
      </c>
      <c r="BW200" s="4" t="s">
        <v>846</v>
      </c>
      <c r="BX200" s="4" t="str">
        <f t="shared" ref="BX200:BX205" si="188">("Firearm incidents, Referrals to law enforcement")</f>
        <v>Firearm incidents, Referrals to law enforcement</v>
      </c>
      <c r="BY200" s="4" t="s">
        <v>845</v>
      </c>
      <c r="BZ200" s="4" t="s">
        <v>847</v>
      </c>
      <c r="CA200" s="4">
        <v>0</v>
      </c>
      <c r="CG200" s="4">
        <v>1</v>
      </c>
      <c r="CH200" s="4" t="s">
        <v>848</v>
      </c>
      <c r="CJ200" s="4" t="str">
        <f t="shared" si="184"/>
        <v>Possession of firearm, Delinquent acts</v>
      </c>
      <c r="CK200" s="4" t="s">
        <v>848</v>
      </c>
    </row>
    <row r="201" spans="1:89" s="4" customFormat="1" x14ac:dyDescent="0.35">
      <c r="A201" s="4" t="s">
        <v>814</v>
      </c>
      <c r="B201" s="5">
        <v>42644</v>
      </c>
      <c r="C201" s="5">
        <v>42835</v>
      </c>
      <c r="D201" s="4">
        <v>1</v>
      </c>
      <c r="E201" s="4" t="s">
        <v>829</v>
      </c>
      <c r="G201" s="4">
        <v>1</v>
      </c>
      <c r="H201" s="4" t="s">
        <v>830</v>
      </c>
      <c r="J201" s="4" t="str">
        <f t="shared" si="169"/>
        <v>Possession of firearm</v>
      </c>
      <c r="K201" s="4" t="s">
        <v>831</v>
      </c>
      <c r="M201" s="4" t="str">
        <f t="shared" si="170"/>
        <v>One calendar year</v>
      </c>
      <c r="N201" s="4" t="s">
        <v>831</v>
      </c>
      <c r="P201" s="4">
        <v>1</v>
      </c>
      <c r="Q201" s="4" t="s">
        <v>832</v>
      </c>
      <c r="S201" s="4" t="str">
        <f t="shared" si="185"/>
        <v>Not specified</v>
      </c>
      <c r="V201" s="4" t="str">
        <f>("Truancy or Absence, Tardiness, Exercise of freedom of speech/press")</f>
        <v>Truancy or Absence, Tardiness, Exercise of freedom of speech/press</v>
      </c>
      <c r="W201" s="4" t="s">
        <v>849</v>
      </c>
      <c r="Y201" s="4" t="str">
        <f t="shared" si="155"/>
        <v>Not specified</v>
      </c>
      <c r="AB201" s="4">
        <v>1</v>
      </c>
      <c r="AC201" s="4" t="s">
        <v>834</v>
      </c>
      <c r="AE201" s="4" t="str">
        <f t="shared" si="180"/>
        <v>Not specified</v>
      </c>
      <c r="AN201" s="4" t="str">
        <f t="shared" si="186"/>
        <v>Endangering the health, safety, or property of others, Interference with educational process</v>
      </c>
      <c r="AO201" s="4" t="s">
        <v>839</v>
      </c>
      <c r="AQ201" s="4" t="str">
        <f>("Truancy or Absence, Tardiness, Exercise of freedom of press/speech")</f>
        <v>Truancy or Absence, Tardiness, Exercise of freedom of press/speech</v>
      </c>
      <c r="AR201" s="4" t="s">
        <v>849</v>
      </c>
      <c r="AT201" s="4" t="str">
        <f t="shared" si="174"/>
        <v>10 days</v>
      </c>
      <c r="AU201" s="4" t="s">
        <v>850</v>
      </c>
      <c r="AV201" s="4" t="s">
        <v>841</v>
      </c>
      <c r="AW201" s="4" t="str">
        <f t="shared" si="175"/>
        <v>No</v>
      </c>
      <c r="BC201" s="4">
        <v>0</v>
      </c>
      <c r="BI201" s="4" t="str">
        <f t="shared" si="187"/>
        <v xml:space="preserve">Opportunity to receive educational instruction , Opportunity to make-up school work, Provide behavioral rehabilitation plan </v>
      </c>
      <c r="BJ201" s="4" t="s">
        <v>851</v>
      </c>
      <c r="BK201" s="4" t="s">
        <v>843</v>
      </c>
      <c r="BL201" s="4" t="str">
        <f t="shared" si="177"/>
        <v>Yes, required</v>
      </c>
      <c r="BM201" s="4" t="s">
        <v>844</v>
      </c>
      <c r="BO201" s="4" t="str">
        <f t="shared" si="182"/>
        <v>In-school suspension, Referrals to counselors</v>
      </c>
      <c r="BP201" s="4" t="s">
        <v>822</v>
      </c>
      <c r="BQ201" s="4" t="s">
        <v>838</v>
      </c>
      <c r="BR201" s="4">
        <v>1</v>
      </c>
      <c r="BS201" s="4" t="s">
        <v>845</v>
      </c>
      <c r="BU201" s="4" t="str">
        <f t="shared" si="178"/>
        <v>Annually</v>
      </c>
      <c r="BV201" s="4" t="s">
        <v>824</v>
      </c>
      <c r="BW201" s="4" t="s">
        <v>846</v>
      </c>
      <c r="BX201" s="4" t="str">
        <f t="shared" si="188"/>
        <v>Firearm incidents, Referrals to law enforcement</v>
      </c>
      <c r="BY201" s="4" t="s">
        <v>845</v>
      </c>
      <c r="BZ201" s="4" t="s">
        <v>847</v>
      </c>
      <c r="CA201" s="4">
        <v>0</v>
      </c>
      <c r="CG201" s="4">
        <v>1</v>
      </c>
      <c r="CH201" s="4" t="s">
        <v>848</v>
      </c>
      <c r="CJ201" s="4" t="str">
        <f t="shared" si="184"/>
        <v>Possession of firearm, Delinquent acts</v>
      </c>
      <c r="CK201" s="4" t="s">
        <v>848</v>
      </c>
    </row>
    <row r="202" spans="1:89" s="4" customFormat="1" x14ac:dyDescent="0.35">
      <c r="A202" s="4" t="s">
        <v>814</v>
      </c>
      <c r="B202" s="5">
        <v>42836</v>
      </c>
      <c r="C202" s="5">
        <v>42916</v>
      </c>
      <c r="D202" s="4">
        <v>1</v>
      </c>
      <c r="E202" s="4" t="s">
        <v>829</v>
      </c>
      <c r="G202" s="4">
        <v>1</v>
      </c>
      <c r="H202" s="4" t="s">
        <v>830</v>
      </c>
      <c r="J202" s="4" t="str">
        <f t="shared" si="169"/>
        <v>Possession of firearm</v>
      </c>
      <c r="K202" s="4" t="s">
        <v>831</v>
      </c>
      <c r="M202" s="4" t="str">
        <f t="shared" si="170"/>
        <v>One calendar year</v>
      </c>
      <c r="N202" s="4" t="s">
        <v>831</v>
      </c>
      <c r="P202" s="4">
        <v>1</v>
      </c>
      <c r="Q202" s="4" t="s">
        <v>832</v>
      </c>
      <c r="S202" s="4" t="str">
        <f t="shared" si="185"/>
        <v>Not specified</v>
      </c>
      <c r="V202" s="4" t="str">
        <f>("Truancy or Absence, Tardiness, Exercise of freedom of speech/press")</f>
        <v>Truancy or Absence, Tardiness, Exercise of freedom of speech/press</v>
      </c>
      <c r="W202" s="4" t="s">
        <v>849</v>
      </c>
      <c r="Y202" s="4" t="str">
        <f t="shared" si="155"/>
        <v>Not specified</v>
      </c>
      <c r="AB202" s="4">
        <v>1</v>
      </c>
      <c r="AC202" s="4" t="s">
        <v>834</v>
      </c>
      <c r="AE202" s="4" t="str">
        <f t="shared" si="180"/>
        <v>Not specified</v>
      </c>
      <c r="AN202" s="4" t="str">
        <f t="shared" si="186"/>
        <v>Endangering the health, safety, or property of others, Interference with educational process</v>
      </c>
      <c r="AO202" s="4" t="s">
        <v>852</v>
      </c>
      <c r="AP202" s="4" t="s">
        <v>853</v>
      </c>
      <c r="AQ202" s="4" t="str">
        <f>("Truancy or Absence, Tardiness, Exercise of freedom of press/speech")</f>
        <v>Truancy or Absence, Tardiness, Exercise of freedom of press/speech</v>
      </c>
      <c r="AR202" s="4" t="s">
        <v>849</v>
      </c>
      <c r="AT202" s="4" t="str">
        <f t="shared" si="174"/>
        <v>10 days</v>
      </c>
      <c r="AU202" s="4" t="s">
        <v>850</v>
      </c>
      <c r="AV202" s="4" t="s">
        <v>841</v>
      </c>
      <c r="AW202" s="4" t="str">
        <f t="shared" si="175"/>
        <v>No</v>
      </c>
      <c r="BC202" s="4">
        <v>0</v>
      </c>
      <c r="BI202" s="4" t="str">
        <f t="shared" si="187"/>
        <v xml:space="preserve">Opportunity to receive educational instruction , Opportunity to make-up school work, Provide behavioral rehabilitation plan </v>
      </c>
      <c r="BJ202" s="4" t="s">
        <v>851</v>
      </c>
      <c r="BK202" s="4" t="s">
        <v>843</v>
      </c>
      <c r="BL202" s="4" t="str">
        <f t="shared" si="177"/>
        <v>Yes, required</v>
      </c>
      <c r="BM202" s="4" t="s">
        <v>844</v>
      </c>
      <c r="BO202" s="4" t="str">
        <f t="shared" si="182"/>
        <v>In-school suspension, Referrals to counselors</v>
      </c>
      <c r="BP202" s="4" t="s">
        <v>822</v>
      </c>
      <c r="BQ202" s="4" t="s">
        <v>838</v>
      </c>
      <c r="BR202" s="4">
        <v>1</v>
      </c>
      <c r="BS202" s="4" t="s">
        <v>845</v>
      </c>
      <c r="BU202" s="4" t="str">
        <f t="shared" si="178"/>
        <v>Annually</v>
      </c>
      <c r="BV202" s="4" t="s">
        <v>824</v>
      </c>
      <c r="BW202" s="4" t="s">
        <v>846</v>
      </c>
      <c r="BX202" s="4" t="str">
        <f t="shared" si="188"/>
        <v>Firearm incidents, Referrals to law enforcement</v>
      </c>
      <c r="BY202" s="4" t="s">
        <v>845</v>
      </c>
      <c r="BZ202" s="4" t="s">
        <v>847</v>
      </c>
      <c r="CA202" s="4">
        <v>0</v>
      </c>
      <c r="CG202" s="4">
        <v>1</v>
      </c>
      <c r="CH202" s="4" t="s">
        <v>848</v>
      </c>
      <c r="CJ202" s="4" t="str">
        <f t="shared" si="184"/>
        <v>Possession of firearm, Delinquent acts</v>
      </c>
      <c r="CK202" s="4" t="s">
        <v>848</v>
      </c>
    </row>
    <row r="203" spans="1:89" s="4" customFormat="1" x14ac:dyDescent="0.35">
      <c r="A203" s="4" t="s">
        <v>814</v>
      </c>
      <c r="B203" s="5">
        <v>42917</v>
      </c>
      <c r="C203" s="5">
        <v>43281</v>
      </c>
      <c r="D203" s="4">
        <v>1</v>
      </c>
      <c r="E203" s="4" t="s">
        <v>854</v>
      </c>
      <c r="G203" s="4">
        <v>1</v>
      </c>
      <c r="H203" s="4" t="s">
        <v>855</v>
      </c>
      <c r="J203" s="4" t="str">
        <f t="shared" si="169"/>
        <v>Possession of firearm</v>
      </c>
      <c r="K203" s="4" t="s">
        <v>856</v>
      </c>
      <c r="M203" s="4" t="str">
        <f t="shared" si="170"/>
        <v>One calendar year</v>
      </c>
      <c r="N203" s="4" t="s">
        <v>856</v>
      </c>
      <c r="P203" s="4">
        <v>1</v>
      </c>
      <c r="Q203" s="4" t="s">
        <v>856</v>
      </c>
      <c r="S203" s="4" t="str">
        <f t="shared" si="185"/>
        <v>Not specified</v>
      </c>
      <c r="V203" s="4" t="str">
        <f>("Truancy or Absence, Tardiness, Exercise of freedom of speech/press")</f>
        <v>Truancy or Absence, Tardiness, Exercise of freedom of speech/press</v>
      </c>
      <c r="W203" s="4" t="s">
        <v>857</v>
      </c>
      <c r="Y203" s="4" t="str">
        <f t="shared" si="155"/>
        <v>Not specified</v>
      </c>
      <c r="AB203" s="4">
        <v>1</v>
      </c>
      <c r="AC203" s="4" t="s">
        <v>858</v>
      </c>
      <c r="AE203" s="4" t="str">
        <f t="shared" si="180"/>
        <v>Not specified</v>
      </c>
      <c r="AN203" s="4" t="str">
        <f t="shared" si="186"/>
        <v>Endangering the health, safety, or property of others, Interference with educational process</v>
      </c>
      <c r="AO203" s="4" t="s">
        <v>859</v>
      </c>
      <c r="AQ203" s="4" t="str">
        <f>("Truancy or Absence, Tardiness, Exercise of freedom of press/speech")</f>
        <v>Truancy or Absence, Tardiness, Exercise of freedom of press/speech</v>
      </c>
      <c r="AR203" s="4" t="s">
        <v>857</v>
      </c>
      <c r="AT203" s="4" t="str">
        <f t="shared" si="174"/>
        <v>10 days</v>
      </c>
      <c r="AU203" s="4" t="s">
        <v>860</v>
      </c>
      <c r="AV203" s="4" t="s">
        <v>841</v>
      </c>
      <c r="AW203" s="4" t="str">
        <f t="shared" si="175"/>
        <v>No</v>
      </c>
      <c r="BC203" s="4">
        <v>1</v>
      </c>
      <c r="BD203" s="4" t="s">
        <v>861</v>
      </c>
      <c r="BF203" s="4" t="str">
        <f>("Kindergarten through 2nd grade")</f>
        <v>Kindergarten through 2nd grade</v>
      </c>
      <c r="BG203" s="4" t="s">
        <v>861</v>
      </c>
      <c r="BH203" s="4" t="s">
        <v>862</v>
      </c>
      <c r="BI203" s="4" t="str">
        <f t="shared" si="187"/>
        <v xml:space="preserve">Opportunity to receive educational instruction , Opportunity to make-up school work, Provide behavioral rehabilitation plan </v>
      </c>
      <c r="BJ203" s="4" t="s">
        <v>863</v>
      </c>
      <c r="BK203" s="4" t="s">
        <v>864</v>
      </c>
      <c r="BL203" s="4" t="str">
        <f t="shared" si="177"/>
        <v>Yes, required</v>
      </c>
      <c r="BM203" s="4" t="s">
        <v>844</v>
      </c>
      <c r="BO203" s="4" t="str">
        <f t="shared" si="182"/>
        <v>In-school suspension, Referrals to counselors</v>
      </c>
      <c r="BP203" s="4" t="s">
        <v>822</v>
      </c>
      <c r="BQ203" s="4" t="s">
        <v>838</v>
      </c>
      <c r="BR203" s="4">
        <v>1</v>
      </c>
      <c r="BS203" s="4" t="s">
        <v>845</v>
      </c>
      <c r="BU203" s="4" t="str">
        <f t="shared" si="178"/>
        <v>Annually</v>
      </c>
      <c r="BV203" s="4" t="s">
        <v>824</v>
      </c>
      <c r="BW203" s="4" t="s">
        <v>846</v>
      </c>
      <c r="BX203" s="4" t="str">
        <f t="shared" si="188"/>
        <v>Firearm incidents, Referrals to law enforcement</v>
      </c>
      <c r="BY203" s="4" t="s">
        <v>845</v>
      </c>
      <c r="BZ203" s="4" t="s">
        <v>847</v>
      </c>
      <c r="CA203" s="4">
        <v>0</v>
      </c>
      <c r="CG203" s="4">
        <v>1</v>
      </c>
      <c r="CH203" s="4" t="s">
        <v>848</v>
      </c>
      <c r="CJ203" s="4" t="str">
        <f t="shared" si="184"/>
        <v>Possession of firearm, Delinquent acts</v>
      </c>
      <c r="CK203" s="4" t="s">
        <v>848</v>
      </c>
    </row>
    <row r="204" spans="1:89" s="4" customFormat="1" x14ac:dyDescent="0.35">
      <c r="A204" s="4" t="s">
        <v>814</v>
      </c>
      <c r="B204" s="5">
        <v>43282</v>
      </c>
      <c r="C204" s="5">
        <v>43366</v>
      </c>
      <c r="D204" s="4">
        <v>1</v>
      </c>
      <c r="E204" s="4" t="s">
        <v>854</v>
      </c>
      <c r="G204" s="4">
        <v>1</v>
      </c>
      <c r="H204" s="4" t="s">
        <v>855</v>
      </c>
      <c r="J204" s="4" t="str">
        <f t="shared" si="169"/>
        <v>Possession of firearm</v>
      </c>
      <c r="K204" s="4" t="s">
        <v>856</v>
      </c>
      <c r="M204" s="4" t="str">
        <f t="shared" si="170"/>
        <v>One calendar year</v>
      </c>
      <c r="N204" s="4" t="s">
        <v>856</v>
      </c>
      <c r="P204" s="4">
        <v>1</v>
      </c>
      <c r="Q204" s="4" t="s">
        <v>856</v>
      </c>
      <c r="S204" s="4" t="str">
        <f t="shared" si="185"/>
        <v>Not specified</v>
      </c>
      <c r="V204" s="4" t="str">
        <f>("Truancy or Absence, Tardiness, Exercise of freedom of speech/press")</f>
        <v>Truancy or Absence, Tardiness, Exercise of freedom of speech/press</v>
      </c>
      <c r="W204" s="4" t="s">
        <v>857</v>
      </c>
      <c r="Y204" s="4" t="str">
        <f t="shared" si="155"/>
        <v>Not specified</v>
      </c>
      <c r="AB204" s="4">
        <v>1</v>
      </c>
      <c r="AC204" s="4" t="s">
        <v>858</v>
      </c>
      <c r="AE204" s="4" t="str">
        <f t="shared" si="180"/>
        <v>Not specified</v>
      </c>
      <c r="AN204" s="4" t="str">
        <f t="shared" si="186"/>
        <v>Endangering the health, safety, or property of others, Interference with educational process</v>
      </c>
      <c r="AO204" s="4" t="s">
        <v>859</v>
      </c>
      <c r="AQ204" s="4" t="str">
        <f>("Truancy or Absence, Tardiness, Exercise of freedom of press/speech")</f>
        <v>Truancy or Absence, Tardiness, Exercise of freedom of press/speech</v>
      </c>
      <c r="AR204" s="4" t="s">
        <v>857</v>
      </c>
      <c r="AT204" s="4" t="str">
        <f t="shared" si="174"/>
        <v>10 days</v>
      </c>
      <c r="AU204" s="4" t="s">
        <v>865</v>
      </c>
      <c r="AV204" s="4" t="s">
        <v>866</v>
      </c>
      <c r="AW204" s="4" t="str">
        <f t="shared" si="175"/>
        <v>No</v>
      </c>
      <c r="BC204" s="4">
        <v>1</v>
      </c>
      <c r="BD204" s="4" t="s">
        <v>861</v>
      </c>
      <c r="BF204" s="4" t="str">
        <f>("Kindergarten through 2nd grade")</f>
        <v>Kindergarten through 2nd grade</v>
      </c>
      <c r="BG204" s="4" t="s">
        <v>861</v>
      </c>
      <c r="BH204" s="4" t="s">
        <v>862</v>
      </c>
      <c r="BI204" s="4" t="str">
        <f t="shared" si="187"/>
        <v xml:space="preserve">Opportunity to receive educational instruction , Opportunity to make-up school work, Provide behavioral rehabilitation plan </v>
      </c>
      <c r="BJ204" s="4" t="s">
        <v>863</v>
      </c>
      <c r="BK204" s="4" t="s">
        <v>864</v>
      </c>
      <c r="BL204" s="4" t="str">
        <f t="shared" si="177"/>
        <v>Yes, required</v>
      </c>
      <c r="BM204" s="4" t="s">
        <v>844</v>
      </c>
      <c r="BO204" s="4" t="str">
        <f t="shared" si="182"/>
        <v>In-school suspension, Referrals to counselors</v>
      </c>
      <c r="BP204" s="4" t="s">
        <v>822</v>
      </c>
      <c r="BQ204" s="4" t="s">
        <v>838</v>
      </c>
      <c r="BR204" s="4">
        <v>1</v>
      </c>
      <c r="BS204" s="4" t="s">
        <v>845</v>
      </c>
      <c r="BU204" s="4" t="str">
        <f t="shared" si="178"/>
        <v>Annually</v>
      </c>
      <c r="BV204" s="4" t="s">
        <v>824</v>
      </c>
      <c r="BW204" s="4" t="s">
        <v>846</v>
      </c>
      <c r="BX204" s="4" t="str">
        <f t="shared" si="188"/>
        <v>Firearm incidents, Referrals to law enforcement</v>
      </c>
      <c r="BY204" s="4" t="s">
        <v>845</v>
      </c>
      <c r="BZ204" s="4" t="s">
        <v>847</v>
      </c>
      <c r="CA204" s="4">
        <v>0</v>
      </c>
      <c r="CB204" s="4" t="s">
        <v>867</v>
      </c>
      <c r="CD204" s="4" t="str">
        <f>("Race/ethnicity, Gender, English learner, Income status, Disability status")</f>
        <v>Race/ethnicity, Gender, English learner, Income status, Disability status</v>
      </c>
      <c r="CE204" s="4" t="s">
        <v>867</v>
      </c>
      <c r="CG204" s="4">
        <v>1</v>
      </c>
      <c r="CH204" s="4" t="s">
        <v>848</v>
      </c>
      <c r="CJ204" s="4" t="str">
        <f t="shared" si="184"/>
        <v>Possession of firearm, Delinquent acts</v>
      </c>
      <c r="CK204" s="4" t="s">
        <v>848</v>
      </c>
    </row>
    <row r="205" spans="1:89" s="4" customFormat="1" x14ac:dyDescent="0.35">
      <c r="A205" s="4" t="s">
        <v>814</v>
      </c>
      <c r="B205" s="5">
        <v>43367</v>
      </c>
      <c r="C205" s="5">
        <v>43435</v>
      </c>
      <c r="D205" s="4">
        <v>1</v>
      </c>
      <c r="E205" s="4" t="s">
        <v>854</v>
      </c>
      <c r="G205" s="4">
        <v>1</v>
      </c>
      <c r="H205" s="4" t="s">
        <v>855</v>
      </c>
      <c r="J205" s="4" t="str">
        <f t="shared" si="169"/>
        <v>Possession of firearm</v>
      </c>
      <c r="K205" s="4" t="s">
        <v>856</v>
      </c>
      <c r="M205" s="4" t="str">
        <f t="shared" si="170"/>
        <v>One calendar year</v>
      </c>
      <c r="N205" s="4" t="s">
        <v>856</v>
      </c>
      <c r="P205" s="4">
        <v>1</v>
      </c>
      <c r="Q205" s="4" t="s">
        <v>856</v>
      </c>
      <c r="S205" s="4" t="str">
        <f t="shared" si="185"/>
        <v>Not specified</v>
      </c>
      <c r="V205" s="4" t="str">
        <f>("Truancy or Absence, Tardiness, Exercise of freedom of speech/press")</f>
        <v>Truancy or Absence, Tardiness, Exercise of freedom of speech/press</v>
      </c>
      <c r="W205" s="4" t="s">
        <v>857</v>
      </c>
      <c r="Y205" s="4" t="str">
        <f t="shared" si="155"/>
        <v>Not specified</v>
      </c>
      <c r="AB205" s="4">
        <v>1</v>
      </c>
      <c r="AC205" s="4" t="s">
        <v>858</v>
      </c>
      <c r="AE205" s="4" t="str">
        <f t="shared" si="180"/>
        <v>Not specified</v>
      </c>
      <c r="AN205" s="4" t="str">
        <f t="shared" si="186"/>
        <v>Endangering the health, safety, or property of others, Interference with educational process</v>
      </c>
      <c r="AO205" s="4" t="s">
        <v>868</v>
      </c>
      <c r="AQ205" s="4" t="str">
        <f>("Truancy or Absence, Tardiness, Exercise of freedom of press/speech")</f>
        <v>Truancy or Absence, Tardiness, Exercise of freedom of press/speech</v>
      </c>
      <c r="AR205" s="4" t="s">
        <v>857</v>
      </c>
      <c r="AT205" s="4" t="str">
        <f t="shared" si="174"/>
        <v>10 days</v>
      </c>
      <c r="AU205" s="4" t="s">
        <v>869</v>
      </c>
      <c r="AV205" s="4" t="s">
        <v>866</v>
      </c>
      <c r="AW205" s="4" t="str">
        <f t="shared" si="175"/>
        <v>No</v>
      </c>
      <c r="BC205" s="4">
        <v>1</v>
      </c>
      <c r="BD205" s="4" t="s">
        <v>870</v>
      </c>
      <c r="BF205" s="4" t="str">
        <f>("Kindergarten through 2nd grade")</f>
        <v>Kindergarten through 2nd grade</v>
      </c>
      <c r="BG205" s="4" t="s">
        <v>870</v>
      </c>
      <c r="BH205" s="4" t="s">
        <v>871</v>
      </c>
      <c r="BI205" s="4" t="str">
        <f t="shared" si="187"/>
        <v xml:space="preserve">Opportunity to receive educational instruction , Opportunity to make-up school work, Provide behavioral rehabilitation plan </v>
      </c>
      <c r="BJ205" s="4" t="s">
        <v>872</v>
      </c>
      <c r="BK205" s="4" t="s">
        <v>873</v>
      </c>
      <c r="BL205" s="4" t="str">
        <f t="shared" si="177"/>
        <v>Yes, required</v>
      </c>
      <c r="BM205" s="4" t="s">
        <v>874</v>
      </c>
      <c r="BO205" s="4" t="str">
        <f t="shared" si="182"/>
        <v>In-school suspension, Referrals to counselors</v>
      </c>
      <c r="BP205" s="4" t="s">
        <v>822</v>
      </c>
      <c r="BQ205" s="4" t="s">
        <v>838</v>
      </c>
      <c r="BR205" s="4">
        <v>1</v>
      </c>
      <c r="BS205" s="4" t="s">
        <v>845</v>
      </c>
      <c r="BU205" s="4" t="str">
        <f t="shared" si="178"/>
        <v>Annually</v>
      </c>
      <c r="BV205" s="4" t="s">
        <v>824</v>
      </c>
      <c r="BW205" s="4" t="s">
        <v>846</v>
      </c>
      <c r="BX205" s="4" t="str">
        <f t="shared" si="188"/>
        <v>Firearm incidents, Referrals to law enforcement</v>
      </c>
      <c r="BY205" s="4" t="s">
        <v>845</v>
      </c>
      <c r="BZ205" s="4" t="s">
        <v>847</v>
      </c>
      <c r="CA205" s="4">
        <v>0</v>
      </c>
      <c r="CB205" s="4" t="s">
        <v>867</v>
      </c>
      <c r="CD205" s="4" t="str">
        <f>("Race/ethnicity, Gender, English learner, Income status, Disability status")</f>
        <v>Race/ethnicity, Gender, English learner, Income status, Disability status</v>
      </c>
      <c r="CE205" s="4" t="s">
        <v>867</v>
      </c>
      <c r="CG205" s="4">
        <v>1</v>
      </c>
      <c r="CH205" s="4" t="s">
        <v>848</v>
      </c>
      <c r="CJ205" s="4" t="str">
        <f t="shared" si="184"/>
        <v>Possession of firearm, Delinquent acts</v>
      </c>
      <c r="CK205" s="4" t="s">
        <v>848</v>
      </c>
    </row>
    <row r="206" spans="1:89" s="4" customFormat="1" x14ac:dyDescent="0.35">
      <c r="A206" s="4" t="s">
        <v>875</v>
      </c>
      <c r="B206" s="5">
        <v>39448</v>
      </c>
      <c r="C206" s="5">
        <v>39817</v>
      </c>
      <c r="D206" s="4">
        <v>1</v>
      </c>
      <c r="E206" s="4" t="s">
        <v>876</v>
      </c>
      <c r="G206" s="4">
        <v>1</v>
      </c>
      <c r="H206" s="4" t="s">
        <v>877</v>
      </c>
      <c r="J206" s="4" t="str">
        <f t="shared" ref="J206:J214" si="189">("None")</f>
        <v>None</v>
      </c>
      <c r="S206" s="4" t="str">
        <f>("Possession of a weapon, Possession of a firearm, Physical violence, Possession of a controlled substance, Criminal record")</f>
        <v>Possession of a weapon, Possession of a firearm, Physical violence, Possession of a controlled substance, Criminal record</v>
      </c>
      <c r="T206" s="4" t="s">
        <v>877</v>
      </c>
      <c r="U206" s="4" t="s">
        <v>878</v>
      </c>
      <c r="V206" s="4" t="str">
        <f t="shared" ref="V206:V251" si="190">("None")</f>
        <v>None</v>
      </c>
      <c r="Y206" s="4" t="str">
        <f t="shared" si="155"/>
        <v>Not specified</v>
      </c>
      <c r="AB206" s="4">
        <v>1</v>
      </c>
      <c r="AE206" s="4" t="str">
        <f t="shared" ref="AE206:AE214" si="191">("None")</f>
        <v>None</v>
      </c>
      <c r="AN206" s="4" t="str">
        <f>("Possession of a weapon, Physical violence, Possession of a controlled substance, Criminal record")</f>
        <v>Possession of a weapon, Physical violence, Possession of a controlled substance, Criminal record</v>
      </c>
      <c r="AO206" s="4" t="s">
        <v>879</v>
      </c>
      <c r="AP206" s="4" t="s">
        <v>880</v>
      </c>
      <c r="AQ206" s="4" t="str">
        <f t="shared" ref="AQ206:AQ251" si="192">("None")</f>
        <v>None</v>
      </c>
      <c r="AT206" s="4" t="str">
        <f t="shared" ref="AT206:AT211" si="193">("Not specified")</f>
        <v>Not specified</v>
      </c>
      <c r="AW206" s="4" t="str">
        <f t="shared" si="175"/>
        <v>No</v>
      </c>
      <c r="BC206" s="4">
        <v>0</v>
      </c>
      <c r="BI206" s="4" t="str">
        <f t="shared" ref="BI206:BI211" si="194">("Not required")</f>
        <v>Not required</v>
      </c>
      <c r="BL206" s="4" t="str">
        <f t="shared" ref="BL206:BL211" si="195">("No")</f>
        <v>No</v>
      </c>
      <c r="BR206" s="4">
        <v>1</v>
      </c>
      <c r="BS206" s="4" t="s">
        <v>881</v>
      </c>
      <c r="BU206" s="4" t="str">
        <f t="shared" si="178"/>
        <v>Annually</v>
      </c>
      <c r="BV206" s="4" t="s">
        <v>881</v>
      </c>
      <c r="BX206" s="4" t="str">
        <f t="shared" ref="BX206:BX211" si="196">("Number of expulsions, Number of out-of-school suspensions, Number of in-school suspensions")</f>
        <v>Number of expulsions, Number of out-of-school suspensions, Number of in-school suspensions</v>
      </c>
      <c r="BY206" s="4" t="s">
        <v>881</v>
      </c>
      <c r="CA206" s="4">
        <v>0</v>
      </c>
      <c r="CG206" s="4">
        <v>0</v>
      </c>
    </row>
    <row r="207" spans="1:89" s="4" customFormat="1" x14ac:dyDescent="0.35">
      <c r="A207" s="4" t="s">
        <v>875</v>
      </c>
      <c r="B207" s="5">
        <v>39818</v>
      </c>
      <c r="C207" s="5">
        <v>39887</v>
      </c>
      <c r="D207" s="4">
        <v>1</v>
      </c>
      <c r="E207" s="4" t="s">
        <v>882</v>
      </c>
      <c r="G207" s="4">
        <v>1</v>
      </c>
      <c r="H207" s="4" t="s">
        <v>883</v>
      </c>
      <c r="J207" s="4" t="str">
        <f t="shared" si="189"/>
        <v>None</v>
      </c>
      <c r="S207" s="4" t="str">
        <f>("Possession of a weapon, Possession of a firearm, Physical violence, Possession of a controlled substance, Criminal record")</f>
        <v>Possession of a weapon, Possession of a firearm, Physical violence, Possession of a controlled substance, Criminal record</v>
      </c>
      <c r="T207" s="4" t="s">
        <v>877</v>
      </c>
      <c r="U207" s="4" t="s">
        <v>878</v>
      </c>
      <c r="V207" s="4" t="str">
        <f t="shared" si="190"/>
        <v>None</v>
      </c>
      <c r="Y207" s="4" t="str">
        <f t="shared" si="155"/>
        <v>Not specified</v>
      </c>
      <c r="Z207" s="4" t="s">
        <v>882</v>
      </c>
      <c r="AB207" s="4">
        <v>1</v>
      </c>
      <c r="AE207" s="4" t="str">
        <f t="shared" si="191"/>
        <v>None</v>
      </c>
      <c r="AN207" s="4" t="str">
        <f>("Possession of a weapon, Physical violence, Possession of a controlled substance, Criminal record")</f>
        <v>Possession of a weapon, Physical violence, Possession of a controlled substance, Criminal record</v>
      </c>
      <c r="AO207" s="4" t="s">
        <v>884</v>
      </c>
      <c r="AP207" s="4" t="s">
        <v>880</v>
      </c>
      <c r="AQ207" s="4" t="str">
        <f t="shared" si="192"/>
        <v>None</v>
      </c>
      <c r="AT207" s="4" t="str">
        <f t="shared" si="193"/>
        <v>Not specified</v>
      </c>
      <c r="AW207" s="4" t="str">
        <f t="shared" si="175"/>
        <v>No</v>
      </c>
      <c r="BC207" s="4">
        <v>0</v>
      </c>
      <c r="BI207" s="4" t="str">
        <f t="shared" si="194"/>
        <v>Not required</v>
      </c>
      <c r="BL207" s="4" t="str">
        <f t="shared" si="195"/>
        <v>No</v>
      </c>
      <c r="BR207" s="4">
        <v>1</v>
      </c>
      <c r="BS207" s="4" t="s">
        <v>881</v>
      </c>
      <c r="BU207" s="4" t="str">
        <f t="shared" si="178"/>
        <v>Annually</v>
      </c>
      <c r="BV207" s="4" t="s">
        <v>881</v>
      </c>
      <c r="BX207" s="4" t="str">
        <f t="shared" si="196"/>
        <v>Number of expulsions, Number of out-of-school suspensions, Number of in-school suspensions</v>
      </c>
      <c r="BY207" s="4" t="s">
        <v>881</v>
      </c>
      <c r="CA207" s="4">
        <v>0</v>
      </c>
      <c r="CG207" s="4">
        <v>0</v>
      </c>
    </row>
    <row r="208" spans="1:89" s="4" customFormat="1" x14ac:dyDescent="0.35">
      <c r="A208" s="4" t="s">
        <v>875</v>
      </c>
      <c r="B208" s="5">
        <v>39888</v>
      </c>
      <c r="C208" s="5">
        <v>40300</v>
      </c>
      <c r="D208" s="4">
        <v>1</v>
      </c>
      <c r="E208" s="4" t="s">
        <v>882</v>
      </c>
      <c r="G208" s="4">
        <v>1</v>
      </c>
      <c r="H208" s="4" t="s">
        <v>883</v>
      </c>
      <c r="J208" s="4" t="str">
        <f t="shared" si="189"/>
        <v>None</v>
      </c>
      <c r="S208" s="4" t="str">
        <f>("Possession of a weapon, Possession of a firearm, Physical violence, Possession of a controlled substance, Criminal record")</f>
        <v>Possession of a weapon, Possession of a firearm, Physical violence, Possession of a controlled substance, Criminal record</v>
      </c>
      <c r="T208" s="4" t="s">
        <v>877</v>
      </c>
      <c r="U208" s="4" t="s">
        <v>878</v>
      </c>
      <c r="V208" s="4" t="str">
        <f t="shared" si="190"/>
        <v>None</v>
      </c>
      <c r="Y208" s="4" t="str">
        <f t="shared" si="155"/>
        <v>Not specified</v>
      </c>
      <c r="AB208" s="4">
        <v>1</v>
      </c>
      <c r="AC208" s="4" t="s">
        <v>882</v>
      </c>
      <c r="AE208" s="4" t="str">
        <f t="shared" si="191"/>
        <v>None</v>
      </c>
      <c r="AN208" s="4" t="str">
        <f>("Possession of a weapon, Physical violence, Possession of a controlled substance, Criminal record")</f>
        <v>Possession of a weapon, Physical violence, Possession of a controlled substance, Criminal record</v>
      </c>
      <c r="AO208" s="4" t="s">
        <v>885</v>
      </c>
      <c r="AP208" s="4" t="s">
        <v>880</v>
      </c>
      <c r="AQ208" s="4" t="str">
        <f t="shared" si="192"/>
        <v>None</v>
      </c>
      <c r="AT208" s="4" t="str">
        <f t="shared" si="193"/>
        <v>Not specified</v>
      </c>
      <c r="AW208" s="4" t="str">
        <f t="shared" si="175"/>
        <v>No</v>
      </c>
      <c r="BC208" s="4">
        <v>0</v>
      </c>
      <c r="BI208" s="4" t="str">
        <f t="shared" si="194"/>
        <v>Not required</v>
      </c>
      <c r="BL208" s="4" t="str">
        <f t="shared" si="195"/>
        <v>No</v>
      </c>
      <c r="BR208" s="4">
        <v>1</v>
      </c>
      <c r="BS208" s="4" t="s">
        <v>881</v>
      </c>
      <c r="BU208" s="4" t="str">
        <f t="shared" si="178"/>
        <v>Annually</v>
      </c>
      <c r="BV208" s="4" t="s">
        <v>881</v>
      </c>
      <c r="BX208" s="4" t="str">
        <f t="shared" si="196"/>
        <v>Number of expulsions, Number of out-of-school suspensions, Number of in-school suspensions</v>
      </c>
      <c r="BY208" s="4" t="s">
        <v>881</v>
      </c>
      <c r="CA208" s="4">
        <v>0</v>
      </c>
      <c r="CG208" s="4">
        <v>0</v>
      </c>
    </row>
    <row r="209" spans="1:90" s="4" customFormat="1" x14ac:dyDescent="0.35">
      <c r="A209" s="4" t="s">
        <v>875</v>
      </c>
      <c r="B209" s="5">
        <v>40301</v>
      </c>
      <c r="C209" s="5">
        <v>40478</v>
      </c>
      <c r="D209" s="4">
        <v>1</v>
      </c>
      <c r="E209" s="4" t="s">
        <v>882</v>
      </c>
      <c r="G209" s="4">
        <v>1</v>
      </c>
      <c r="H209" s="4" t="s">
        <v>886</v>
      </c>
      <c r="J209" s="4" t="str">
        <f t="shared" si="189"/>
        <v>None</v>
      </c>
      <c r="S209" s="4" t="str">
        <f>("Possession of a weapon, Possession of a firearm, Physical violence, Possession of a controlled substance, Criminal record")</f>
        <v>Possession of a weapon, Possession of a firearm, Physical violence, Possession of a controlled substance, Criminal record</v>
      </c>
      <c r="T209" s="4" t="s">
        <v>877</v>
      </c>
      <c r="U209" s="4" t="s">
        <v>878</v>
      </c>
      <c r="V209" s="4" t="str">
        <f t="shared" si="190"/>
        <v>None</v>
      </c>
      <c r="Y209" s="4" t="str">
        <f t="shared" si="155"/>
        <v>Not specified</v>
      </c>
      <c r="AB209" s="4">
        <v>1</v>
      </c>
      <c r="AC209" s="4" t="s">
        <v>882</v>
      </c>
      <c r="AE209" s="4" t="str">
        <f t="shared" si="191"/>
        <v>None</v>
      </c>
      <c r="AN209" s="4" t="str">
        <f>("Possession of a weapon, Physical violence, Possession of a controlled substance, Criminal record")</f>
        <v>Possession of a weapon, Physical violence, Possession of a controlled substance, Criminal record</v>
      </c>
      <c r="AO209" s="4" t="s">
        <v>885</v>
      </c>
      <c r="AP209" s="4" t="s">
        <v>880</v>
      </c>
      <c r="AQ209" s="4" t="str">
        <f t="shared" si="192"/>
        <v>None</v>
      </c>
      <c r="AT209" s="4" t="str">
        <f t="shared" si="193"/>
        <v>Not specified</v>
      </c>
      <c r="AW209" s="4" t="str">
        <f t="shared" si="175"/>
        <v>No</v>
      </c>
      <c r="BC209" s="4">
        <v>0</v>
      </c>
      <c r="BI209" s="4" t="str">
        <f t="shared" si="194"/>
        <v>Not required</v>
      </c>
      <c r="BL209" s="4" t="str">
        <f t="shared" si="195"/>
        <v>No</v>
      </c>
      <c r="BR209" s="4">
        <v>1</v>
      </c>
      <c r="BS209" s="4" t="s">
        <v>881</v>
      </c>
      <c r="BU209" s="4" t="str">
        <f t="shared" si="178"/>
        <v>Annually</v>
      </c>
      <c r="BV209" s="4" t="s">
        <v>881</v>
      </c>
      <c r="BX209" s="4" t="str">
        <f t="shared" si="196"/>
        <v>Number of expulsions, Number of out-of-school suspensions, Number of in-school suspensions</v>
      </c>
      <c r="BY209" s="4" t="s">
        <v>881</v>
      </c>
      <c r="CA209" s="4">
        <v>0</v>
      </c>
      <c r="CG209" s="4">
        <v>0</v>
      </c>
    </row>
    <row r="210" spans="1:90" s="4" customFormat="1" x14ac:dyDescent="0.35">
      <c r="A210" s="4" t="s">
        <v>875</v>
      </c>
      <c r="B210" s="5">
        <v>40479</v>
      </c>
      <c r="C210" s="5">
        <v>41088</v>
      </c>
      <c r="D210" s="4">
        <v>1</v>
      </c>
      <c r="E210" s="4" t="s">
        <v>882</v>
      </c>
      <c r="G210" s="4">
        <v>1</v>
      </c>
      <c r="H210" s="4" t="s">
        <v>886</v>
      </c>
      <c r="J210" s="4" t="str">
        <f t="shared" si="189"/>
        <v>None</v>
      </c>
      <c r="S210" s="4" t="str">
        <f>("Possession of a weapon, Possession of a firearm, Physical violence, Possession of a controlled substance, Delinquent acts")</f>
        <v>Possession of a weapon, Possession of a firearm, Physical violence, Possession of a controlled substance, Delinquent acts</v>
      </c>
      <c r="T210" s="4" t="s">
        <v>877</v>
      </c>
      <c r="U210" s="4" t="s">
        <v>878</v>
      </c>
      <c r="V210" s="4" t="str">
        <f t="shared" si="190"/>
        <v>None</v>
      </c>
      <c r="Y210" s="4" t="str">
        <f t="shared" si="155"/>
        <v>Not specified</v>
      </c>
      <c r="AB210" s="4">
        <v>1</v>
      </c>
      <c r="AC210" s="4" t="s">
        <v>882</v>
      </c>
      <c r="AE210" s="4" t="str">
        <f t="shared" si="191"/>
        <v>None</v>
      </c>
      <c r="AN210" s="4" t="str">
        <f>("Possession of a weapon, Physical violence, Possession of a controlled substance, Delinquent acts")</f>
        <v>Possession of a weapon, Physical violence, Possession of a controlled substance, Delinquent acts</v>
      </c>
      <c r="AO210" s="4" t="s">
        <v>885</v>
      </c>
      <c r="AP210" s="4" t="s">
        <v>880</v>
      </c>
      <c r="AQ210" s="4" t="str">
        <f t="shared" si="192"/>
        <v>None</v>
      </c>
      <c r="AT210" s="4" t="str">
        <f t="shared" si="193"/>
        <v>Not specified</v>
      </c>
      <c r="AW210" s="4" t="str">
        <f t="shared" si="175"/>
        <v>No</v>
      </c>
      <c r="BC210" s="4">
        <v>0</v>
      </c>
      <c r="BI210" s="4" t="str">
        <f t="shared" si="194"/>
        <v>Not required</v>
      </c>
      <c r="BL210" s="4" t="str">
        <f t="shared" si="195"/>
        <v>No</v>
      </c>
      <c r="BR210" s="4">
        <v>1</v>
      </c>
      <c r="BS210" s="4" t="s">
        <v>887</v>
      </c>
      <c r="BU210" s="4" t="str">
        <f t="shared" si="178"/>
        <v>Annually</v>
      </c>
      <c r="BV210" s="4" t="s">
        <v>881</v>
      </c>
      <c r="BX210" s="4" t="str">
        <f t="shared" si="196"/>
        <v>Number of expulsions, Number of out-of-school suspensions, Number of in-school suspensions</v>
      </c>
      <c r="BY210" s="4" t="s">
        <v>881</v>
      </c>
      <c r="CA210" s="4">
        <v>0</v>
      </c>
      <c r="CG210" s="4">
        <v>0</v>
      </c>
    </row>
    <row r="211" spans="1:90" s="4" customFormat="1" x14ac:dyDescent="0.35">
      <c r="A211" s="4" t="s">
        <v>875</v>
      </c>
      <c r="B211" s="5">
        <v>41089</v>
      </c>
      <c r="C211" s="5">
        <v>41820</v>
      </c>
      <c r="D211" s="4">
        <v>1</v>
      </c>
      <c r="E211" s="4" t="s">
        <v>882</v>
      </c>
      <c r="G211" s="4">
        <v>1</v>
      </c>
      <c r="H211" s="4" t="s">
        <v>886</v>
      </c>
      <c r="J211" s="4" t="str">
        <f t="shared" si="189"/>
        <v>None</v>
      </c>
      <c r="S211" s="4" t="str">
        <f>("Possession of a weapon, Possession of a firearm, Physical violence, Possession of a controlled substance, Criminal record")</f>
        <v>Possession of a weapon, Possession of a firearm, Physical violence, Possession of a controlled substance, Criminal record</v>
      </c>
      <c r="T211" s="4" t="s">
        <v>877</v>
      </c>
      <c r="U211" s="4" t="s">
        <v>878</v>
      </c>
      <c r="V211" s="4" t="str">
        <f t="shared" si="190"/>
        <v>None</v>
      </c>
      <c r="Y211" s="4" t="str">
        <f t="shared" si="155"/>
        <v>Not specified</v>
      </c>
      <c r="AB211" s="4">
        <v>1</v>
      </c>
      <c r="AC211" s="4" t="s">
        <v>882</v>
      </c>
      <c r="AE211" s="4" t="str">
        <f t="shared" si="191"/>
        <v>None</v>
      </c>
      <c r="AN211" s="4" t="str">
        <f>("Possession of a weapon, Physical violence, Possession of a controlled substance, Criminal record")</f>
        <v>Possession of a weapon, Physical violence, Possession of a controlled substance, Criminal record</v>
      </c>
      <c r="AO211" s="4" t="s">
        <v>885</v>
      </c>
      <c r="AP211" s="4" t="s">
        <v>880</v>
      </c>
      <c r="AQ211" s="4" t="str">
        <f t="shared" si="192"/>
        <v>None</v>
      </c>
      <c r="AT211" s="4" t="str">
        <f t="shared" si="193"/>
        <v>Not specified</v>
      </c>
      <c r="AW211" s="4" t="str">
        <f t="shared" si="175"/>
        <v>No</v>
      </c>
      <c r="BC211" s="4">
        <v>0</v>
      </c>
      <c r="BI211" s="4" t="str">
        <f t="shared" si="194"/>
        <v>Not required</v>
      </c>
      <c r="BL211" s="4" t="str">
        <f t="shared" si="195"/>
        <v>No</v>
      </c>
      <c r="BR211" s="4">
        <v>1</v>
      </c>
      <c r="BS211" s="4" t="s">
        <v>888</v>
      </c>
      <c r="BU211" s="4" t="str">
        <f t="shared" si="178"/>
        <v>Annually</v>
      </c>
      <c r="BV211" s="4" t="s">
        <v>881</v>
      </c>
      <c r="BX211" s="4" t="str">
        <f t="shared" si="196"/>
        <v>Number of expulsions, Number of out-of-school suspensions, Number of in-school suspensions</v>
      </c>
      <c r="BY211" s="4" t="s">
        <v>881</v>
      </c>
      <c r="CA211" s="4">
        <v>0</v>
      </c>
      <c r="CG211" s="4">
        <v>0</v>
      </c>
    </row>
    <row r="212" spans="1:90" s="4" customFormat="1" x14ac:dyDescent="0.35">
      <c r="A212" s="4" t="s">
        <v>875</v>
      </c>
      <c r="B212" s="5">
        <v>41821</v>
      </c>
      <c r="C212" s="5">
        <v>42703</v>
      </c>
      <c r="D212" s="4">
        <v>1</v>
      </c>
      <c r="E212" s="4" t="s">
        <v>882</v>
      </c>
      <c r="G212" s="4">
        <v>1</v>
      </c>
      <c r="H212" s="4" t="s">
        <v>889</v>
      </c>
      <c r="J212" s="4" t="str">
        <f t="shared" si="189"/>
        <v>None</v>
      </c>
      <c r="S212" s="4" t="str">
        <f>("Possession of a weapon, Possession of a firearm, Physical violence, Possession of a controlled substance, Criminal record")</f>
        <v>Possession of a weapon, Possession of a firearm, Physical violence, Possession of a controlled substance, Criminal record</v>
      </c>
      <c r="T212" s="4" t="s">
        <v>883</v>
      </c>
      <c r="U212" s="4" t="s">
        <v>878</v>
      </c>
      <c r="V212" s="4" t="str">
        <f t="shared" si="190"/>
        <v>None</v>
      </c>
      <c r="Y212" s="4" t="str">
        <f t="shared" ref="Y212:Y220" si="197">("Remainder of eligibility")</f>
        <v>Remainder of eligibility</v>
      </c>
      <c r="Z212" s="4" t="s">
        <v>890</v>
      </c>
      <c r="AB212" s="4">
        <v>1</v>
      </c>
      <c r="AC212" s="4" t="s">
        <v>882</v>
      </c>
      <c r="AE212" s="4" t="str">
        <f t="shared" si="191"/>
        <v>None</v>
      </c>
      <c r="AN212" s="4" t="str">
        <f>("Possession of a weapon, Physical violence, Possession of a controlled substance, Criminal record")</f>
        <v>Possession of a weapon, Physical violence, Possession of a controlled substance, Criminal record</v>
      </c>
      <c r="AO212" s="4" t="s">
        <v>885</v>
      </c>
      <c r="AP212" s="4" t="s">
        <v>880</v>
      </c>
      <c r="AQ212" s="4" t="str">
        <f t="shared" si="192"/>
        <v>None</v>
      </c>
      <c r="AT212" s="4" t="str">
        <f>("90 days")</f>
        <v>90 days</v>
      </c>
      <c r="AU212" s="4" t="s">
        <v>891</v>
      </c>
      <c r="AV212" s="4" t="s">
        <v>892</v>
      </c>
      <c r="AW212" s="4" t="str">
        <f t="shared" si="175"/>
        <v>No</v>
      </c>
      <c r="BC212" s="4">
        <v>0</v>
      </c>
      <c r="BI212" s="4" t="str">
        <f>("Opportunity to receive educational instruction , Opportunity to make-up school work")</f>
        <v>Opportunity to receive educational instruction , Opportunity to make-up school work</v>
      </c>
      <c r="BJ212" s="4" t="s">
        <v>893</v>
      </c>
      <c r="BK212" s="4" t="s">
        <v>894</v>
      </c>
      <c r="BL212" s="4" t="str">
        <f>("Yes, required")</f>
        <v>Yes, required</v>
      </c>
      <c r="BM212" s="4" t="s">
        <v>895</v>
      </c>
      <c r="BO212" s="4" t="str">
        <f>("In-school suspension, Positive behavioral interventions, Restorative justice ")</f>
        <v xml:space="preserve">In-school suspension, Positive behavioral interventions, Restorative justice </v>
      </c>
      <c r="BP212" s="4" t="s">
        <v>896</v>
      </c>
      <c r="BR212" s="4">
        <v>1</v>
      </c>
      <c r="BS212" s="4" t="s">
        <v>897</v>
      </c>
      <c r="BU212" s="4" t="str">
        <f t="shared" si="178"/>
        <v>Annually</v>
      </c>
      <c r="BV212" s="4" t="s">
        <v>898</v>
      </c>
      <c r="BX212" s="4" t="str">
        <f>("Number of expulsions, Number of out-of-school suspensions, Number of in-school suspensions, Incident type, Demographic information ")</f>
        <v xml:space="preserve">Number of expulsions, Number of out-of-school suspensions, Number of in-school suspensions, Incident type, Demographic information </v>
      </c>
      <c r="BY212" s="4" t="s">
        <v>899</v>
      </c>
      <c r="CA212" s="4">
        <v>1</v>
      </c>
      <c r="CB212" s="4" t="s">
        <v>900</v>
      </c>
      <c r="CD212" s="4" t="str">
        <f>("Race/ethnicity, Gender, English learner, Disciplinary type, Income status")</f>
        <v>Race/ethnicity, Gender, English learner, Disciplinary type, Income status</v>
      </c>
      <c r="CE212" s="4" t="s">
        <v>900</v>
      </c>
      <c r="CG212" s="4">
        <v>0</v>
      </c>
    </row>
    <row r="213" spans="1:90" s="4" customFormat="1" x14ac:dyDescent="0.35">
      <c r="A213" s="4" t="s">
        <v>875</v>
      </c>
      <c r="B213" s="5">
        <v>42704</v>
      </c>
      <c r="C213" s="5">
        <v>43150</v>
      </c>
      <c r="D213" s="4">
        <v>1</v>
      </c>
      <c r="E213" s="4" t="s">
        <v>882</v>
      </c>
      <c r="G213" s="4">
        <v>1</v>
      </c>
      <c r="H213" s="4" t="s">
        <v>901</v>
      </c>
      <c r="J213" s="4" t="str">
        <f t="shared" si="189"/>
        <v>None</v>
      </c>
      <c r="S213" s="4" t="str">
        <f>("Possession of a weapon, Possession of a firearm, Physical violence, Possession of a controlled substance, Criminal record")</f>
        <v>Possession of a weapon, Possession of a firearm, Physical violence, Possession of a controlled substance, Criminal record</v>
      </c>
      <c r="T213" s="4" t="s">
        <v>902</v>
      </c>
      <c r="U213" s="4" t="s">
        <v>878</v>
      </c>
      <c r="V213" s="4" t="str">
        <f t="shared" si="190"/>
        <v>None</v>
      </c>
      <c r="Y213" s="4" t="str">
        <f t="shared" si="197"/>
        <v>Remainder of eligibility</v>
      </c>
      <c r="Z213" s="4" t="s">
        <v>903</v>
      </c>
      <c r="AB213" s="4">
        <v>1</v>
      </c>
      <c r="AC213" s="4" t="s">
        <v>882</v>
      </c>
      <c r="AE213" s="4" t="str">
        <f t="shared" si="191"/>
        <v>None</v>
      </c>
      <c r="AN213" s="4" t="str">
        <f>("Possession of a weapon, Physical violence, Possession of a controlled substance, Criminal record")</f>
        <v>Possession of a weapon, Physical violence, Possession of a controlled substance, Criminal record</v>
      </c>
      <c r="AO213" s="4" t="s">
        <v>885</v>
      </c>
      <c r="AP213" s="4" t="s">
        <v>880</v>
      </c>
      <c r="AQ213" s="4" t="str">
        <f t="shared" si="192"/>
        <v>None</v>
      </c>
      <c r="AT213" s="4" t="str">
        <f>("90 days")</f>
        <v>90 days</v>
      </c>
      <c r="AU213" s="4" t="s">
        <v>904</v>
      </c>
      <c r="AV213" s="4" t="s">
        <v>892</v>
      </c>
      <c r="AW213" s="4" t="str">
        <f t="shared" si="175"/>
        <v>No</v>
      </c>
      <c r="BC213" s="4">
        <v>0</v>
      </c>
      <c r="BI213" s="4" t="str">
        <f>("Opportunity to receive educational instruction , Opportunity to make-up school work")</f>
        <v>Opportunity to receive educational instruction , Opportunity to make-up school work</v>
      </c>
      <c r="BJ213" s="4" t="s">
        <v>905</v>
      </c>
      <c r="BK213" s="4" t="s">
        <v>894</v>
      </c>
      <c r="BL213" s="4" t="str">
        <f>("Yes, required")</f>
        <v>Yes, required</v>
      </c>
      <c r="BM213" s="4" t="s">
        <v>895</v>
      </c>
      <c r="BO213" s="4" t="str">
        <f>("In-school suspension, Positive behavioral interventions, Restorative justice ")</f>
        <v xml:space="preserve">In-school suspension, Positive behavioral interventions, Restorative justice </v>
      </c>
      <c r="BP213" s="4" t="s">
        <v>896</v>
      </c>
      <c r="BR213" s="4">
        <v>1</v>
      </c>
      <c r="BS213" s="4" t="s">
        <v>906</v>
      </c>
      <c r="BU213" s="4" t="str">
        <f t="shared" si="178"/>
        <v>Annually</v>
      </c>
      <c r="BV213" s="4" t="s">
        <v>907</v>
      </c>
      <c r="BX213" s="4" t="str">
        <f>("Number of expulsions, Number of out-of-school suspensions, Number of in-school suspensions, Incident type, Demographic information ")</f>
        <v xml:space="preserve">Number of expulsions, Number of out-of-school suspensions, Number of in-school suspensions, Incident type, Demographic information </v>
      </c>
      <c r="BY213" s="4" t="s">
        <v>908</v>
      </c>
      <c r="CA213" s="4">
        <v>1</v>
      </c>
      <c r="CB213" s="4" t="s">
        <v>909</v>
      </c>
      <c r="CD213" s="4" t="str">
        <f>("Race/ethnicity, Gender, English learner, Income status, Disability status")</f>
        <v>Race/ethnicity, Gender, English learner, Income status, Disability status</v>
      </c>
      <c r="CE213" s="4" t="s">
        <v>909</v>
      </c>
      <c r="CG213" s="4">
        <v>0</v>
      </c>
    </row>
    <row r="214" spans="1:90" s="4" customFormat="1" x14ac:dyDescent="0.35">
      <c r="A214" s="4" t="s">
        <v>875</v>
      </c>
      <c r="B214" s="5">
        <v>43151</v>
      </c>
      <c r="C214" s="5">
        <v>43435</v>
      </c>
      <c r="D214" s="4">
        <v>1</v>
      </c>
      <c r="E214" s="4" t="s">
        <v>882</v>
      </c>
      <c r="G214" s="4">
        <v>1</v>
      </c>
      <c r="H214" s="4" t="s">
        <v>901</v>
      </c>
      <c r="J214" s="4" t="str">
        <f t="shared" si="189"/>
        <v>None</v>
      </c>
      <c r="S214" s="4" t="str">
        <f>("Possession of a weapon, Possession of a firearm, Physical violence, Possession of a controlled substance, Criminal record")</f>
        <v>Possession of a weapon, Possession of a firearm, Physical violence, Possession of a controlled substance, Criminal record</v>
      </c>
      <c r="T214" s="4" t="s">
        <v>902</v>
      </c>
      <c r="U214" s="4" t="s">
        <v>878</v>
      </c>
      <c r="V214" s="4" t="str">
        <f t="shared" si="190"/>
        <v>None</v>
      </c>
      <c r="Y214" s="4" t="str">
        <f t="shared" si="197"/>
        <v>Remainder of eligibility</v>
      </c>
      <c r="Z214" s="4" t="s">
        <v>910</v>
      </c>
      <c r="AB214" s="4">
        <v>1</v>
      </c>
      <c r="AC214" s="4" t="s">
        <v>882</v>
      </c>
      <c r="AE214" s="4" t="str">
        <f t="shared" si="191"/>
        <v>None</v>
      </c>
      <c r="AN214" s="4" t="str">
        <f>("Possession of a weapon, Physical violence, Possession of a controlled substance, Criminal record")</f>
        <v>Possession of a weapon, Physical violence, Possession of a controlled substance, Criminal record</v>
      </c>
      <c r="AO214" s="4" t="s">
        <v>885</v>
      </c>
      <c r="AP214" s="4" t="s">
        <v>880</v>
      </c>
      <c r="AQ214" s="4" t="str">
        <f t="shared" si="192"/>
        <v>None</v>
      </c>
      <c r="AT214" s="4" t="str">
        <f>("90 days")</f>
        <v>90 days</v>
      </c>
      <c r="AU214" s="4" t="s">
        <v>911</v>
      </c>
      <c r="AV214" s="4" t="s">
        <v>892</v>
      </c>
      <c r="AW214" s="4" t="str">
        <f t="shared" si="175"/>
        <v>No</v>
      </c>
      <c r="BC214" s="4">
        <v>0</v>
      </c>
      <c r="BI214" s="4" t="str">
        <f>("Opportunity to receive educational instruction , Opportunity to make-up school work")</f>
        <v>Opportunity to receive educational instruction , Opportunity to make-up school work</v>
      </c>
      <c r="BJ214" s="4" t="s">
        <v>912</v>
      </c>
      <c r="BK214" s="4" t="s">
        <v>894</v>
      </c>
      <c r="BL214" s="4" t="str">
        <f>("Yes, required")</f>
        <v>Yes, required</v>
      </c>
      <c r="BM214" s="4" t="s">
        <v>895</v>
      </c>
      <c r="BO214" s="4" t="str">
        <f>("In-school suspension, Positive behavioral interventions, Restorative justice ")</f>
        <v xml:space="preserve">In-school suspension, Positive behavioral interventions, Restorative justice </v>
      </c>
      <c r="BP214" s="4" t="s">
        <v>896</v>
      </c>
      <c r="BR214" s="4">
        <v>1</v>
      </c>
      <c r="BS214" s="4" t="s">
        <v>913</v>
      </c>
      <c r="BU214" s="4" t="str">
        <f t="shared" si="178"/>
        <v>Annually</v>
      </c>
      <c r="BV214" s="4" t="s">
        <v>914</v>
      </c>
      <c r="BX214" s="4" t="str">
        <f>("Number of expulsions, Number of out-of-school suspensions, Number of in-school suspensions, Incident type, Demographic information ")</f>
        <v xml:space="preserve">Number of expulsions, Number of out-of-school suspensions, Number of in-school suspensions, Incident type, Demographic information </v>
      </c>
      <c r="BY214" s="4" t="s">
        <v>915</v>
      </c>
      <c r="CA214" s="4">
        <v>1</v>
      </c>
      <c r="CB214" s="4" t="s">
        <v>900</v>
      </c>
      <c r="CD214" s="4" t="str">
        <f>("Race/ethnicity, Gender, English learner, Income status, Disability status")</f>
        <v>Race/ethnicity, Gender, English learner, Income status, Disability status</v>
      </c>
      <c r="CE214" s="4" t="s">
        <v>900</v>
      </c>
    </row>
    <row r="215" spans="1:90" s="4" customFormat="1" x14ac:dyDescent="0.35">
      <c r="A215" s="4" t="s">
        <v>916</v>
      </c>
      <c r="B215" s="5">
        <v>39448</v>
      </c>
      <c r="C215" s="5">
        <v>39457</v>
      </c>
      <c r="D215" s="4">
        <v>1</v>
      </c>
      <c r="E215" s="4" t="s">
        <v>917</v>
      </c>
      <c r="G215" s="4">
        <v>1</v>
      </c>
      <c r="H215" s="4" t="s">
        <v>918</v>
      </c>
      <c r="J215" s="4" t="str">
        <f t="shared" ref="J215:J220" si="198">("Possession of firearm, Possession of weapon, Delinquent acts, Physical violence, Sexual assault")</f>
        <v>Possession of firearm, Possession of weapon, Delinquent acts, Physical violence, Sexual assault</v>
      </c>
      <c r="K215" s="4" t="s">
        <v>919</v>
      </c>
      <c r="L215" s="4" t="s">
        <v>920</v>
      </c>
      <c r="M215" s="4" t="str">
        <f t="shared" ref="M215:M220" si="199">("Permanent exclusion")</f>
        <v>Permanent exclusion</v>
      </c>
      <c r="N215" s="4" t="s">
        <v>918</v>
      </c>
      <c r="P215" s="4">
        <v>0</v>
      </c>
      <c r="S215" s="4" t="str">
        <f>("Physical violence, Gross misconduct, Threats of violence, Terroristic threats, Willful defiance")</f>
        <v>Physical violence, Gross misconduct, Threats of violence, Terroristic threats, Willful defiance</v>
      </c>
      <c r="T215" s="4" t="s">
        <v>921</v>
      </c>
      <c r="U215" s="4" t="s">
        <v>922</v>
      </c>
      <c r="V215" s="4" t="str">
        <f t="shared" si="190"/>
        <v>None</v>
      </c>
      <c r="Y215" s="4" t="str">
        <f t="shared" si="197"/>
        <v>Remainder of eligibility</v>
      </c>
      <c r="Z215" s="4" t="s">
        <v>918</v>
      </c>
      <c r="AB215" s="4">
        <v>1</v>
      </c>
      <c r="AC215" s="4" t="s">
        <v>917</v>
      </c>
      <c r="AE215" s="4" t="str">
        <f t="shared" ref="AE215:AE220" si="200">("Physical violence, Threats of violence, Terroristic threats")</f>
        <v>Physical violence, Threats of violence, Terroristic threats</v>
      </c>
      <c r="AF215" s="4" t="s">
        <v>923</v>
      </c>
      <c r="AG215" s="4" t="s">
        <v>924</v>
      </c>
      <c r="AH215" s="4" t="str">
        <f t="shared" ref="AH215:AH220" si="201">("Not specified")</f>
        <v>Not specified</v>
      </c>
      <c r="AK215" s="4">
        <v>0</v>
      </c>
      <c r="AN215" s="4" t="str">
        <f>("Gross misconduct, Willful defiance")</f>
        <v>Gross misconduct, Willful defiance</v>
      </c>
      <c r="AO215" s="4" t="s">
        <v>917</v>
      </c>
      <c r="AP215" s="4" t="s">
        <v>925</v>
      </c>
      <c r="AQ215" s="4" t="str">
        <f t="shared" si="192"/>
        <v>None</v>
      </c>
      <c r="AT215" s="4" t="str">
        <f>("Not specified")</f>
        <v>Not specified</v>
      </c>
      <c r="AW215" s="4" t="str">
        <f t="shared" si="175"/>
        <v>No</v>
      </c>
      <c r="BC215" s="4">
        <v>0</v>
      </c>
      <c r="BI215" s="4" t="str">
        <f t="shared" ref="BI215:BI220" si="202">("Not required")</f>
        <v>Not required</v>
      </c>
      <c r="BL215" s="4" t="str">
        <f>("No")</f>
        <v>No</v>
      </c>
      <c r="BR215" s="4">
        <v>1</v>
      </c>
      <c r="BS215" s="4" t="s">
        <v>926</v>
      </c>
      <c r="BU215" s="4" t="str">
        <f t="shared" si="178"/>
        <v>Annually</v>
      </c>
      <c r="BV215" s="4" t="s">
        <v>926</v>
      </c>
      <c r="BX215" s="4" t="str">
        <f t="shared" ref="BX215:BX220" si="203">("Number of expulsions, Incident type, Violent incidents, Controlled substance possession")</f>
        <v>Number of expulsions, Incident type, Violent incidents, Controlled substance possession</v>
      </c>
      <c r="BY215" s="4" t="s">
        <v>926</v>
      </c>
      <c r="BZ215" s="4" t="s">
        <v>927</v>
      </c>
      <c r="CA215" s="4">
        <v>1</v>
      </c>
      <c r="CG215" s="4">
        <v>1</v>
      </c>
      <c r="CH215" s="4" t="s">
        <v>928</v>
      </c>
      <c r="CJ215" s="4" t="str">
        <f t="shared" ref="CJ215:CJ220" si="204">("Possession of firearm, Possession of weapon, Physical violence, Terroristic threats")</f>
        <v>Possession of firearm, Possession of weapon, Physical violence, Terroristic threats</v>
      </c>
      <c r="CK215" s="4" t="s">
        <v>928</v>
      </c>
      <c r="CL215" s="4" t="s">
        <v>929</v>
      </c>
    </row>
    <row r="216" spans="1:90" s="4" customFormat="1" x14ac:dyDescent="0.35">
      <c r="A216" s="4" t="s">
        <v>916</v>
      </c>
      <c r="B216" s="5">
        <v>39458</v>
      </c>
      <c r="C216" s="5">
        <v>42643</v>
      </c>
      <c r="D216" s="4">
        <v>1</v>
      </c>
      <c r="E216" s="4" t="s">
        <v>917</v>
      </c>
      <c r="G216" s="4">
        <v>1</v>
      </c>
      <c r="H216" s="4" t="s">
        <v>918</v>
      </c>
      <c r="J216" s="4" t="str">
        <f t="shared" si="198"/>
        <v>Possession of firearm, Possession of weapon, Delinquent acts, Physical violence, Sexual assault</v>
      </c>
      <c r="K216" s="4" t="s">
        <v>919</v>
      </c>
      <c r="L216" s="4" t="s">
        <v>920</v>
      </c>
      <c r="M216" s="4" t="str">
        <f t="shared" si="199"/>
        <v>Permanent exclusion</v>
      </c>
      <c r="N216" s="4" t="s">
        <v>918</v>
      </c>
      <c r="P216" s="4">
        <v>0</v>
      </c>
      <c r="S216" s="4" t="str">
        <f>("Physical violence, Gross misconduct, Threats of violence, Terroristic threats, Willful defiance")</f>
        <v>Physical violence, Gross misconduct, Threats of violence, Terroristic threats, Willful defiance</v>
      </c>
      <c r="T216" s="4" t="s">
        <v>921</v>
      </c>
      <c r="U216" s="4" t="s">
        <v>922</v>
      </c>
      <c r="V216" s="4" t="str">
        <f t="shared" si="190"/>
        <v>None</v>
      </c>
      <c r="Y216" s="4" t="str">
        <f t="shared" si="197"/>
        <v>Remainder of eligibility</v>
      </c>
      <c r="Z216" s="4" t="s">
        <v>918</v>
      </c>
      <c r="AB216" s="4">
        <v>1</v>
      </c>
      <c r="AC216" s="4" t="s">
        <v>917</v>
      </c>
      <c r="AE216" s="4" t="str">
        <f t="shared" si="200"/>
        <v>Physical violence, Threats of violence, Terroristic threats</v>
      </c>
      <c r="AF216" s="4" t="s">
        <v>923</v>
      </c>
      <c r="AG216" s="4" t="s">
        <v>924</v>
      </c>
      <c r="AH216" s="4" t="str">
        <f t="shared" si="201"/>
        <v>Not specified</v>
      </c>
      <c r="AK216" s="4">
        <v>0</v>
      </c>
      <c r="AN216" s="4" t="str">
        <f>("Gross misconduct, Willful defiance")</f>
        <v>Gross misconduct, Willful defiance</v>
      </c>
      <c r="AO216" s="4" t="s">
        <v>917</v>
      </c>
      <c r="AP216" s="4" t="s">
        <v>925</v>
      </c>
      <c r="AQ216" s="4" t="str">
        <f t="shared" si="192"/>
        <v>None</v>
      </c>
      <c r="AR216" s="4" t="s">
        <v>930</v>
      </c>
      <c r="AT216" s="4" t="str">
        <f>("Not specified")</f>
        <v>Not specified</v>
      </c>
      <c r="AW216" s="4" t="str">
        <f t="shared" si="175"/>
        <v>No</v>
      </c>
      <c r="BC216" s="4">
        <v>0</v>
      </c>
      <c r="BI216" s="4" t="str">
        <f t="shared" si="202"/>
        <v>Not required</v>
      </c>
      <c r="BL216" s="4" t="str">
        <f>("No")</f>
        <v>No</v>
      </c>
      <c r="BR216" s="4">
        <v>1</v>
      </c>
      <c r="BS216" s="4" t="s">
        <v>926</v>
      </c>
      <c r="BU216" s="4" t="str">
        <f t="shared" si="178"/>
        <v>Annually</v>
      </c>
      <c r="BV216" s="4" t="s">
        <v>926</v>
      </c>
      <c r="BX216" s="4" t="str">
        <f t="shared" si="203"/>
        <v>Number of expulsions, Incident type, Violent incidents, Controlled substance possession</v>
      </c>
      <c r="BY216" s="4" t="s">
        <v>926</v>
      </c>
      <c r="BZ216" s="4" t="s">
        <v>927</v>
      </c>
      <c r="CA216" s="4">
        <v>0</v>
      </c>
      <c r="CG216" s="4">
        <v>1</v>
      </c>
      <c r="CH216" s="4" t="s">
        <v>928</v>
      </c>
      <c r="CJ216" s="4" t="str">
        <f t="shared" si="204"/>
        <v>Possession of firearm, Possession of weapon, Physical violence, Terroristic threats</v>
      </c>
      <c r="CK216" s="4" t="s">
        <v>928</v>
      </c>
      <c r="CL216" s="4" t="s">
        <v>929</v>
      </c>
    </row>
    <row r="217" spans="1:90" s="4" customFormat="1" x14ac:dyDescent="0.35">
      <c r="A217" s="4" t="s">
        <v>916</v>
      </c>
      <c r="B217" s="5">
        <v>42644</v>
      </c>
      <c r="C217" s="5">
        <v>42833</v>
      </c>
      <c r="D217" s="4">
        <v>1</v>
      </c>
      <c r="E217" s="4" t="s">
        <v>917</v>
      </c>
      <c r="G217" s="4">
        <v>1</v>
      </c>
      <c r="H217" s="4" t="s">
        <v>918</v>
      </c>
      <c r="J217" s="4" t="str">
        <f t="shared" si="198"/>
        <v>Possession of firearm, Possession of weapon, Delinquent acts, Physical violence, Sexual assault</v>
      </c>
      <c r="K217" s="4" t="s">
        <v>919</v>
      </c>
      <c r="L217" s="4" t="s">
        <v>920</v>
      </c>
      <c r="M217" s="4" t="str">
        <f t="shared" si="199"/>
        <v>Permanent exclusion</v>
      </c>
      <c r="N217" s="4" t="s">
        <v>918</v>
      </c>
      <c r="P217" s="4">
        <v>0</v>
      </c>
      <c r="S217" s="4" t="str">
        <f>("Physical violence, Gross misconduct, Threats of violence, Terroristic threats, Willful defiance")</f>
        <v>Physical violence, Gross misconduct, Threats of violence, Terroristic threats, Willful defiance</v>
      </c>
      <c r="T217" s="4" t="s">
        <v>921</v>
      </c>
      <c r="U217" s="4" t="s">
        <v>922</v>
      </c>
      <c r="V217" s="4" t="str">
        <f t="shared" si="190"/>
        <v>None</v>
      </c>
      <c r="Y217" s="4" t="str">
        <f t="shared" si="197"/>
        <v>Remainder of eligibility</v>
      </c>
      <c r="Z217" s="4" t="s">
        <v>918</v>
      </c>
      <c r="AB217" s="4">
        <v>1</v>
      </c>
      <c r="AC217" s="4" t="s">
        <v>917</v>
      </c>
      <c r="AE217" s="4" t="str">
        <f t="shared" si="200"/>
        <v>Physical violence, Threats of violence, Terroristic threats</v>
      </c>
      <c r="AF217" s="4" t="s">
        <v>923</v>
      </c>
      <c r="AG217" s="4" t="s">
        <v>924</v>
      </c>
      <c r="AH217" s="4" t="str">
        <f t="shared" si="201"/>
        <v>Not specified</v>
      </c>
      <c r="AK217" s="4">
        <v>0</v>
      </c>
      <c r="AN217" s="4" t="str">
        <f>("Gross misconduct, Willful defiance")</f>
        <v>Gross misconduct, Willful defiance</v>
      </c>
      <c r="AO217" s="4" t="s">
        <v>917</v>
      </c>
      <c r="AP217" s="4" t="s">
        <v>925</v>
      </c>
      <c r="AQ217" s="4" t="str">
        <f t="shared" si="192"/>
        <v>None</v>
      </c>
      <c r="AT217" s="4" t="str">
        <f>("Not specified")</f>
        <v>Not specified</v>
      </c>
      <c r="AW217" s="4" t="str">
        <f t="shared" si="175"/>
        <v>No</v>
      </c>
      <c r="BC217" s="4">
        <v>0</v>
      </c>
      <c r="BI217" s="4" t="str">
        <f t="shared" si="202"/>
        <v>Not required</v>
      </c>
      <c r="BL217" s="4" t="str">
        <f>("No")</f>
        <v>No</v>
      </c>
      <c r="BO217" s="4" t="str">
        <f>("")</f>
        <v/>
      </c>
      <c r="BR217" s="4">
        <v>1</v>
      </c>
      <c r="BS217" s="4" t="s">
        <v>926</v>
      </c>
      <c r="BU217" s="4" t="str">
        <f t="shared" si="178"/>
        <v>Annually</v>
      </c>
      <c r="BV217" s="4" t="s">
        <v>926</v>
      </c>
      <c r="BX217" s="4" t="str">
        <f t="shared" si="203"/>
        <v>Number of expulsions, Incident type, Violent incidents, Controlled substance possession</v>
      </c>
      <c r="BY217" s="4" t="s">
        <v>926</v>
      </c>
      <c r="BZ217" s="4" t="s">
        <v>927</v>
      </c>
      <c r="CA217" s="4">
        <v>0</v>
      </c>
      <c r="CG217" s="4">
        <v>1</v>
      </c>
      <c r="CH217" s="4" t="s">
        <v>928</v>
      </c>
      <c r="CJ217" s="4" t="str">
        <f t="shared" si="204"/>
        <v>Possession of firearm, Possession of weapon, Physical violence, Terroristic threats</v>
      </c>
      <c r="CK217" s="4" t="s">
        <v>928</v>
      </c>
      <c r="CL217" s="4" t="s">
        <v>929</v>
      </c>
    </row>
    <row r="218" spans="1:90" s="4" customFormat="1" x14ac:dyDescent="0.35">
      <c r="A218" s="4" t="s">
        <v>916</v>
      </c>
      <c r="B218" s="5">
        <v>42834</v>
      </c>
      <c r="C218" s="5">
        <v>42947</v>
      </c>
      <c r="D218" s="4">
        <v>1</v>
      </c>
      <c r="E218" s="4" t="s">
        <v>917</v>
      </c>
      <c r="G218" s="4">
        <v>1</v>
      </c>
      <c r="H218" s="4" t="s">
        <v>918</v>
      </c>
      <c r="J218" s="4" t="str">
        <f t="shared" si="198"/>
        <v>Possession of firearm, Possession of weapon, Delinquent acts, Physical violence, Sexual assault</v>
      </c>
      <c r="K218" s="4" t="s">
        <v>919</v>
      </c>
      <c r="L218" s="4" t="s">
        <v>920</v>
      </c>
      <c r="M218" s="4" t="str">
        <f t="shared" si="199"/>
        <v>Permanent exclusion</v>
      </c>
      <c r="N218" s="4" t="s">
        <v>918</v>
      </c>
      <c r="P218" s="4">
        <v>0</v>
      </c>
      <c r="S218" s="4" t="str">
        <f>("Physical violence, Gross misconduct, Threats of violence, Terroristic threats, Willful defiance")</f>
        <v>Physical violence, Gross misconduct, Threats of violence, Terroristic threats, Willful defiance</v>
      </c>
      <c r="T218" s="4" t="s">
        <v>921</v>
      </c>
      <c r="U218" s="4" t="s">
        <v>922</v>
      </c>
      <c r="V218" s="4" t="str">
        <f t="shared" si="190"/>
        <v>None</v>
      </c>
      <c r="Y218" s="4" t="str">
        <f t="shared" si="197"/>
        <v>Remainder of eligibility</v>
      </c>
      <c r="Z218" s="4" t="s">
        <v>918</v>
      </c>
      <c r="AB218" s="4">
        <v>1</v>
      </c>
      <c r="AC218" s="4" t="s">
        <v>917</v>
      </c>
      <c r="AE218" s="4" t="str">
        <f t="shared" si="200"/>
        <v>Physical violence, Threats of violence, Terroristic threats</v>
      </c>
      <c r="AF218" s="4" t="s">
        <v>923</v>
      </c>
      <c r="AG218" s="4" t="s">
        <v>924</v>
      </c>
      <c r="AH218" s="4" t="str">
        <f t="shared" si="201"/>
        <v>Not specified</v>
      </c>
      <c r="AK218" s="4">
        <v>0</v>
      </c>
      <c r="AN218" s="4" t="str">
        <f>("Gross misconduct, Willful defiance")</f>
        <v>Gross misconduct, Willful defiance</v>
      </c>
      <c r="AO218" s="4" t="s">
        <v>917</v>
      </c>
      <c r="AP218" s="4" t="s">
        <v>925</v>
      </c>
      <c r="AQ218" s="4" t="str">
        <f t="shared" si="192"/>
        <v>None</v>
      </c>
      <c r="AT218" s="4" t="str">
        <f>("Not specified")</f>
        <v>Not specified</v>
      </c>
      <c r="AW218" s="4" t="str">
        <f t="shared" si="175"/>
        <v>No</v>
      </c>
      <c r="BC218" s="4">
        <v>0</v>
      </c>
      <c r="BI218" s="4" t="str">
        <f t="shared" si="202"/>
        <v>Not required</v>
      </c>
      <c r="BL218" s="4" t="str">
        <f>("No")</f>
        <v>No</v>
      </c>
      <c r="BO218" s="4" t="str">
        <f>("")</f>
        <v/>
      </c>
      <c r="BR218" s="4">
        <v>1</v>
      </c>
      <c r="BS218" s="4" t="s">
        <v>926</v>
      </c>
      <c r="BU218" s="4" t="str">
        <f t="shared" si="178"/>
        <v>Annually</v>
      </c>
      <c r="BV218" s="4" t="s">
        <v>926</v>
      </c>
      <c r="BX218" s="4" t="str">
        <f t="shared" si="203"/>
        <v>Number of expulsions, Incident type, Violent incidents, Controlled substance possession</v>
      </c>
      <c r="BY218" s="4" t="s">
        <v>926</v>
      </c>
      <c r="BZ218" s="4" t="s">
        <v>927</v>
      </c>
      <c r="CA218" s="4">
        <v>0</v>
      </c>
      <c r="CG218" s="4">
        <v>1</v>
      </c>
      <c r="CH218" s="4" t="s">
        <v>928</v>
      </c>
      <c r="CJ218" s="4" t="str">
        <f t="shared" si="204"/>
        <v>Possession of firearm, Possession of weapon, Physical violence, Terroristic threats</v>
      </c>
      <c r="CK218" s="4" t="s">
        <v>928</v>
      </c>
      <c r="CL218" s="4" t="s">
        <v>929</v>
      </c>
    </row>
    <row r="219" spans="1:90" s="4" customFormat="1" x14ac:dyDescent="0.35">
      <c r="A219" s="4" t="s">
        <v>916</v>
      </c>
      <c r="B219" s="5">
        <v>42948</v>
      </c>
      <c r="C219" s="5">
        <v>43319</v>
      </c>
      <c r="D219" s="4">
        <v>1</v>
      </c>
      <c r="E219" s="4" t="s">
        <v>917</v>
      </c>
      <c r="G219" s="4">
        <v>1</v>
      </c>
      <c r="H219" s="4" t="s">
        <v>918</v>
      </c>
      <c r="J219" s="4" t="str">
        <f t="shared" si="198"/>
        <v>Possession of firearm, Possession of weapon, Delinquent acts, Physical violence, Sexual assault</v>
      </c>
      <c r="K219" s="4" t="s">
        <v>919</v>
      </c>
      <c r="L219" s="4" t="s">
        <v>920</v>
      </c>
      <c r="M219" s="4" t="str">
        <f t="shared" si="199"/>
        <v>Permanent exclusion</v>
      </c>
      <c r="N219" s="4" t="s">
        <v>918</v>
      </c>
      <c r="P219" s="4">
        <v>1</v>
      </c>
      <c r="Q219" s="4" t="s">
        <v>931</v>
      </c>
      <c r="R219" s="4" t="s">
        <v>932</v>
      </c>
      <c r="S219" s="4" t="str">
        <f>("Physical violence, Gross misconduct, Threats of violence, Terroristic threats, Willful defiance")</f>
        <v>Physical violence, Gross misconduct, Threats of violence, Terroristic threats, Willful defiance</v>
      </c>
      <c r="T219" s="4" t="s">
        <v>933</v>
      </c>
      <c r="U219" s="4" t="s">
        <v>922</v>
      </c>
      <c r="V219" s="4" t="str">
        <f t="shared" si="190"/>
        <v>None</v>
      </c>
      <c r="Y219" s="4" t="str">
        <f t="shared" si="197"/>
        <v>Remainder of eligibility</v>
      </c>
      <c r="Z219" s="4" t="s">
        <v>918</v>
      </c>
      <c r="AB219" s="4">
        <v>1</v>
      </c>
      <c r="AC219" s="4" t="s">
        <v>917</v>
      </c>
      <c r="AE219" s="4" t="str">
        <f t="shared" si="200"/>
        <v>Physical violence, Threats of violence, Terroristic threats</v>
      </c>
      <c r="AF219" s="4" t="s">
        <v>934</v>
      </c>
      <c r="AG219" s="4" t="s">
        <v>924</v>
      </c>
      <c r="AH219" s="4" t="str">
        <f t="shared" si="201"/>
        <v>Not specified</v>
      </c>
      <c r="AK219" s="4">
        <v>0</v>
      </c>
      <c r="AN219" s="4" t="str">
        <f>("Gross misconduct, Willful defiance")</f>
        <v>Gross misconduct, Willful defiance</v>
      </c>
      <c r="AO219" s="4" t="s">
        <v>917</v>
      </c>
      <c r="AP219" s="4" t="s">
        <v>925</v>
      </c>
      <c r="AQ219" s="4" t="str">
        <f t="shared" si="192"/>
        <v>None</v>
      </c>
      <c r="AT219" s="4" t="str">
        <f>("60 days")</f>
        <v>60 days</v>
      </c>
      <c r="AW219" s="4" t="str">
        <f>("Yes, required")</f>
        <v>Yes, required</v>
      </c>
      <c r="AX219" s="4" t="s">
        <v>935</v>
      </c>
      <c r="AZ219" s="4" t="str">
        <f>("Age of student, Disciplinary history, Student's disability , Seriousness of violation, Threat to safety")</f>
        <v>Age of student, Disciplinary history, Student's disability , Seriousness of violation, Threat to safety</v>
      </c>
      <c r="BA219" s="4" t="s">
        <v>935</v>
      </c>
      <c r="BC219" s="4">
        <v>0</v>
      </c>
      <c r="BI219" s="4" t="str">
        <f t="shared" si="202"/>
        <v>Not required</v>
      </c>
      <c r="BL219" s="4" t="str">
        <f>("No, but encouraged")</f>
        <v>No, but encouraged</v>
      </c>
      <c r="BM219" s="4" t="s">
        <v>936</v>
      </c>
      <c r="BO219" s="4" t="str">
        <f>("Restorative justice , Community service, Referrals to counselors")</f>
        <v>Restorative justice , Community service, Referrals to counselors</v>
      </c>
      <c r="BP219" s="4" t="s">
        <v>937</v>
      </c>
      <c r="BR219" s="4">
        <v>1</v>
      </c>
      <c r="BS219" s="4" t="s">
        <v>926</v>
      </c>
      <c r="BU219" s="4" t="str">
        <f t="shared" si="178"/>
        <v>Annually</v>
      </c>
      <c r="BV219" s="4" t="s">
        <v>926</v>
      </c>
      <c r="BX219" s="4" t="str">
        <f t="shared" si="203"/>
        <v>Number of expulsions, Incident type, Violent incidents, Controlled substance possession</v>
      </c>
      <c r="BY219" s="4" t="s">
        <v>926</v>
      </c>
      <c r="BZ219" s="4" t="s">
        <v>927</v>
      </c>
      <c r="CA219" s="4">
        <v>0</v>
      </c>
      <c r="CG219" s="4">
        <v>1</v>
      </c>
      <c r="CH219" s="4" t="s">
        <v>928</v>
      </c>
      <c r="CJ219" s="4" t="str">
        <f t="shared" si="204"/>
        <v>Possession of firearm, Possession of weapon, Physical violence, Terroristic threats</v>
      </c>
      <c r="CK219" s="4" t="s">
        <v>928</v>
      </c>
      <c r="CL219" s="4" t="s">
        <v>929</v>
      </c>
    </row>
    <row r="220" spans="1:90" s="4" customFormat="1" x14ac:dyDescent="0.35">
      <c r="A220" s="4" t="s">
        <v>916</v>
      </c>
      <c r="B220" s="5">
        <v>43320</v>
      </c>
      <c r="C220" s="5">
        <v>43435</v>
      </c>
      <c r="D220" s="4">
        <v>1</v>
      </c>
      <c r="E220" s="4" t="s">
        <v>917</v>
      </c>
      <c r="G220" s="4">
        <v>1</v>
      </c>
      <c r="H220" s="4" t="s">
        <v>918</v>
      </c>
      <c r="J220" s="4" t="str">
        <f t="shared" si="198"/>
        <v>Possession of firearm, Possession of weapon, Delinquent acts, Physical violence, Sexual assault</v>
      </c>
      <c r="K220" s="4" t="s">
        <v>919</v>
      </c>
      <c r="L220" s="4" t="s">
        <v>920</v>
      </c>
      <c r="M220" s="4" t="str">
        <f t="shared" si="199"/>
        <v>Permanent exclusion</v>
      </c>
      <c r="N220" s="4" t="s">
        <v>918</v>
      </c>
      <c r="P220" s="4">
        <v>1</v>
      </c>
      <c r="Q220" s="4" t="s">
        <v>931</v>
      </c>
      <c r="R220" s="4" t="s">
        <v>932</v>
      </c>
      <c r="S220" s="4" t="str">
        <f>("Physical violence, Gross misconduct, Sexual assault, Threats of violence, Terroristic threats, Willful defiance")</f>
        <v>Physical violence, Gross misconduct, Sexual assault, Threats of violence, Terroristic threats, Willful defiance</v>
      </c>
      <c r="T220" s="4" t="s">
        <v>938</v>
      </c>
      <c r="U220" s="4" t="s">
        <v>922</v>
      </c>
      <c r="V220" s="4" t="str">
        <f t="shared" si="190"/>
        <v>None</v>
      </c>
      <c r="Y220" s="4" t="str">
        <f t="shared" si="197"/>
        <v>Remainder of eligibility</v>
      </c>
      <c r="Z220" s="4" t="s">
        <v>918</v>
      </c>
      <c r="AB220" s="4">
        <v>1</v>
      </c>
      <c r="AC220" s="4" t="s">
        <v>917</v>
      </c>
      <c r="AE220" s="4" t="str">
        <f t="shared" si="200"/>
        <v>Physical violence, Threats of violence, Terroristic threats</v>
      </c>
      <c r="AF220" s="4" t="s">
        <v>934</v>
      </c>
      <c r="AG220" s="4" t="s">
        <v>924</v>
      </c>
      <c r="AH220" s="4" t="str">
        <f t="shared" si="201"/>
        <v>Not specified</v>
      </c>
      <c r="AK220" s="4">
        <v>0</v>
      </c>
      <c r="AN220" s="4" t="str">
        <f>("Gross misconduct, Sexual assault, Willful defiance")</f>
        <v>Gross misconduct, Sexual assault, Willful defiance</v>
      </c>
      <c r="AO220" s="4" t="s">
        <v>917</v>
      </c>
      <c r="AP220" s="4" t="s">
        <v>925</v>
      </c>
      <c r="AQ220" s="4" t="str">
        <f t="shared" si="192"/>
        <v>None</v>
      </c>
      <c r="AT220" s="4" t="str">
        <f>("60 days")</f>
        <v>60 days</v>
      </c>
      <c r="AW220" s="4" t="str">
        <f>("Yes, required")</f>
        <v>Yes, required</v>
      </c>
      <c r="AX220" s="4" t="s">
        <v>935</v>
      </c>
      <c r="AZ220" s="4" t="str">
        <f>("Age of student, Disciplinary history, Student's disability , Seriousness of violation, Threat to safety")</f>
        <v>Age of student, Disciplinary history, Student's disability , Seriousness of violation, Threat to safety</v>
      </c>
      <c r="BA220" s="4" t="s">
        <v>935</v>
      </c>
      <c r="BC220" s="4">
        <v>0</v>
      </c>
      <c r="BI220" s="4" t="str">
        <f t="shared" si="202"/>
        <v>Not required</v>
      </c>
      <c r="BL220" s="4" t="str">
        <f>("No, but encouraged")</f>
        <v>No, but encouraged</v>
      </c>
      <c r="BM220" s="4" t="s">
        <v>936</v>
      </c>
      <c r="BO220" s="4" t="str">
        <f>("Restorative justice , Community service, Referrals to counselors")</f>
        <v>Restorative justice , Community service, Referrals to counselors</v>
      </c>
      <c r="BP220" s="4" t="s">
        <v>937</v>
      </c>
      <c r="BR220" s="4">
        <v>1</v>
      </c>
      <c r="BS220" s="4" t="s">
        <v>926</v>
      </c>
      <c r="BU220" s="4" t="str">
        <f t="shared" si="178"/>
        <v>Annually</v>
      </c>
      <c r="BV220" s="4" t="s">
        <v>926</v>
      </c>
      <c r="BX220" s="4" t="str">
        <f t="shared" si="203"/>
        <v>Number of expulsions, Incident type, Violent incidents, Controlled substance possession</v>
      </c>
      <c r="BY220" s="4" t="s">
        <v>926</v>
      </c>
      <c r="BZ220" s="4" t="s">
        <v>927</v>
      </c>
      <c r="CA220" s="4">
        <v>0</v>
      </c>
      <c r="CG220" s="4">
        <v>1</v>
      </c>
      <c r="CH220" s="4" t="s">
        <v>939</v>
      </c>
      <c r="CJ220" s="4" t="str">
        <f t="shared" si="204"/>
        <v>Possession of firearm, Possession of weapon, Physical violence, Terroristic threats</v>
      </c>
      <c r="CK220" s="4" t="s">
        <v>939</v>
      </c>
      <c r="CL220" s="4" t="s">
        <v>929</v>
      </c>
    </row>
    <row r="221" spans="1:90" s="4" customFormat="1" x14ac:dyDescent="0.35">
      <c r="A221" s="4" t="s">
        <v>940</v>
      </c>
      <c r="B221" s="5">
        <v>39448</v>
      </c>
      <c r="C221" s="5">
        <v>40025</v>
      </c>
      <c r="D221" s="4">
        <v>1</v>
      </c>
      <c r="E221" s="4" t="s">
        <v>941</v>
      </c>
      <c r="G221" s="4">
        <v>1</v>
      </c>
      <c r="H221" s="4" t="s">
        <v>942</v>
      </c>
      <c r="J221" s="4" t="str">
        <f>("Possession of firearm")</f>
        <v>Possession of firearm</v>
      </c>
      <c r="K221" s="4" t="s">
        <v>942</v>
      </c>
      <c r="M221" s="4" t="str">
        <f t="shared" ref="M221:M236" si="205">("One calendar year")</f>
        <v>One calendar year</v>
      </c>
      <c r="N221" s="4" t="s">
        <v>942</v>
      </c>
      <c r="P221" s="4">
        <v>1</v>
      </c>
      <c r="Q221" s="4" t="s">
        <v>942</v>
      </c>
      <c r="S221" s="4" t="str">
        <f>("Endangering the health, safety, or property of others, Interference with educational process, Willful defiance, Secret societies")</f>
        <v>Endangering the health, safety, or property of others, Interference with educational process, Willful defiance, Secret societies</v>
      </c>
      <c r="T221" s="4" t="s">
        <v>943</v>
      </c>
      <c r="V221" s="4" t="str">
        <f t="shared" si="190"/>
        <v>None</v>
      </c>
      <c r="Y221" s="4" t="str">
        <f>("One calendar year")</f>
        <v>One calendar year</v>
      </c>
      <c r="Z221" s="4" t="s">
        <v>944</v>
      </c>
      <c r="AB221" s="4">
        <v>1</v>
      </c>
      <c r="AC221" s="4" t="s">
        <v>945</v>
      </c>
      <c r="AE221" s="4" t="str">
        <f>("None")</f>
        <v>None</v>
      </c>
      <c r="AN221" s="4" t="str">
        <f>("Endangering the health, safety, or property of others, Interference with educational process, Willful defiance, Secret societies")</f>
        <v>Endangering the health, safety, or property of others, Interference with educational process, Willful defiance, Secret societies</v>
      </c>
      <c r="AO221" s="4" t="s">
        <v>946</v>
      </c>
      <c r="AQ221" s="4" t="str">
        <f t="shared" si="192"/>
        <v>None</v>
      </c>
      <c r="AT221" s="4" t="str">
        <f>("10 days")</f>
        <v>10 days</v>
      </c>
      <c r="AU221" s="4" t="s">
        <v>945</v>
      </c>
      <c r="AV221" s="4" t="s">
        <v>947</v>
      </c>
      <c r="AW221" s="4" t="str">
        <f t="shared" ref="AW221:AW267" si="206">("No")</f>
        <v>No</v>
      </c>
      <c r="BC221" s="4">
        <v>0</v>
      </c>
      <c r="BF221" s="4" t="str">
        <f>("")</f>
        <v/>
      </c>
      <c r="BI221" s="4" t="str">
        <f>("Opportunity to receive educational instruction , Provide reengagement plan")</f>
        <v>Opportunity to receive educational instruction , Provide reengagement plan</v>
      </c>
      <c r="BJ221" s="4" t="s">
        <v>948</v>
      </c>
      <c r="BK221" s="4" t="s">
        <v>949</v>
      </c>
      <c r="BL221" s="4" t="str">
        <f>("No")</f>
        <v>No</v>
      </c>
      <c r="BR221" s="4">
        <v>1</v>
      </c>
      <c r="BS221" s="4" t="s">
        <v>950</v>
      </c>
      <c r="BU221" s="4" t="str">
        <f t="shared" si="178"/>
        <v>Annually</v>
      </c>
      <c r="BV221" s="4" t="s">
        <v>950</v>
      </c>
      <c r="BX221" s="4" t="str">
        <f>("Number of expulsions, Number of out-of-school suspensions, Incident type, Firearm incidents, Weapon possession, Demographic information ")</f>
        <v xml:space="preserve">Number of expulsions, Number of out-of-school suspensions, Incident type, Firearm incidents, Weapon possession, Demographic information </v>
      </c>
      <c r="BY221" s="4" t="s">
        <v>950</v>
      </c>
      <c r="BZ221" s="4" t="s">
        <v>951</v>
      </c>
      <c r="CA221" s="4">
        <v>1</v>
      </c>
      <c r="CB221" s="4" t="s">
        <v>952</v>
      </c>
      <c r="CC221" s="4" t="s">
        <v>953</v>
      </c>
      <c r="CD221" s="4" t="str">
        <f>("Race/ethnicity, Gender, Age, Grade level, Disability status")</f>
        <v>Race/ethnicity, Gender, Age, Grade level, Disability status</v>
      </c>
      <c r="CE221" s="4" t="s">
        <v>952</v>
      </c>
      <c r="CF221" s="4" t="s">
        <v>953</v>
      </c>
      <c r="CG221" s="4">
        <v>0</v>
      </c>
    </row>
    <row r="222" spans="1:90" s="4" customFormat="1" x14ac:dyDescent="0.35">
      <c r="A222" s="4" t="s">
        <v>940</v>
      </c>
      <c r="B222" s="5">
        <v>40026</v>
      </c>
      <c r="C222" s="5">
        <v>40724</v>
      </c>
      <c r="D222" s="4">
        <v>1</v>
      </c>
      <c r="E222" s="4" t="s">
        <v>941</v>
      </c>
      <c r="G222" s="4">
        <v>1</v>
      </c>
      <c r="H222" s="4" t="s">
        <v>942</v>
      </c>
      <c r="J222" s="4" t="str">
        <f>("Possession of firearm")</f>
        <v>Possession of firearm</v>
      </c>
      <c r="K222" s="4" t="s">
        <v>942</v>
      </c>
      <c r="M222" s="4" t="str">
        <f t="shared" si="205"/>
        <v>One calendar year</v>
      </c>
      <c r="N222" s="4" t="s">
        <v>942</v>
      </c>
      <c r="P222" s="4">
        <v>1</v>
      </c>
      <c r="Q222" s="4" t="s">
        <v>942</v>
      </c>
      <c r="S222" s="4" t="str">
        <f>("Endangering the health, safety, or property of others, Interference with educational process, Willful defiance, Secret societies")</f>
        <v>Endangering the health, safety, or property of others, Interference with educational process, Willful defiance, Secret societies</v>
      </c>
      <c r="T222" s="4" t="s">
        <v>943</v>
      </c>
      <c r="V222" s="4" t="str">
        <f t="shared" si="190"/>
        <v>None</v>
      </c>
      <c r="Y222" s="4" t="str">
        <f>("One calendar year")</f>
        <v>One calendar year</v>
      </c>
      <c r="Z222" s="4" t="s">
        <v>944</v>
      </c>
      <c r="AB222" s="4">
        <v>1</v>
      </c>
      <c r="AC222" s="4" t="s">
        <v>945</v>
      </c>
      <c r="AE222" s="4" t="str">
        <f>("None")</f>
        <v>None</v>
      </c>
      <c r="AN222" s="4" t="str">
        <f>("Endangering the health, safety, or property of others, Interference with educational process, Willful defiance, Secret societies")</f>
        <v>Endangering the health, safety, or property of others, Interference with educational process, Willful defiance, Secret societies</v>
      </c>
      <c r="AO222" s="4" t="s">
        <v>946</v>
      </c>
      <c r="AQ222" s="4" t="str">
        <f t="shared" si="192"/>
        <v>None</v>
      </c>
      <c r="AT222" s="4" t="str">
        <f>("10 days")</f>
        <v>10 days</v>
      </c>
      <c r="AU222" s="4" t="s">
        <v>945</v>
      </c>
      <c r="AV222" s="4" t="s">
        <v>947</v>
      </c>
      <c r="AW222" s="4" t="str">
        <f t="shared" si="206"/>
        <v>No</v>
      </c>
      <c r="BC222" s="4">
        <v>0</v>
      </c>
      <c r="BF222" s="4" t="str">
        <f>("")</f>
        <v/>
      </c>
      <c r="BI222" s="4" t="str">
        <f>("Opportunity to receive educational instruction , Provide reengagement plan")</f>
        <v>Opportunity to receive educational instruction , Provide reengagement plan</v>
      </c>
      <c r="BJ222" s="4" t="s">
        <v>948</v>
      </c>
      <c r="BK222" s="4" t="s">
        <v>949</v>
      </c>
      <c r="BL222" s="4" t="str">
        <f>("No")</f>
        <v>No</v>
      </c>
      <c r="BR222" s="4">
        <v>1</v>
      </c>
      <c r="BS222" s="4" t="s">
        <v>950</v>
      </c>
      <c r="BU222" s="4" t="str">
        <f t="shared" si="178"/>
        <v>Annually</v>
      </c>
      <c r="BV222" s="4" t="s">
        <v>950</v>
      </c>
      <c r="BX222" s="4" t="str">
        <f>("Number of expulsions, Number of out-of-school suspensions, Incident type, Firearm incidents, Weapon possession, Demographic information ")</f>
        <v xml:space="preserve">Number of expulsions, Number of out-of-school suspensions, Incident type, Firearm incidents, Weapon possession, Demographic information </v>
      </c>
      <c r="BY222" s="4" t="s">
        <v>950</v>
      </c>
      <c r="BZ222" s="4" t="s">
        <v>951</v>
      </c>
      <c r="CA222" s="4">
        <v>1</v>
      </c>
      <c r="CB222" s="4" t="s">
        <v>952</v>
      </c>
      <c r="CC222" s="4" t="s">
        <v>953</v>
      </c>
      <c r="CD222" s="4" t="str">
        <f>("Race/ethnicity, Gender, Age, Grade level, Disability status")</f>
        <v>Race/ethnicity, Gender, Age, Grade level, Disability status</v>
      </c>
      <c r="CE222" s="4" t="s">
        <v>952</v>
      </c>
      <c r="CF222" s="4" t="s">
        <v>953</v>
      </c>
      <c r="CG222" s="4">
        <v>0</v>
      </c>
    </row>
    <row r="223" spans="1:90" s="4" customFormat="1" x14ac:dyDescent="0.35">
      <c r="A223" s="4" t="s">
        <v>940</v>
      </c>
      <c r="B223" s="5">
        <v>40725</v>
      </c>
      <c r="C223" s="5">
        <v>42582</v>
      </c>
      <c r="D223" s="4">
        <v>1</v>
      </c>
      <c r="E223" s="4" t="s">
        <v>941</v>
      </c>
      <c r="G223" s="4">
        <v>1</v>
      </c>
      <c r="H223" s="4" t="s">
        <v>942</v>
      </c>
      <c r="J223" s="4" t="str">
        <f>("Possession of firearm")</f>
        <v>Possession of firearm</v>
      </c>
      <c r="K223" s="4" t="s">
        <v>942</v>
      </c>
      <c r="M223" s="4" t="str">
        <f t="shared" si="205"/>
        <v>One calendar year</v>
      </c>
      <c r="N223" s="4" t="s">
        <v>942</v>
      </c>
      <c r="P223" s="4">
        <v>1</v>
      </c>
      <c r="Q223" s="4" t="s">
        <v>942</v>
      </c>
      <c r="S223" s="4" t="str">
        <f>("Endangering the health, safety, or property of others, Interference with educational process, Willful defiance, Secret societies")</f>
        <v>Endangering the health, safety, or property of others, Interference with educational process, Willful defiance, Secret societies</v>
      </c>
      <c r="T223" s="4" t="s">
        <v>943</v>
      </c>
      <c r="V223" s="4" t="str">
        <f t="shared" si="190"/>
        <v>None</v>
      </c>
      <c r="Y223" s="4" t="str">
        <f>("One calendar year")</f>
        <v>One calendar year</v>
      </c>
      <c r="Z223" s="4" t="s">
        <v>944</v>
      </c>
      <c r="AB223" s="4">
        <v>1</v>
      </c>
      <c r="AC223" s="4" t="s">
        <v>945</v>
      </c>
      <c r="AE223" s="4" t="str">
        <f>("None")</f>
        <v>None</v>
      </c>
      <c r="AN223" s="4" t="str">
        <f>("Endangering the health, safety, or property of others, Interference with educational process, Willful defiance, Secret societies")</f>
        <v>Endangering the health, safety, or property of others, Interference with educational process, Willful defiance, Secret societies</v>
      </c>
      <c r="AO223" s="4" t="s">
        <v>946</v>
      </c>
      <c r="AQ223" s="4" t="str">
        <f t="shared" si="192"/>
        <v>None</v>
      </c>
      <c r="AT223" s="4" t="str">
        <f>("10 days")</f>
        <v>10 days</v>
      </c>
      <c r="AU223" s="4" t="s">
        <v>945</v>
      </c>
      <c r="AV223" s="4" t="s">
        <v>947</v>
      </c>
      <c r="AW223" s="4" t="str">
        <f t="shared" si="206"/>
        <v>No</v>
      </c>
      <c r="BC223" s="4">
        <v>0</v>
      </c>
      <c r="BF223" s="4" t="str">
        <f>("")</f>
        <v/>
      </c>
      <c r="BI223" s="4" t="str">
        <f>("Opportunity to receive educational instruction , Provide reengagement plan")</f>
        <v>Opportunity to receive educational instruction , Provide reengagement plan</v>
      </c>
      <c r="BJ223" s="4" t="s">
        <v>948</v>
      </c>
      <c r="BK223" s="4" t="s">
        <v>949</v>
      </c>
      <c r="BL223" s="4" t="str">
        <f>("No")</f>
        <v>No</v>
      </c>
      <c r="BR223" s="4">
        <v>1</v>
      </c>
      <c r="BS223" s="4" t="s">
        <v>950</v>
      </c>
      <c r="BU223" s="4" t="str">
        <f t="shared" si="178"/>
        <v>Annually</v>
      </c>
      <c r="BV223" s="4" t="s">
        <v>950</v>
      </c>
      <c r="BX223" s="4" t="str">
        <f>("Number of expulsions, Number of out-of-school suspensions, Incident type, Firearm incidents, Weapon possession, Demographic information ")</f>
        <v xml:space="preserve">Number of expulsions, Number of out-of-school suspensions, Incident type, Firearm incidents, Weapon possession, Demographic information </v>
      </c>
      <c r="BY223" s="4" t="s">
        <v>950</v>
      </c>
      <c r="BZ223" s="4" t="s">
        <v>951</v>
      </c>
      <c r="CA223" s="4">
        <v>1</v>
      </c>
      <c r="CB223" s="4" t="s">
        <v>952</v>
      </c>
      <c r="CC223" s="4" t="s">
        <v>953</v>
      </c>
      <c r="CD223" s="4" t="str">
        <f>("Race/ethnicity, Gender, Age, Grade level, Disability status")</f>
        <v>Race/ethnicity, Gender, Age, Grade level, Disability status</v>
      </c>
      <c r="CE223" s="4" t="s">
        <v>952</v>
      </c>
      <c r="CF223" s="4" t="s">
        <v>953</v>
      </c>
      <c r="CG223" s="4">
        <v>0</v>
      </c>
    </row>
    <row r="224" spans="1:90" s="4" customFormat="1" x14ac:dyDescent="0.35">
      <c r="A224" s="4" t="s">
        <v>940</v>
      </c>
      <c r="B224" s="5">
        <v>42583</v>
      </c>
      <c r="C224" s="5">
        <v>43435</v>
      </c>
      <c r="D224" s="4">
        <v>1</v>
      </c>
      <c r="E224" s="4" t="s">
        <v>941</v>
      </c>
      <c r="G224" s="4">
        <v>1</v>
      </c>
      <c r="H224" s="4" t="s">
        <v>942</v>
      </c>
      <c r="J224" s="4" t="str">
        <f>("Possession of firearm")</f>
        <v>Possession of firearm</v>
      </c>
      <c r="K224" s="4" t="s">
        <v>942</v>
      </c>
      <c r="M224" s="4" t="str">
        <f t="shared" si="205"/>
        <v>One calendar year</v>
      </c>
      <c r="N224" s="4" t="s">
        <v>942</v>
      </c>
      <c r="P224" s="4">
        <v>1</v>
      </c>
      <c r="Q224" s="4" t="s">
        <v>942</v>
      </c>
      <c r="S224" s="4" t="str">
        <f>("Endangering the health, safety, or property of others, Interference with educational process, Willful defiance, Secret societies")</f>
        <v>Endangering the health, safety, or property of others, Interference with educational process, Willful defiance, Secret societies</v>
      </c>
      <c r="T224" s="4" t="s">
        <v>943</v>
      </c>
      <c r="V224" s="4" t="str">
        <f t="shared" si="190"/>
        <v>None</v>
      </c>
      <c r="Y224" s="4" t="str">
        <f>("One calendar year")</f>
        <v>One calendar year</v>
      </c>
      <c r="Z224" s="4" t="s">
        <v>944</v>
      </c>
      <c r="AB224" s="4">
        <v>1</v>
      </c>
      <c r="AC224" s="4" t="s">
        <v>945</v>
      </c>
      <c r="AE224" s="4" t="str">
        <f>("None")</f>
        <v>None</v>
      </c>
      <c r="AN224" s="4" t="str">
        <f>("Endangering the health, safety, or property of others, Interference with educational process, Willful defiance, Secret societies")</f>
        <v>Endangering the health, safety, or property of others, Interference with educational process, Willful defiance, Secret societies</v>
      </c>
      <c r="AO224" s="4" t="s">
        <v>946</v>
      </c>
      <c r="AQ224" s="4" t="str">
        <f t="shared" si="192"/>
        <v>None</v>
      </c>
      <c r="AT224" s="4" t="str">
        <f>("10 days")</f>
        <v>10 days</v>
      </c>
      <c r="AU224" s="4" t="s">
        <v>945</v>
      </c>
      <c r="AV224" s="4" t="s">
        <v>947</v>
      </c>
      <c r="AW224" s="4" t="str">
        <f t="shared" si="206"/>
        <v>No</v>
      </c>
      <c r="BC224" s="4">
        <v>0</v>
      </c>
      <c r="BF224" s="4" t="str">
        <f>("")</f>
        <v/>
      </c>
      <c r="BI224" s="4" t="str">
        <f>("Opportunity to receive educational instruction , Provide reengagement plan")</f>
        <v>Opportunity to receive educational instruction , Provide reengagement plan</v>
      </c>
      <c r="BJ224" s="4" t="s">
        <v>948</v>
      </c>
      <c r="BK224" s="4" t="s">
        <v>949</v>
      </c>
      <c r="BL224" s="4" t="str">
        <f>("No")</f>
        <v>No</v>
      </c>
      <c r="BR224" s="4">
        <v>1</v>
      </c>
      <c r="BS224" s="4" t="s">
        <v>954</v>
      </c>
      <c r="BU224" s="4" t="str">
        <f t="shared" si="178"/>
        <v>Annually</v>
      </c>
      <c r="BV224" s="4" t="s">
        <v>955</v>
      </c>
      <c r="BX224" s="4" t="str">
        <f>("Number of expulsions, Number of out-of-school suspensions, Incident type, Firearm incidents, Weapon possession, Violent incidents, Demographic information ")</f>
        <v xml:space="preserve">Number of expulsions, Number of out-of-school suspensions, Incident type, Firearm incidents, Weapon possession, Violent incidents, Demographic information </v>
      </c>
      <c r="BY224" s="4" t="s">
        <v>956</v>
      </c>
      <c r="BZ224" s="4" t="s">
        <v>957</v>
      </c>
      <c r="CA224" s="4">
        <v>1</v>
      </c>
      <c r="CC224" s="4" t="s">
        <v>958</v>
      </c>
      <c r="CD224" s="4" t="str">
        <f>("Race/ethnicity, Gender, Age, Grade level, Disability status")</f>
        <v>Race/ethnicity, Gender, Age, Grade level, Disability status</v>
      </c>
      <c r="CF224" s="4" t="s">
        <v>958</v>
      </c>
      <c r="CG224" s="4">
        <v>0</v>
      </c>
    </row>
    <row r="225" spans="1:89" s="4" customFormat="1" x14ac:dyDescent="0.35">
      <c r="A225" s="4" t="s">
        <v>959</v>
      </c>
      <c r="B225" s="5">
        <v>39448</v>
      </c>
      <c r="C225" s="5">
        <v>39993</v>
      </c>
      <c r="D225" s="4">
        <v>1</v>
      </c>
      <c r="E225" s="4" t="s">
        <v>960</v>
      </c>
      <c r="G225" s="4">
        <v>1</v>
      </c>
      <c r="H225" s="4" t="s">
        <v>961</v>
      </c>
      <c r="J225" s="4" t="str">
        <f>("Possession of firearm, Possession of weapon")</f>
        <v>Possession of firearm, Possession of weapon</v>
      </c>
      <c r="K225" s="4" t="s">
        <v>961</v>
      </c>
      <c r="M225" s="4" t="str">
        <f t="shared" si="205"/>
        <v>One calendar year</v>
      </c>
      <c r="N225" s="4" t="s">
        <v>961</v>
      </c>
      <c r="P225" s="4">
        <v>1</v>
      </c>
      <c r="Q225" s="4" t="s">
        <v>961</v>
      </c>
      <c r="S225" s="4" t="str">
        <f t="shared" ref="S225:S236" si="207">("Damaging property, Endangering the health, safety, or property of others, Threats of violence, Interference with educational process, Willful defiance, Secret societies, Profanity or obscenity")</f>
        <v>Damaging property, Endangering the health, safety, or property of others, Threats of violence, Interference with educational process, Willful defiance, Secret societies, Profanity or obscenity</v>
      </c>
      <c r="T225" s="4" t="s">
        <v>962</v>
      </c>
      <c r="U225" s="4" t="s">
        <v>963</v>
      </c>
      <c r="V225" s="4" t="str">
        <f t="shared" si="190"/>
        <v>None</v>
      </c>
      <c r="Y225" s="4" t="str">
        <f t="shared" ref="Y225:Y246" si="208">("Not specified")</f>
        <v>Not specified</v>
      </c>
      <c r="Z225" s="4" t="s">
        <v>964</v>
      </c>
      <c r="AB225" s="4">
        <v>1</v>
      </c>
      <c r="AC225" s="4" t="s">
        <v>965</v>
      </c>
      <c r="AE225" s="4" t="str">
        <f t="shared" ref="AE225:AE236" si="209">("Secret societies, Damaging property")</f>
        <v>Secret societies, Damaging property</v>
      </c>
      <c r="AF225" s="4" t="s">
        <v>966</v>
      </c>
      <c r="AG225" s="4" t="s">
        <v>967</v>
      </c>
      <c r="AH225" s="4" t="str">
        <f t="shared" ref="AH225:AH236" si="210">("Not specified")</f>
        <v>Not specified</v>
      </c>
      <c r="AK225" s="4">
        <v>0</v>
      </c>
      <c r="AN225" s="4" t="str">
        <f t="shared" ref="AN225:AN236" si="211">("Endangering the health, safety, or property of others, Threats of violence, Interference with educational process, Willful defiance, Profanity or obscenity")</f>
        <v>Endangering the health, safety, or property of others, Threats of violence, Interference with educational process, Willful defiance, Profanity or obscenity</v>
      </c>
      <c r="AO225" s="4" t="s">
        <v>968</v>
      </c>
      <c r="AQ225" s="4" t="str">
        <f t="shared" si="192"/>
        <v>None</v>
      </c>
      <c r="AT225" s="4" t="str">
        <f t="shared" ref="AT225:AT235" si="212">("Not specified")</f>
        <v>Not specified</v>
      </c>
      <c r="AW225" s="4" t="str">
        <f t="shared" si="206"/>
        <v>No</v>
      </c>
      <c r="BC225" s="4">
        <v>0</v>
      </c>
      <c r="BI225" s="4" t="str">
        <f t="shared" ref="BI225:BI236" si="213">("Not required")</f>
        <v>Not required</v>
      </c>
      <c r="BL225" s="4" t="str">
        <f t="shared" ref="BL225:BL236" si="214">("Yes, required")</f>
        <v>Yes, required</v>
      </c>
      <c r="BM225" s="4" t="s">
        <v>969</v>
      </c>
      <c r="BO225" s="4" t="str">
        <f t="shared" ref="BO225:BO236" si="215">("Positive behavioral interventions, Referrals to counselors")</f>
        <v>Positive behavioral interventions, Referrals to counselors</v>
      </c>
      <c r="BP225" s="4" t="s">
        <v>970</v>
      </c>
      <c r="BQ225" s="4" t="s">
        <v>971</v>
      </c>
      <c r="BR225" s="4">
        <v>0</v>
      </c>
      <c r="CG225" s="4">
        <v>1</v>
      </c>
      <c r="CH225" s="4" t="s">
        <v>972</v>
      </c>
      <c r="CJ225" s="4" t="str">
        <f t="shared" ref="CJ225:CJ236" si="216">("Possession of firearm, Possession of weapon, Offenses related to a controlled substance, Physical violence, Sexual assault, Delinquent acts")</f>
        <v>Possession of firearm, Possession of weapon, Offenses related to a controlled substance, Physical violence, Sexual assault, Delinquent acts</v>
      </c>
      <c r="CK225" s="4" t="s">
        <v>973</v>
      </c>
    </row>
    <row r="226" spans="1:89" s="4" customFormat="1" x14ac:dyDescent="0.35">
      <c r="A226" s="4" t="s">
        <v>959</v>
      </c>
      <c r="B226" s="5">
        <v>39994</v>
      </c>
      <c r="C226" s="5">
        <v>39994</v>
      </c>
      <c r="D226" s="4">
        <v>1</v>
      </c>
      <c r="E226" s="4" t="s">
        <v>960</v>
      </c>
      <c r="G226" s="4">
        <v>1</v>
      </c>
      <c r="H226" s="4" t="s">
        <v>961</v>
      </c>
      <c r="J226" s="4" t="str">
        <f t="shared" ref="J226:J236" si="217">("Possession of firearm, Possession of weapon, Possession of controlled substance")</f>
        <v>Possession of firearm, Possession of weapon, Possession of controlled substance</v>
      </c>
      <c r="K226" s="4" t="s">
        <v>961</v>
      </c>
      <c r="M226" s="4" t="str">
        <f t="shared" si="205"/>
        <v>One calendar year</v>
      </c>
      <c r="N226" s="4" t="s">
        <v>961</v>
      </c>
      <c r="P226" s="4">
        <v>1</v>
      </c>
      <c r="Q226" s="4" t="s">
        <v>961</v>
      </c>
      <c r="S226" s="4" t="str">
        <f t="shared" si="207"/>
        <v>Damaging property, Endangering the health, safety, or property of others, Threats of violence, Interference with educational process, Willful defiance, Secret societies, Profanity or obscenity</v>
      </c>
      <c r="T226" s="4" t="s">
        <v>962</v>
      </c>
      <c r="U226" s="4" t="s">
        <v>963</v>
      </c>
      <c r="V226" s="4" t="str">
        <f t="shared" si="190"/>
        <v>None</v>
      </c>
      <c r="Y226" s="4" t="str">
        <f t="shared" si="208"/>
        <v>Not specified</v>
      </c>
      <c r="Z226" s="4" t="s">
        <v>964</v>
      </c>
      <c r="AB226" s="4">
        <v>1</v>
      </c>
      <c r="AC226" s="4" t="s">
        <v>965</v>
      </c>
      <c r="AE226" s="4" t="str">
        <f t="shared" si="209"/>
        <v>Secret societies, Damaging property</v>
      </c>
      <c r="AF226" s="4" t="s">
        <v>966</v>
      </c>
      <c r="AG226" s="4" t="s">
        <v>967</v>
      </c>
      <c r="AH226" s="4" t="str">
        <f t="shared" si="210"/>
        <v>Not specified</v>
      </c>
      <c r="AK226" s="4">
        <v>0</v>
      </c>
      <c r="AN226" s="4" t="str">
        <f t="shared" si="211"/>
        <v>Endangering the health, safety, or property of others, Threats of violence, Interference with educational process, Willful defiance, Profanity or obscenity</v>
      </c>
      <c r="AO226" s="4" t="s">
        <v>968</v>
      </c>
      <c r="AQ226" s="4" t="str">
        <f t="shared" si="192"/>
        <v>None</v>
      </c>
      <c r="AT226" s="4" t="str">
        <f t="shared" si="212"/>
        <v>Not specified</v>
      </c>
      <c r="AW226" s="4" t="str">
        <f t="shared" si="206"/>
        <v>No</v>
      </c>
      <c r="BC226" s="4">
        <v>0</v>
      </c>
      <c r="BI226" s="4" t="str">
        <f t="shared" si="213"/>
        <v>Not required</v>
      </c>
      <c r="BL226" s="4" t="str">
        <f t="shared" si="214"/>
        <v>Yes, required</v>
      </c>
      <c r="BM226" s="4" t="s">
        <v>969</v>
      </c>
      <c r="BO226" s="4" t="str">
        <f t="shared" si="215"/>
        <v>Positive behavioral interventions, Referrals to counselors</v>
      </c>
      <c r="BP226" s="4" t="s">
        <v>970</v>
      </c>
      <c r="BQ226" s="4" t="s">
        <v>971</v>
      </c>
      <c r="BR226" s="4">
        <v>0</v>
      </c>
      <c r="CG226" s="4">
        <v>1</v>
      </c>
      <c r="CH226" s="4" t="s">
        <v>972</v>
      </c>
      <c r="CJ226" s="4" t="str">
        <f t="shared" si="216"/>
        <v>Possession of firearm, Possession of weapon, Offenses related to a controlled substance, Physical violence, Sexual assault, Delinquent acts</v>
      </c>
      <c r="CK226" s="4" t="s">
        <v>973</v>
      </c>
    </row>
    <row r="227" spans="1:89" s="4" customFormat="1" x14ac:dyDescent="0.35">
      <c r="A227" s="4" t="s">
        <v>959</v>
      </c>
      <c r="B227" s="5">
        <v>39995</v>
      </c>
      <c r="C227" s="5">
        <v>40359</v>
      </c>
      <c r="D227" s="4">
        <v>1</v>
      </c>
      <c r="E227" s="4" t="s">
        <v>960</v>
      </c>
      <c r="G227" s="4">
        <v>1</v>
      </c>
      <c r="H227" s="4" t="s">
        <v>961</v>
      </c>
      <c r="J227" s="4" t="str">
        <f t="shared" si="217"/>
        <v>Possession of firearm, Possession of weapon, Possession of controlled substance</v>
      </c>
      <c r="K227" s="4" t="s">
        <v>961</v>
      </c>
      <c r="M227" s="4" t="str">
        <f t="shared" si="205"/>
        <v>One calendar year</v>
      </c>
      <c r="N227" s="4" t="s">
        <v>961</v>
      </c>
      <c r="P227" s="4">
        <v>1</v>
      </c>
      <c r="Q227" s="4" t="s">
        <v>961</v>
      </c>
      <c r="S227" s="4" t="str">
        <f t="shared" si="207"/>
        <v>Damaging property, Endangering the health, safety, or property of others, Threats of violence, Interference with educational process, Willful defiance, Secret societies, Profanity or obscenity</v>
      </c>
      <c r="T227" s="4" t="s">
        <v>962</v>
      </c>
      <c r="U227" s="4" t="s">
        <v>963</v>
      </c>
      <c r="V227" s="4" t="str">
        <f t="shared" si="190"/>
        <v>None</v>
      </c>
      <c r="Y227" s="4" t="str">
        <f t="shared" si="208"/>
        <v>Not specified</v>
      </c>
      <c r="Z227" s="4" t="s">
        <v>964</v>
      </c>
      <c r="AB227" s="4">
        <v>1</v>
      </c>
      <c r="AC227" s="4" t="s">
        <v>965</v>
      </c>
      <c r="AE227" s="4" t="str">
        <f t="shared" si="209"/>
        <v>Secret societies, Damaging property</v>
      </c>
      <c r="AF227" s="4" t="s">
        <v>966</v>
      </c>
      <c r="AG227" s="4" t="s">
        <v>967</v>
      </c>
      <c r="AH227" s="4" t="str">
        <f t="shared" si="210"/>
        <v>Not specified</v>
      </c>
      <c r="AK227" s="4">
        <v>0</v>
      </c>
      <c r="AN227" s="4" t="str">
        <f t="shared" si="211"/>
        <v>Endangering the health, safety, or property of others, Threats of violence, Interference with educational process, Willful defiance, Profanity or obscenity</v>
      </c>
      <c r="AO227" s="4" t="s">
        <v>968</v>
      </c>
      <c r="AQ227" s="4" t="str">
        <f t="shared" si="192"/>
        <v>None</v>
      </c>
      <c r="AT227" s="4" t="str">
        <f t="shared" si="212"/>
        <v>Not specified</v>
      </c>
      <c r="AW227" s="4" t="str">
        <f t="shared" si="206"/>
        <v>No</v>
      </c>
      <c r="BC227" s="4">
        <v>0</v>
      </c>
      <c r="BI227" s="4" t="str">
        <f t="shared" si="213"/>
        <v>Not required</v>
      </c>
      <c r="BL227" s="4" t="str">
        <f t="shared" si="214"/>
        <v>Yes, required</v>
      </c>
      <c r="BM227" s="4" t="s">
        <v>969</v>
      </c>
      <c r="BO227" s="4" t="str">
        <f t="shared" si="215"/>
        <v>Positive behavioral interventions, Referrals to counselors</v>
      </c>
      <c r="BP227" s="4" t="s">
        <v>970</v>
      </c>
      <c r="BQ227" s="4" t="s">
        <v>971</v>
      </c>
      <c r="BR227" s="4">
        <v>0</v>
      </c>
      <c r="CG227" s="4">
        <v>1</v>
      </c>
      <c r="CH227" s="4" t="s">
        <v>972</v>
      </c>
      <c r="CJ227" s="4" t="str">
        <f t="shared" si="216"/>
        <v>Possession of firearm, Possession of weapon, Offenses related to a controlled substance, Physical violence, Sexual assault, Delinquent acts</v>
      </c>
      <c r="CK227" s="4" t="s">
        <v>973</v>
      </c>
    </row>
    <row r="228" spans="1:89" s="4" customFormat="1" x14ac:dyDescent="0.35">
      <c r="A228" s="4" t="s">
        <v>959</v>
      </c>
      <c r="B228" s="5">
        <v>40360</v>
      </c>
      <c r="C228" s="5">
        <v>40724</v>
      </c>
      <c r="D228" s="4">
        <v>1</v>
      </c>
      <c r="E228" s="4" t="s">
        <v>960</v>
      </c>
      <c r="G228" s="4">
        <v>1</v>
      </c>
      <c r="H228" s="4" t="s">
        <v>961</v>
      </c>
      <c r="J228" s="4" t="str">
        <f t="shared" si="217"/>
        <v>Possession of firearm, Possession of weapon, Possession of controlled substance</v>
      </c>
      <c r="K228" s="4" t="s">
        <v>961</v>
      </c>
      <c r="M228" s="4" t="str">
        <f t="shared" si="205"/>
        <v>One calendar year</v>
      </c>
      <c r="N228" s="4" t="s">
        <v>961</v>
      </c>
      <c r="P228" s="4">
        <v>1</v>
      </c>
      <c r="Q228" s="4" t="s">
        <v>961</v>
      </c>
      <c r="S228" s="4" t="str">
        <f t="shared" si="207"/>
        <v>Damaging property, Endangering the health, safety, or property of others, Threats of violence, Interference with educational process, Willful defiance, Secret societies, Profanity or obscenity</v>
      </c>
      <c r="T228" s="4" t="s">
        <v>962</v>
      </c>
      <c r="U228" s="4" t="s">
        <v>963</v>
      </c>
      <c r="V228" s="4" t="str">
        <f t="shared" si="190"/>
        <v>None</v>
      </c>
      <c r="Y228" s="4" t="str">
        <f t="shared" si="208"/>
        <v>Not specified</v>
      </c>
      <c r="Z228" s="4" t="s">
        <v>964</v>
      </c>
      <c r="AB228" s="4">
        <v>1</v>
      </c>
      <c r="AC228" s="4" t="s">
        <v>965</v>
      </c>
      <c r="AE228" s="4" t="str">
        <f t="shared" si="209"/>
        <v>Secret societies, Damaging property</v>
      </c>
      <c r="AF228" s="4" t="s">
        <v>974</v>
      </c>
      <c r="AG228" s="4" t="s">
        <v>967</v>
      </c>
      <c r="AH228" s="4" t="str">
        <f t="shared" si="210"/>
        <v>Not specified</v>
      </c>
      <c r="AK228" s="4">
        <v>0</v>
      </c>
      <c r="AN228" s="4" t="str">
        <f t="shared" si="211"/>
        <v>Endangering the health, safety, or property of others, Threats of violence, Interference with educational process, Willful defiance, Profanity or obscenity</v>
      </c>
      <c r="AO228" s="4" t="s">
        <v>968</v>
      </c>
      <c r="AQ228" s="4" t="str">
        <f t="shared" si="192"/>
        <v>None</v>
      </c>
      <c r="AT228" s="4" t="str">
        <f t="shared" si="212"/>
        <v>Not specified</v>
      </c>
      <c r="AW228" s="4" t="str">
        <f t="shared" si="206"/>
        <v>No</v>
      </c>
      <c r="BC228" s="4">
        <v>0</v>
      </c>
      <c r="BI228" s="4" t="str">
        <f t="shared" si="213"/>
        <v>Not required</v>
      </c>
      <c r="BL228" s="4" t="str">
        <f t="shared" si="214"/>
        <v>Yes, required</v>
      </c>
      <c r="BM228" s="4" t="s">
        <v>969</v>
      </c>
      <c r="BO228" s="4" t="str">
        <f t="shared" si="215"/>
        <v>Positive behavioral interventions, Referrals to counselors</v>
      </c>
      <c r="BP228" s="4" t="s">
        <v>970</v>
      </c>
      <c r="BQ228" s="4" t="s">
        <v>971</v>
      </c>
      <c r="BR228" s="4">
        <v>0</v>
      </c>
      <c r="CG228" s="4">
        <v>1</v>
      </c>
      <c r="CH228" s="4" t="s">
        <v>972</v>
      </c>
      <c r="CJ228" s="4" t="str">
        <f t="shared" si="216"/>
        <v>Possession of firearm, Possession of weapon, Offenses related to a controlled substance, Physical violence, Sexual assault, Delinquent acts</v>
      </c>
      <c r="CK228" s="4" t="s">
        <v>973</v>
      </c>
    </row>
    <row r="229" spans="1:89" s="4" customFormat="1" x14ac:dyDescent="0.35">
      <c r="A229" s="4" t="s">
        <v>959</v>
      </c>
      <c r="B229" s="5">
        <v>40725</v>
      </c>
      <c r="C229" s="5">
        <v>41090</v>
      </c>
      <c r="D229" s="4">
        <v>1</v>
      </c>
      <c r="E229" s="4" t="s">
        <v>960</v>
      </c>
      <c r="G229" s="4">
        <v>1</v>
      </c>
      <c r="H229" s="4" t="s">
        <v>961</v>
      </c>
      <c r="J229" s="4" t="str">
        <f t="shared" si="217"/>
        <v>Possession of firearm, Possession of weapon, Possession of controlled substance</v>
      </c>
      <c r="K229" s="4" t="s">
        <v>961</v>
      </c>
      <c r="M229" s="4" t="str">
        <f t="shared" si="205"/>
        <v>One calendar year</v>
      </c>
      <c r="N229" s="4" t="s">
        <v>961</v>
      </c>
      <c r="P229" s="4">
        <v>1</v>
      </c>
      <c r="Q229" s="4" t="s">
        <v>961</v>
      </c>
      <c r="S229" s="4" t="str">
        <f t="shared" si="207"/>
        <v>Damaging property, Endangering the health, safety, or property of others, Threats of violence, Interference with educational process, Willful defiance, Secret societies, Profanity or obscenity</v>
      </c>
      <c r="T229" s="4" t="s">
        <v>962</v>
      </c>
      <c r="U229" s="4" t="s">
        <v>963</v>
      </c>
      <c r="V229" s="4" t="str">
        <f t="shared" si="190"/>
        <v>None</v>
      </c>
      <c r="Y229" s="4" t="str">
        <f t="shared" si="208"/>
        <v>Not specified</v>
      </c>
      <c r="Z229" s="4" t="s">
        <v>964</v>
      </c>
      <c r="AB229" s="4">
        <v>1</v>
      </c>
      <c r="AC229" s="4" t="s">
        <v>965</v>
      </c>
      <c r="AE229" s="4" t="str">
        <f t="shared" si="209"/>
        <v>Secret societies, Damaging property</v>
      </c>
      <c r="AF229" s="4" t="s">
        <v>966</v>
      </c>
      <c r="AG229" s="4" t="s">
        <v>967</v>
      </c>
      <c r="AH229" s="4" t="str">
        <f t="shared" si="210"/>
        <v>Not specified</v>
      </c>
      <c r="AK229" s="4">
        <v>0</v>
      </c>
      <c r="AN229" s="4" t="str">
        <f t="shared" si="211"/>
        <v>Endangering the health, safety, or property of others, Threats of violence, Interference with educational process, Willful defiance, Profanity or obscenity</v>
      </c>
      <c r="AO229" s="4" t="s">
        <v>968</v>
      </c>
      <c r="AQ229" s="4" t="str">
        <f t="shared" si="192"/>
        <v>None</v>
      </c>
      <c r="AT229" s="4" t="str">
        <f t="shared" si="212"/>
        <v>Not specified</v>
      </c>
      <c r="AW229" s="4" t="str">
        <f t="shared" si="206"/>
        <v>No</v>
      </c>
      <c r="BC229" s="4">
        <v>0</v>
      </c>
      <c r="BI229" s="4" t="str">
        <f t="shared" si="213"/>
        <v>Not required</v>
      </c>
      <c r="BL229" s="4" t="str">
        <f t="shared" si="214"/>
        <v>Yes, required</v>
      </c>
      <c r="BM229" s="4" t="s">
        <v>969</v>
      </c>
      <c r="BO229" s="4" t="str">
        <f t="shared" si="215"/>
        <v>Positive behavioral interventions, Referrals to counselors</v>
      </c>
      <c r="BP229" s="4" t="s">
        <v>970</v>
      </c>
      <c r="BQ229" s="4" t="s">
        <v>971</v>
      </c>
      <c r="BR229" s="4">
        <v>0</v>
      </c>
      <c r="CG229" s="4">
        <v>1</v>
      </c>
      <c r="CH229" s="4" t="s">
        <v>972</v>
      </c>
      <c r="CJ229" s="4" t="str">
        <f t="shared" si="216"/>
        <v>Possession of firearm, Possession of weapon, Offenses related to a controlled substance, Physical violence, Sexual assault, Delinquent acts</v>
      </c>
      <c r="CK229" s="4" t="s">
        <v>973</v>
      </c>
    </row>
    <row r="230" spans="1:89" s="4" customFormat="1" x14ac:dyDescent="0.35">
      <c r="A230" s="4" t="s">
        <v>959</v>
      </c>
      <c r="B230" s="5">
        <v>41091</v>
      </c>
      <c r="C230" s="5">
        <v>41398</v>
      </c>
      <c r="D230" s="4">
        <v>1</v>
      </c>
      <c r="E230" s="4" t="s">
        <v>960</v>
      </c>
      <c r="G230" s="4">
        <v>1</v>
      </c>
      <c r="H230" s="4" t="s">
        <v>961</v>
      </c>
      <c r="J230" s="4" t="str">
        <f t="shared" si="217"/>
        <v>Possession of firearm, Possession of weapon, Possession of controlled substance</v>
      </c>
      <c r="K230" s="4" t="s">
        <v>961</v>
      </c>
      <c r="M230" s="4" t="str">
        <f t="shared" si="205"/>
        <v>One calendar year</v>
      </c>
      <c r="N230" s="4" t="s">
        <v>961</v>
      </c>
      <c r="P230" s="4">
        <v>1</v>
      </c>
      <c r="Q230" s="4" t="s">
        <v>961</v>
      </c>
      <c r="S230" s="4" t="str">
        <f t="shared" si="207"/>
        <v>Damaging property, Endangering the health, safety, or property of others, Threats of violence, Interference with educational process, Willful defiance, Secret societies, Profanity or obscenity</v>
      </c>
      <c r="T230" s="4" t="s">
        <v>962</v>
      </c>
      <c r="U230" s="4" t="s">
        <v>963</v>
      </c>
      <c r="V230" s="4" t="str">
        <f t="shared" si="190"/>
        <v>None</v>
      </c>
      <c r="Y230" s="4" t="str">
        <f t="shared" si="208"/>
        <v>Not specified</v>
      </c>
      <c r="Z230" s="4" t="s">
        <v>964</v>
      </c>
      <c r="AB230" s="4">
        <v>1</v>
      </c>
      <c r="AC230" s="4" t="s">
        <v>965</v>
      </c>
      <c r="AE230" s="4" t="str">
        <f t="shared" si="209"/>
        <v>Secret societies, Damaging property</v>
      </c>
      <c r="AF230" s="4" t="s">
        <v>974</v>
      </c>
      <c r="AG230" s="4" t="s">
        <v>967</v>
      </c>
      <c r="AH230" s="4" t="str">
        <f t="shared" si="210"/>
        <v>Not specified</v>
      </c>
      <c r="AK230" s="4">
        <v>0</v>
      </c>
      <c r="AN230" s="4" t="str">
        <f t="shared" si="211"/>
        <v>Endangering the health, safety, or property of others, Threats of violence, Interference with educational process, Willful defiance, Profanity or obscenity</v>
      </c>
      <c r="AO230" s="4" t="s">
        <v>968</v>
      </c>
      <c r="AQ230" s="4" t="str">
        <f t="shared" si="192"/>
        <v>None</v>
      </c>
      <c r="AT230" s="4" t="str">
        <f t="shared" si="212"/>
        <v>Not specified</v>
      </c>
      <c r="AW230" s="4" t="str">
        <f t="shared" si="206"/>
        <v>No</v>
      </c>
      <c r="BC230" s="4">
        <v>0</v>
      </c>
      <c r="BI230" s="4" t="str">
        <f t="shared" si="213"/>
        <v>Not required</v>
      </c>
      <c r="BL230" s="4" t="str">
        <f t="shared" si="214"/>
        <v>Yes, required</v>
      </c>
      <c r="BM230" s="4" t="s">
        <v>969</v>
      </c>
      <c r="BO230" s="4" t="str">
        <f t="shared" si="215"/>
        <v>Positive behavioral interventions, Referrals to counselors</v>
      </c>
      <c r="BP230" s="4" t="s">
        <v>970</v>
      </c>
      <c r="BQ230" s="4" t="s">
        <v>971</v>
      </c>
      <c r="BR230" s="4">
        <v>0</v>
      </c>
      <c r="CG230" s="4">
        <v>1</v>
      </c>
      <c r="CH230" s="4" t="s">
        <v>972</v>
      </c>
      <c r="CJ230" s="4" t="str">
        <f t="shared" si="216"/>
        <v>Possession of firearm, Possession of weapon, Offenses related to a controlled substance, Physical violence, Sexual assault, Delinquent acts</v>
      </c>
      <c r="CK230" s="4" t="s">
        <v>973</v>
      </c>
    </row>
    <row r="231" spans="1:89" s="4" customFormat="1" x14ac:dyDescent="0.35">
      <c r="A231" s="4" t="s">
        <v>959</v>
      </c>
      <c r="B231" s="5">
        <v>41399</v>
      </c>
      <c r="C231" s="5">
        <v>41455</v>
      </c>
      <c r="D231" s="4">
        <v>1</v>
      </c>
      <c r="E231" s="4" t="s">
        <v>960</v>
      </c>
      <c r="G231" s="4">
        <v>1</v>
      </c>
      <c r="H231" s="4" t="s">
        <v>961</v>
      </c>
      <c r="J231" s="4" t="str">
        <f t="shared" si="217"/>
        <v>Possession of firearm, Possession of weapon, Possession of controlled substance</v>
      </c>
      <c r="K231" s="4" t="s">
        <v>961</v>
      </c>
      <c r="M231" s="4" t="str">
        <f t="shared" si="205"/>
        <v>One calendar year</v>
      </c>
      <c r="N231" s="4" t="s">
        <v>961</v>
      </c>
      <c r="P231" s="4">
        <v>1</v>
      </c>
      <c r="Q231" s="4" t="s">
        <v>961</v>
      </c>
      <c r="S231" s="4" t="str">
        <f t="shared" si="207"/>
        <v>Damaging property, Endangering the health, safety, or property of others, Threats of violence, Interference with educational process, Willful defiance, Secret societies, Profanity or obscenity</v>
      </c>
      <c r="T231" s="4" t="s">
        <v>962</v>
      </c>
      <c r="U231" s="4" t="s">
        <v>963</v>
      </c>
      <c r="V231" s="4" t="str">
        <f t="shared" si="190"/>
        <v>None</v>
      </c>
      <c r="Y231" s="4" t="str">
        <f t="shared" si="208"/>
        <v>Not specified</v>
      </c>
      <c r="Z231" s="4" t="s">
        <v>964</v>
      </c>
      <c r="AB231" s="4">
        <v>1</v>
      </c>
      <c r="AC231" s="4" t="s">
        <v>965</v>
      </c>
      <c r="AE231" s="4" t="str">
        <f t="shared" si="209"/>
        <v>Secret societies, Damaging property</v>
      </c>
      <c r="AF231" s="4" t="s">
        <v>974</v>
      </c>
      <c r="AG231" s="4" t="s">
        <v>967</v>
      </c>
      <c r="AH231" s="4" t="str">
        <f t="shared" si="210"/>
        <v>Not specified</v>
      </c>
      <c r="AK231" s="4">
        <v>0</v>
      </c>
      <c r="AN231" s="4" t="str">
        <f t="shared" si="211"/>
        <v>Endangering the health, safety, or property of others, Threats of violence, Interference with educational process, Willful defiance, Profanity or obscenity</v>
      </c>
      <c r="AO231" s="4" t="s">
        <v>968</v>
      </c>
      <c r="AQ231" s="4" t="str">
        <f t="shared" si="192"/>
        <v>None</v>
      </c>
      <c r="AT231" s="4" t="str">
        <f t="shared" si="212"/>
        <v>Not specified</v>
      </c>
      <c r="AW231" s="4" t="str">
        <f t="shared" si="206"/>
        <v>No</v>
      </c>
      <c r="BC231" s="4">
        <v>0</v>
      </c>
      <c r="BI231" s="4" t="str">
        <f t="shared" si="213"/>
        <v>Not required</v>
      </c>
      <c r="BL231" s="4" t="str">
        <f t="shared" si="214"/>
        <v>Yes, required</v>
      </c>
      <c r="BM231" s="4" t="s">
        <v>969</v>
      </c>
      <c r="BO231" s="4" t="str">
        <f t="shared" si="215"/>
        <v>Positive behavioral interventions, Referrals to counselors</v>
      </c>
      <c r="BP231" s="4" t="s">
        <v>970</v>
      </c>
      <c r="BQ231" s="4" t="s">
        <v>971</v>
      </c>
      <c r="BR231" s="4">
        <v>1</v>
      </c>
      <c r="BS231" s="4" t="s">
        <v>975</v>
      </c>
      <c r="BU231" s="4" t="str">
        <f t="shared" ref="BU231:BU243" si="218">("Annually")</f>
        <v>Annually</v>
      </c>
      <c r="BV231" s="4" t="s">
        <v>976</v>
      </c>
      <c r="BX231" s="4" t="str">
        <f t="shared" ref="BX231:BX236" si="219">("Number of expulsions, Number of out-of-school suspensions, Demographic information ")</f>
        <v xml:space="preserve">Number of expulsions, Number of out-of-school suspensions, Demographic information </v>
      </c>
      <c r="BY231" s="4" t="s">
        <v>977</v>
      </c>
      <c r="BZ231" s="4" t="s">
        <v>978</v>
      </c>
      <c r="CA231" s="4">
        <v>0</v>
      </c>
      <c r="CG231" s="4">
        <v>1</v>
      </c>
      <c r="CH231" s="4" t="s">
        <v>972</v>
      </c>
      <c r="CJ231" s="4" t="str">
        <f t="shared" si="216"/>
        <v>Possession of firearm, Possession of weapon, Offenses related to a controlled substance, Physical violence, Sexual assault, Delinquent acts</v>
      </c>
      <c r="CK231" s="4" t="s">
        <v>973</v>
      </c>
    </row>
    <row r="232" spans="1:89" s="4" customFormat="1" x14ac:dyDescent="0.35">
      <c r="A232" s="4" t="s">
        <v>959</v>
      </c>
      <c r="B232" s="5">
        <v>41456</v>
      </c>
      <c r="C232" s="5">
        <v>41820</v>
      </c>
      <c r="D232" s="4">
        <v>1</v>
      </c>
      <c r="E232" s="4" t="s">
        <v>960</v>
      </c>
      <c r="G232" s="4">
        <v>1</v>
      </c>
      <c r="H232" s="4" t="s">
        <v>961</v>
      </c>
      <c r="J232" s="4" t="str">
        <f t="shared" si="217"/>
        <v>Possession of firearm, Possession of weapon, Possession of controlled substance</v>
      </c>
      <c r="K232" s="4" t="s">
        <v>961</v>
      </c>
      <c r="M232" s="4" t="str">
        <f t="shared" si="205"/>
        <v>One calendar year</v>
      </c>
      <c r="N232" s="4" t="s">
        <v>961</v>
      </c>
      <c r="P232" s="4">
        <v>1</v>
      </c>
      <c r="Q232" s="4" t="s">
        <v>961</v>
      </c>
      <c r="S232" s="4" t="str">
        <f t="shared" si="207"/>
        <v>Damaging property, Endangering the health, safety, or property of others, Threats of violence, Interference with educational process, Willful defiance, Secret societies, Profanity or obscenity</v>
      </c>
      <c r="T232" s="4" t="s">
        <v>962</v>
      </c>
      <c r="U232" s="4" t="s">
        <v>963</v>
      </c>
      <c r="V232" s="4" t="str">
        <f t="shared" si="190"/>
        <v>None</v>
      </c>
      <c r="Y232" s="4" t="str">
        <f t="shared" si="208"/>
        <v>Not specified</v>
      </c>
      <c r="Z232" s="4" t="s">
        <v>964</v>
      </c>
      <c r="AB232" s="4">
        <v>1</v>
      </c>
      <c r="AC232" s="4" t="s">
        <v>965</v>
      </c>
      <c r="AE232" s="4" t="str">
        <f t="shared" si="209"/>
        <v>Secret societies, Damaging property</v>
      </c>
      <c r="AG232" s="4" t="s">
        <v>967</v>
      </c>
      <c r="AH232" s="4" t="str">
        <f t="shared" si="210"/>
        <v>Not specified</v>
      </c>
      <c r="AK232" s="4">
        <v>0</v>
      </c>
      <c r="AN232" s="4" t="str">
        <f t="shared" si="211"/>
        <v>Endangering the health, safety, or property of others, Threats of violence, Interference with educational process, Willful defiance, Profanity or obscenity</v>
      </c>
      <c r="AO232" s="4" t="s">
        <v>968</v>
      </c>
      <c r="AQ232" s="4" t="str">
        <f t="shared" si="192"/>
        <v>None</v>
      </c>
      <c r="AT232" s="4" t="str">
        <f t="shared" si="212"/>
        <v>Not specified</v>
      </c>
      <c r="AW232" s="4" t="str">
        <f t="shared" si="206"/>
        <v>No</v>
      </c>
      <c r="BC232" s="4">
        <v>0</v>
      </c>
      <c r="BI232" s="4" t="str">
        <f t="shared" si="213"/>
        <v>Not required</v>
      </c>
      <c r="BL232" s="4" t="str">
        <f t="shared" si="214"/>
        <v>Yes, required</v>
      </c>
      <c r="BM232" s="4" t="s">
        <v>969</v>
      </c>
      <c r="BO232" s="4" t="str">
        <f t="shared" si="215"/>
        <v>Positive behavioral interventions, Referrals to counselors</v>
      </c>
      <c r="BP232" s="4" t="s">
        <v>979</v>
      </c>
      <c r="BQ232" s="4" t="s">
        <v>971</v>
      </c>
      <c r="BR232" s="4">
        <v>1</v>
      </c>
      <c r="BS232" s="4" t="s">
        <v>975</v>
      </c>
      <c r="BU232" s="4" t="str">
        <f t="shared" si="218"/>
        <v>Annually</v>
      </c>
      <c r="BV232" s="4" t="s">
        <v>976</v>
      </c>
      <c r="BX232" s="4" t="str">
        <f t="shared" si="219"/>
        <v xml:space="preserve">Number of expulsions, Number of out-of-school suspensions, Demographic information </v>
      </c>
      <c r="BY232" s="4" t="s">
        <v>977</v>
      </c>
      <c r="BZ232" s="4" t="s">
        <v>978</v>
      </c>
      <c r="CA232" s="4">
        <v>0</v>
      </c>
      <c r="CG232" s="4">
        <v>1</v>
      </c>
      <c r="CH232" s="4" t="s">
        <v>972</v>
      </c>
      <c r="CJ232" s="4" t="str">
        <f t="shared" si="216"/>
        <v>Possession of firearm, Possession of weapon, Offenses related to a controlled substance, Physical violence, Sexual assault, Delinquent acts</v>
      </c>
      <c r="CK232" s="4" t="s">
        <v>973</v>
      </c>
    </row>
    <row r="233" spans="1:89" s="4" customFormat="1" x14ac:dyDescent="0.35">
      <c r="A233" s="4" t="s">
        <v>959</v>
      </c>
      <c r="B233" s="5">
        <v>41821</v>
      </c>
      <c r="C233" s="5">
        <v>42185</v>
      </c>
      <c r="D233" s="4">
        <v>1</v>
      </c>
      <c r="E233" s="4" t="s">
        <v>960</v>
      </c>
      <c r="G233" s="4">
        <v>1</v>
      </c>
      <c r="H233" s="4" t="s">
        <v>961</v>
      </c>
      <c r="J233" s="4" t="str">
        <f t="shared" si="217"/>
        <v>Possession of firearm, Possession of weapon, Possession of controlled substance</v>
      </c>
      <c r="K233" s="4" t="s">
        <v>961</v>
      </c>
      <c r="M233" s="4" t="str">
        <f t="shared" si="205"/>
        <v>One calendar year</v>
      </c>
      <c r="N233" s="4" t="s">
        <v>961</v>
      </c>
      <c r="P233" s="4">
        <v>1</v>
      </c>
      <c r="Q233" s="4" t="s">
        <v>961</v>
      </c>
      <c r="S233" s="4" t="str">
        <f t="shared" si="207"/>
        <v>Damaging property, Endangering the health, safety, or property of others, Threats of violence, Interference with educational process, Willful defiance, Secret societies, Profanity or obscenity</v>
      </c>
      <c r="T233" s="4" t="s">
        <v>962</v>
      </c>
      <c r="U233" s="4" t="s">
        <v>963</v>
      </c>
      <c r="V233" s="4" t="str">
        <f t="shared" si="190"/>
        <v>None</v>
      </c>
      <c r="Y233" s="4" t="str">
        <f t="shared" si="208"/>
        <v>Not specified</v>
      </c>
      <c r="Z233" s="4" t="s">
        <v>964</v>
      </c>
      <c r="AB233" s="4">
        <v>1</v>
      </c>
      <c r="AC233" s="4" t="s">
        <v>965</v>
      </c>
      <c r="AE233" s="4" t="str">
        <f t="shared" si="209"/>
        <v>Secret societies, Damaging property</v>
      </c>
      <c r="AF233" s="4" t="s">
        <v>974</v>
      </c>
      <c r="AG233" s="4" t="s">
        <v>967</v>
      </c>
      <c r="AH233" s="4" t="str">
        <f t="shared" si="210"/>
        <v>Not specified</v>
      </c>
      <c r="AK233" s="4">
        <v>0</v>
      </c>
      <c r="AN233" s="4" t="str">
        <f t="shared" si="211"/>
        <v>Endangering the health, safety, or property of others, Threats of violence, Interference with educational process, Willful defiance, Profanity or obscenity</v>
      </c>
      <c r="AO233" s="4" t="s">
        <v>968</v>
      </c>
      <c r="AQ233" s="4" t="str">
        <f t="shared" si="192"/>
        <v>None</v>
      </c>
      <c r="AT233" s="4" t="str">
        <f t="shared" si="212"/>
        <v>Not specified</v>
      </c>
      <c r="AW233" s="4" t="str">
        <f t="shared" si="206"/>
        <v>No</v>
      </c>
      <c r="BC233" s="4">
        <v>0</v>
      </c>
      <c r="BI233" s="4" t="str">
        <f t="shared" si="213"/>
        <v>Not required</v>
      </c>
      <c r="BL233" s="4" t="str">
        <f t="shared" si="214"/>
        <v>Yes, required</v>
      </c>
      <c r="BM233" s="4" t="s">
        <v>969</v>
      </c>
      <c r="BO233" s="4" t="str">
        <f t="shared" si="215"/>
        <v>Positive behavioral interventions, Referrals to counselors</v>
      </c>
      <c r="BP233" s="4" t="s">
        <v>970</v>
      </c>
      <c r="BQ233" s="4" t="s">
        <v>971</v>
      </c>
      <c r="BR233" s="4">
        <v>1</v>
      </c>
      <c r="BS233" s="4" t="s">
        <v>975</v>
      </c>
      <c r="BU233" s="4" t="str">
        <f t="shared" si="218"/>
        <v>Annually</v>
      </c>
      <c r="BV233" s="4" t="s">
        <v>976</v>
      </c>
      <c r="BX233" s="4" t="str">
        <f t="shared" si="219"/>
        <v xml:space="preserve">Number of expulsions, Number of out-of-school suspensions, Demographic information </v>
      </c>
      <c r="BY233" s="4" t="s">
        <v>977</v>
      </c>
      <c r="BZ233" s="4" t="s">
        <v>978</v>
      </c>
      <c r="CA233" s="4">
        <v>0</v>
      </c>
      <c r="CG233" s="4">
        <v>1</v>
      </c>
      <c r="CH233" s="4" t="s">
        <v>972</v>
      </c>
      <c r="CJ233" s="4" t="str">
        <f t="shared" si="216"/>
        <v>Possession of firearm, Possession of weapon, Offenses related to a controlled substance, Physical violence, Sexual assault, Delinquent acts</v>
      </c>
      <c r="CK233" s="4" t="s">
        <v>973</v>
      </c>
    </row>
    <row r="234" spans="1:89" s="4" customFormat="1" x14ac:dyDescent="0.35">
      <c r="A234" s="4" t="s">
        <v>959</v>
      </c>
      <c r="B234" s="5">
        <v>42186</v>
      </c>
      <c r="C234" s="5">
        <v>42551</v>
      </c>
      <c r="D234" s="4">
        <v>1</v>
      </c>
      <c r="E234" s="4" t="s">
        <v>960</v>
      </c>
      <c r="G234" s="4">
        <v>1</v>
      </c>
      <c r="H234" s="4" t="s">
        <v>961</v>
      </c>
      <c r="J234" s="4" t="str">
        <f t="shared" si="217"/>
        <v>Possession of firearm, Possession of weapon, Possession of controlled substance</v>
      </c>
      <c r="K234" s="4" t="s">
        <v>961</v>
      </c>
      <c r="M234" s="4" t="str">
        <f t="shared" si="205"/>
        <v>One calendar year</v>
      </c>
      <c r="N234" s="4" t="s">
        <v>961</v>
      </c>
      <c r="P234" s="4">
        <v>1</v>
      </c>
      <c r="Q234" s="4" t="s">
        <v>961</v>
      </c>
      <c r="S234" s="4" t="str">
        <f t="shared" si="207"/>
        <v>Damaging property, Endangering the health, safety, or property of others, Threats of violence, Interference with educational process, Willful defiance, Secret societies, Profanity or obscenity</v>
      </c>
      <c r="T234" s="4" t="s">
        <v>962</v>
      </c>
      <c r="U234" s="4" t="s">
        <v>963</v>
      </c>
      <c r="V234" s="4" t="str">
        <f t="shared" si="190"/>
        <v>None</v>
      </c>
      <c r="Y234" s="4" t="str">
        <f t="shared" si="208"/>
        <v>Not specified</v>
      </c>
      <c r="Z234" s="4" t="s">
        <v>964</v>
      </c>
      <c r="AB234" s="4">
        <v>1</v>
      </c>
      <c r="AC234" s="4" t="s">
        <v>965</v>
      </c>
      <c r="AE234" s="4" t="str">
        <f t="shared" si="209"/>
        <v>Secret societies, Damaging property</v>
      </c>
      <c r="AF234" s="4" t="s">
        <v>966</v>
      </c>
      <c r="AG234" s="4" t="s">
        <v>967</v>
      </c>
      <c r="AH234" s="4" t="str">
        <f t="shared" si="210"/>
        <v>Not specified</v>
      </c>
      <c r="AK234" s="4">
        <v>0</v>
      </c>
      <c r="AN234" s="4" t="str">
        <f t="shared" si="211"/>
        <v>Endangering the health, safety, or property of others, Threats of violence, Interference with educational process, Willful defiance, Profanity or obscenity</v>
      </c>
      <c r="AO234" s="4" t="s">
        <v>968</v>
      </c>
      <c r="AQ234" s="4" t="str">
        <f t="shared" si="192"/>
        <v>None</v>
      </c>
      <c r="AT234" s="4" t="str">
        <f t="shared" si="212"/>
        <v>Not specified</v>
      </c>
      <c r="AW234" s="4" t="str">
        <f t="shared" si="206"/>
        <v>No</v>
      </c>
      <c r="BC234" s="4">
        <v>0</v>
      </c>
      <c r="BI234" s="4" t="str">
        <f t="shared" si="213"/>
        <v>Not required</v>
      </c>
      <c r="BL234" s="4" t="str">
        <f t="shared" si="214"/>
        <v>Yes, required</v>
      </c>
      <c r="BM234" s="4" t="s">
        <v>969</v>
      </c>
      <c r="BO234" s="4" t="str">
        <f t="shared" si="215"/>
        <v>Positive behavioral interventions, Referrals to counselors</v>
      </c>
      <c r="BP234" s="4" t="s">
        <v>970</v>
      </c>
      <c r="BQ234" s="4" t="s">
        <v>971</v>
      </c>
      <c r="BR234" s="4">
        <v>1</v>
      </c>
      <c r="BS234" s="4" t="s">
        <v>975</v>
      </c>
      <c r="BU234" s="4" t="str">
        <f t="shared" si="218"/>
        <v>Annually</v>
      </c>
      <c r="BV234" s="4" t="s">
        <v>976</v>
      </c>
      <c r="BX234" s="4" t="str">
        <f t="shared" si="219"/>
        <v xml:space="preserve">Number of expulsions, Number of out-of-school suspensions, Demographic information </v>
      </c>
      <c r="BY234" s="4" t="s">
        <v>977</v>
      </c>
      <c r="BZ234" s="4" t="s">
        <v>978</v>
      </c>
      <c r="CA234" s="4">
        <v>0</v>
      </c>
      <c r="CG234" s="4">
        <v>1</v>
      </c>
      <c r="CH234" s="4" t="s">
        <v>972</v>
      </c>
      <c r="CJ234" s="4" t="str">
        <f t="shared" si="216"/>
        <v>Possession of firearm, Possession of weapon, Offenses related to a controlled substance, Physical violence, Sexual assault, Delinquent acts</v>
      </c>
      <c r="CK234" s="4" t="s">
        <v>973</v>
      </c>
    </row>
    <row r="235" spans="1:89" s="4" customFormat="1" x14ac:dyDescent="0.35">
      <c r="A235" s="4" t="s">
        <v>959</v>
      </c>
      <c r="B235" s="5">
        <v>42552</v>
      </c>
      <c r="C235" s="5">
        <v>42916</v>
      </c>
      <c r="D235" s="4">
        <v>1</v>
      </c>
      <c r="E235" s="4" t="s">
        <v>960</v>
      </c>
      <c r="G235" s="4">
        <v>1</v>
      </c>
      <c r="H235" s="4" t="s">
        <v>961</v>
      </c>
      <c r="J235" s="4" t="str">
        <f t="shared" si="217"/>
        <v>Possession of firearm, Possession of weapon, Possession of controlled substance</v>
      </c>
      <c r="K235" s="4" t="s">
        <v>961</v>
      </c>
      <c r="M235" s="4" t="str">
        <f t="shared" si="205"/>
        <v>One calendar year</v>
      </c>
      <c r="N235" s="4" t="s">
        <v>961</v>
      </c>
      <c r="P235" s="4">
        <v>1</v>
      </c>
      <c r="Q235" s="4" t="s">
        <v>961</v>
      </c>
      <c r="S235" s="4" t="str">
        <f t="shared" si="207"/>
        <v>Damaging property, Endangering the health, safety, or property of others, Threats of violence, Interference with educational process, Willful defiance, Secret societies, Profanity or obscenity</v>
      </c>
      <c r="T235" s="4" t="s">
        <v>962</v>
      </c>
      <c r="U235" s="4" t="s">
        <v>963</v>
      </c>
      <c r="V235" s="4" t="str">
        <f t="shared" si="190"/>
        <v>None</v>
      </c>
      <c r="Y235" s="4" t="str">
        <f t="shared" si="208"/>
        <v>Not specified</v>
      </c>
      <c r="Z235" s="4" t="s">
        <v>964</v>
      </c>
      <c r="AB235" s="4">
        <v>1</v>
      </c>
      <c r="AC235" s="4" t="s">
        <v>965</v>
      </c>
      <c r="AE235" s="4" t="str">
        <f t="shared" si="209"/>
        <v>Secret societies, Damaging property</v>
      </c>
      <c r="AF235" s="4" t="s">
        <v>966</v>
      </c>
      <c r="AG235" s="4" t="s">
        <v>967</v>
      </c>
      <c r="AH235" s="4" t="str">
        <f t="shared" si="210"/>
        <v>Not specified</v>
      </c>
      <c r="AK235" s="4">
        <v>0</v>
      </c>
      <c r="AN235" s="4" t="str">
        <f t="shared" si="211"/>
        <v>Endangering the health, safety, or property of others, Threats of violence, Interference with educational process, Willful defiance, Profanity or obscenity</v>
      </c>
      <c r="AO235" s="4" t="s">
        <v>968</v>
      </c>
      <c r="AQ235" s="4" t="str">
        <f t="shared" si="192"/>
        <v>None</v>
      </c>
      <c r="AT235" s="4" t="str">
        <f t="shared" si="212"/>
        <v>Not specified</v>
      </c>
      <c r="AW235" s="4" t="str">
        <f t="shared" si="206"/>
        <v>No</v>
      </c>
      <c r="BC235" s="4">
        <v>0</v>
      </c>
      <c r="BI235" s="4" t="str">
        <f t="shared" si="213"/>
        <v>Not required</v>
      </c>
      <c r="BL235" s="4" t="str">
        <f t="shared" si="214"/>
        <v>Yes, required</v>
      </c>
      <c r="BM235" s="4" t="s">
        <v>969</v>
      </c>
      <c r="BO235" s="4" t="str">
        <f t="shared" si="215"/>
        <v>Positive behavioral interventions, Referrals to counselors</v>
      </c>
      <c r="BP235" s="4" t="s">
        <v>970</v>
      </c>
      <c r="BQ235" s="4" t="s">
        <v>971</v>
      </c>
      <c r="BR235" s="4">
        <v>1</v>
      </c>
      <c r="BS235" s="4" t="s">
        <v>975</v>
      </c>
      <c r="BU235" s="4" t="str">
        <f t="shared" si="218"/>
        <v>Annually</v>
      </c>
      <c r="BV235" s="4" t="s">
        <v>976</v>
      </c>
      <c r="BX235" s="4" t="str">
        <f t="shared" si="219"/>
        <v xml:space="preserve">Number of expulsions, Number of out-of-school suspensions, Demographic information </v>
      </c>
      <c r="BY235" s="4" t="s">
        <v>977</v>
      </c>
      <c r="BZ235" s="4" t="s">
        <v>978</v>
      </c>
      <c r="CA235" s="4">
        <v>0</v>
      </c>
      <c r="CG235" s="4">
        <v>1</v>
      </c>
      <c r="CH235" s="4" t="s">
        <v>972</v>
      </c>
      <c r="CJ235" s="4" t="str">
        <f t="shared" si="216"/>
        <v>Possession of firearm, Possession of weapon, Offenses related to a controlled substance, Physical violence, Sexual assault, Delinquent acts</v>
      </c>
      <c r="CK235" s="4" t="s">
        <v>973</v>
      </c>
    </row>
    <row r="236" spans="1:89" s="4" customFormat="1" x14ac:dyDescent="0.35">
      <c r="A236" s="4" t="s">
        <v>959</v>
      </c>
      <c r="B236" s="5">
        <v>42917</v>
      </c>
      <c r="C236" s="5">
        <v>43435</v>
      </c>
      <c r="D236" s="4">
        <v>1</v>
      </c>
      <c r="E236" s="4" t="s">
        <v>960</v>
      </c>
      <c r="G236" s="4">
        <v>1</v>
      </c>
      <c r="H236" s="4" t="s">
        <v>980</v>
      </c>
      <c r="J236" s="4" t="str">
        <f t="shared" si="217"/>
        <v>Possession of firearm, Possession of weapon, Possession of controlled substance</v>
      </c>
      <c r="K236" s="4" t="s">
        <v>961</v>
      </c>
      <c r="M236" s="4" t="str">
        <f t="shared" si="205"/>
        <v>One calendar year</v>
      </c>
      <c r="N236" s="4" t="s">
        <v>961</v>
      </c>
      <c r="P236" s="4">
        <v>1</v>
      </c>
      <c r="Q236" s="4" t="s">
        <v>961</v>
      </c>
      <c r="S236" s="4" t="str">
        <f t="shared" si="207"/>
        <v>Damaging property, Endangering the health, safety, or property of others, Threats of violence, Interference with educational process, Willful defiance, Secret societies, Profanity or obscenity</v>
      </c>
      <c r="T236" s="4" t="s">
        <v>962</v>
      </c>
      <c r="U236" s="4" t="s">
        <v>963</v>
      </c>
      <c r="V236" s="4" t="str">
        <f t="shared" si="190"/>
        <v>None</v>
      </c>
      <c r="Y236" s="4" t="str">
        <f t="shared" si="208"/>
        <v>Not specified</v>
      </c>
      <c r="Z236" s="4" t="s">
        <v>964</v>
      </c>
      <c r="AB236" s="4">
        <v>1</v>
      </c>
      <c r="AC236" s="4" t="s">
        <v>980</v>
      </c>
      <c r="AE236" s="4" t="str">
        <f t="shared" si="209"/>
        <v>Secret societies, Damaging property</v>
      </c>
      <c r="AF236" s="4" t="s">
        <v>966</v>
      </c>
      <c r="AG236" s="4" t="s">
        <v>967</v>
      </c>
      <c r="AH236" s="4" t="str">
        <f t="shared" si="210"/>
        <v>Not specified</v>
      </c>
      <c r="AK236" s="4">
        <v>0</v>
      </c>
      <c r="AN236" s="4" t="str">
        <f t="shared" si="211"/>
        <v>Endangering the health, safety, or property of others, Threats of violence, Interference with educational process, Willful defiance, Profanity or obscenity</v>
      </c>
      <c r="AO236" s="4" t="s">
        <v>968</v>
      </c>
      <c r="AP236" s="4">
        <v>1</v>
      </c>
      <c r="AQ236" s="4" t="str">
        <f t="shared" si="192"/>
        <v>None</v>
      </c>
      <c r="AT236" s="4" t="str">
        <f t="shared" ref="AT236:AT243" si="220">("10 days")</f>
        <v>10 days</v>
      </c>
      <c r="AV236" s="4" t="s">
        <v>981</v>
      </c>
      <c r="AW236" s="4" t="str">
        <f t="shared" si="206"/>
        <v>No</v>
      </c>
      <c r="BC236" s="4">
        <v>0</v>
      </c>
      <c r="BI236" s="4" t="str">
        <f t="shared" si="213"/>
        <v>Not required</v>
      </c>
      <c r="BL236" s="4" t="str">
        <f t="shared" si="214"/>
        <v>Yes, required</v>
      </c>
      <c r="BM236" s="4" t="s">
        <v>969</v>
      </c>
      <c r="BO236" s="4" t="str">
        <f t="shared" si="215"/>
        <v>Positive behavioral interventions, Referrals to counselors</v>
      </c>
      <c r="BP236" s="4" t="s">
        <v>970</v>
      </c>
      <c r="BQ236" s="4" t="s">
        <v>971</v>
      </c>
      <c r="BR236" s="4">
        <v>1</v>
      </c>
      <c r="BS236" s="4" t="s">
        <v>975</v>
      </c>
      <c r="BU236" s="4" t="str">
        <f t="shared" si="218"/>
        <v>Annually</v>
      </c>
      <c r="BV236" s="4" t="s">
        <v>976</v>
      </c>
      <c r="BX236" s="4" t="str">
        <f t="shared" si="219"/>
        <v xml:space="preserve">Number of expulsions, Number of out-of-school suspensions, Demographic information </v>
      </c>
      <c r="BY236" s="4" t="s">
        <v>977</v>
      </c>
      <c r="BZ236" s="4" t="s">
        <v>978</v>
      </c>
      <c r="CA236" s="4">
        <v>0</v>
      </c>
      <c r="CG236" s="4">
        <v>1</v>
      </c>
      <c r="CH236" s="4" t="s">
        <v>972</v>
      </c>
      <c r="CJ236" s="4" t="str">
        <f t="shared" si="216"/>
        <v>Possession of firearm, Possession of weapon, Offenses related to a controlled substance, Physical violence, Sexual assault, Delinquent acts</v>
      </c>
      <c r="CK236" s="4" t="s">
        <v>973</v>
      </c>
    </row>
    <row r="237" spans="1:89" s="4" customFormat="1" x14ac:dyDescent="0.35">
      <c r="A237" s="4" t="s">
        <v>982</v>
      </c>
      <c r="B237" s="5">
        <v>39448</v>
      </c>
      <c r="C237" s="5">
        <v>39687</v>
      </c>
      <c r="D237" s="4">
        <v>1</v>
      </c>
      <c r="E237" s="4" t="s">
        <v>983</v>
      </c>
      <c r="G237" s="4">
        <v>1</v>
      </c>
      <c r="H237" s="4" t="s">
        <v>984</v>
      </c>
      <c r="J237" s="4" t="str">
        <f t="shared" ref="J237:J243" si="221">("None")</f>
        <v>None</v>
      </c>
      <c r="S237" s="4" t="str">
        <f t="shared" ref="S237:S243" si="222">("Possession of a weapon, Possession of a firearm, Interference with educational process, Secret societies, Criminal record")</f>
        <v>Possession of a weapon, Possession of a firearm, Interference with educational process, Secret societies, Criminal record</v>
      </c>
      <c r="T237" s="4" t="s">
        <v>985</v>
      </c>
      <c r="V237" s="4" t="str">
        <f t="shared" si="190"/>
        <v>None</v>
      </c>
      <c r="Y237" s="4" t="str">
        <f t="shared" si="208"/>
        <v>Not specified</v>
      </c>
      <c r="AB237" s="4">
        <v>1</v>
      </c>
      <c r="AC237" s="4" t="s">
        <v>984</v>
      </c>
      <c r="AE237" s="4" t="str">
        <f t="shared" ref="AE237:AE243" si="223">("Possession of firearms, Possession of weapons")</f>
        <v>Possession of firearms, Possession of weapons</v>
      </c>
      <c r="AF237" s="4" t="s">
        <v>986</v>
      </c>
      <c r="AH237" s="4" t="str">
        <f t="shared" ref="AH237:AH243" si="224">("One calendar year")</f>
        <v>One calendar year</v>
      </c>
      <c r="AI237" s="4" t="s">
        <v>986</v>
      </c>
      <c r="AK237" s="4">
        <v>1</v>
      </c>
      <c r="AL237" s="4" t="s">
        <v>986</v>
      </c>
      <c r="AN237" s="4" t="str">
        <f t="shared" ref="AN237:AN243" si="225">("Interference with educational process, Secret societies, Criminal record")</f>
        <v>Interference with educational process, Secret societies, Criminal record</v>
      </c>
      <c r="AO237" s="4" t="s">
        <v>987</v>
      </c>
      <c r="AP237" s="4" t="s">
        <v>988</v>
      </c>
      <c r="AQ237" s="4" t="str">
        <f t="shared" si="192"/>
        <v>None</v>
      </c>
      <c r="AT237" s="4" t="str">
        <f t="shared" si="220"/>
        <v>10 days</v>
      </c>
      <c r="AU237" s="4" t="s">
        <v>989</v>
      </c>
      <c r="AV237" s="4" t="s">
        <v>990</v>
      </c>
      <c r="AW237" s="4" t="str">
        <f t="shared" si="206"/>
        <v>No</v>
      </c>
      <c r="BC237" s="4">
        <v>0</v>
      </c>
      <c r="BI237" s="4" t="str">
        <f t="shared" ref="BI237:BI243" si="226">("Opportunity to receive educational instruction ")</f>
        <v xml:space="preserve">Opportunity to receive educational instruction </v>
      </c>
      <c r="BJ237" s="4" t="s">
        <v>991</v>
      </c>
      <c r="BL237" s="4" t="str">
        <f t="shared" ref="BL237:BL243" si="227">("No, but encouraged")</f>
        <v>No, but encouraged</v>
      </c>
      <c r="BM237" s="4" t="s">
        <v>992</v>
      </c>
      <c r="BO237" s="4" t="str">
        <f t="shared" ref="BO237:BO243" si="228">("In-school suspension")</f>
        <v>In-school suspension</v>
      </c>
      <c r="BR237" s="4">
        <v>1</v>
      </c>
      <c r="BS237" s="4" t="s">
        <v>993</v>
      </c>
      <c r="BU237" s="4" t="str">
        <f t="shared" si="218"/>
        <v>Annually</v>
      </c>
      <c r="BV237" s="4" t="s">
        <v>994</v>
      </c>
      <c r="BX237" s="4" t="str">
        <f t="shared" ref="BX237:BX243" si="229">("Number of expulsions, Number of out-of-school suspensions")</f>
        <v>Number of expulsions, Number of out-of-school suspensions</v>
      </c>
      <c r="BY237" s="4" t="s">
        <v>995</v>
      </c>
      <c r="CA237" s="4">
        <v>0</v>
      </c>
      <c r="CG237" s="4">
        <v>1</v>
      </c>
      <c r="CH237" s="4" t="s">
        <v>996</v>
      </c>
      <c r="CJ237" s="4" t="str">
        <f t="shared" ref="CJ237:CJ243" si="230">("Possession of firearm, Possession of weapon, Offenses related to a controlled substance, Physical violence, Sexual assault, Delinquent acts, Theft, Damaging property")</f>
        <v>Possession of firearm, Possession of weapon, Offenses related to a controlled substance, Physical violence, Sexual assault, Delinquent acts, Theft, Damaging property</v>
      </c>
    </row>
    <row r="238" spans="1:89" s="4" customFormat="1" x14ac:dyDescent="0.35">
      <c r="A238" s="4" t="s">
        <v>982</v>
      </c>
      <c r="B238" s="5">
        <v>39688</v>
      </c>
      <c r="C238" s="5">
        <v>40417</v>
      </c>
      <c r="D238" s="4">
        <v>1</v>
      </c>
      <c r="E238" s="4" t="s">
        <v>983</v>
      </c>
      <c r="G238" s="4">
        <v>1</v>
      </c>
      <c r="H238" s="4" t="s">
        <v>984</v>
      </c>
      <c r="J238" s="4" t="str">
        <f t="shared" si="221"/>
        <v>None</v>
      </c>
      <c r="S238" s="4" t="str">
        <f t="shared" si="222"/>
        <v>Possession of a weapon, Possession of a firearm, Interference with educational process, Secret societies, Criminal record</v>
      </c>
      <c r="T238" s="4" t="s">
        <v>997</v>
      </c>
      <c r="V238" s="4" t="str">
        <f t="shared" si="190"/>
        <v>None</v>
      </c>
      <c r="Y238" s="4" t="str">
        <f t="shared" si="208"/>
        <v>Not specified</v>
      </c>
      <c r="AB238" s="4">
        <v>1</v>
      </c>
      <c r="AC238" s="4" t="s">
        <v>984</v>
      </c>
      <c r="AE238" s="4" t="str">
        <f t="shared" si="223"/>
        <v>Possession of firearms, Possession of weapons</v>
      </c>
      <c r="AF238" s="4" t="s">
        <v>986</v>
      </c>
      <c r="AH238" s="4" t="str">
        <f t="shared" si="224"/>
        <v>One calendar year</v>
      </c>
      <c r="AI238" s="4" t="s">
        <v>986</v>
      </c>
      <c r="AK238" s="4">
        <v>1</v>
      </c>
      <c r="AL238" s="4" t="s">
        <v>986</v>
      </c>
      <c r="AN238" s="4" t="str">
        <f t="shared" si="225"/>
        <v>Interference with educational process, Secret societies, Criminal record</v>
      </c>
      <c r="AO238" s="4" t="s">
        <v>987</v>
      </c>
      <c r="AP238" s="4" t="s">
        <v>988</v>
      </c>
      <c r="AQ238" s="4" t="str">
        <f t="shared" si="192"/>
        <v>None</v>
      </c>
      <c r="AT238" s="4" t="str">
        <f t="shared" si="220"/>
        <v>10 days</v>
      </c>
      <c r="AU238" s="4" t="s">
        <v>989</v>
      </c>
      <c r="AV238" s="4" t="s">
        <v>990</v>
      </c>
      <c r="AW238" s="4" t="str">
        <f t="shared" si="206"/>
        <v>No</v>
      </c>
      <c r="BC238" s="4">
        <v>0</v>
      </c>
      <c r="BI238" s="4" t="str">
        <f t="shared" si="226"/>
        <v xml:space="preserve">Opportunity to receive educational instruction </v>
      </c>
      <c r="BJ238" s="4" t="s">
        <v>991</v>
      </c>
      <c r="BL238" s="4" t="str">
        <f t="shared" si="227"/>
        <v>No, but encouraged</v>
      </c>
      <c r="BM238" s="4" t="s">
        <v>992</v>
      </c>
      <c r="BO238" s="4" t="str">
        <f t="shared" si="228"/>
        <v>In-school suspension</v>
      </c>
      <c r="BR238" s="4">
        <v>1</v>
      </c>
      <c r="BS238" s="4" t="s">
        <v>993</v>
      </c>
      <c r="BU238" s="4" t="str">
        <f t="shared" si="218"/>
        <v>Annually</v>
      </c>
      <c r="BV238" s="4" t="s">
        <v>994</v>
      </c>
      <c r="BX238" s="4" t="str">
        <f t="shared" si="229"/>
        <v>Number of expulsions, Number of out-of-school suspensions</v>
      </c>
      <c r="BY238" s="4" t="s">
        <v>995</v>
      </c>
      <c r="CA238" s="4">
        <v>0</v>
      </c>
      <c r="CG238" s="4">
        <v>1</v>
      </c>
      <c r="CH238" s="4" t="s">
        <v>996</v>
      </c>
      <c r="CJ238" s="4" t="str">
        <f t="shared" si="230"/>
        <v>Possession of firearm, Possession of weapon, Offenses related to a controlled substance, Physical violence, Sexual assault, Delinquent acts, Theft, Damaging property</v>
      </c>
      <c r="CK238" s="4" t="s">
        <v>996</v>
      </c>
    </row>
    <row r="239" spans="1:89" s="4" customFormat="1" x14ac:dyDescent="0.35">
      <c r="A239" s="4" t="s">
        <v>982</v>
      </c>
      <c r="B239" s="5">
        <v>40418</v>
      </c>
      <c r="C239" s="5">
        <v>41148</v>
      </c>
      <c r="D239" s="4">
        <v>1</v>
      </c>
      <c r="E239" s="4" t="s">
        <v>983</v>
      </c>
      <c r="G239" s="4">
        <v>1</v>
      </c>
      <c r="H239" s="4" t="s">
        <v>984</v>
      </c>
      <c r="J239" s="4" t="str">
        <f t="shared" si="221"/>
        <v>None</v>
      </c>
      <c r="S239" s="4" t="str">
        <f t="shared" si="222"/>
        <v>Possession of a weapon, Possession of a firearm, Interference with educational process, Secret societies, Criminal record</v>
      </c>
      <c r="T239" s="4" t="s">
        <v>997</v>
      </c>
      <c r="V239" s="4" t="str">
        <f t="shared" si="190"/>
        <v>None</v>
      </c>
      <c r="Y239" s="4" t="str">
        <f t="shared" si="208"/>
        <v>Not specified</v>
      </c>
      <c r="AB239" s="4">
        <v>1</v>
      </c>
      <c r="AC239" s="4" t="s">
        <v>984</v>
      </c>
      <c r="AE239" s="4" t="str">
        <f t="shared" si="223"/>
        <v>Possession of firearms, Possession of weapons</v>
      </c>
      <c r="AF239" s="4" t="s">
        <v>986</v>
      </c>
      <c r="AH239" s="4" t="str">
        <f t="shared" si="224"/>
        <v>One calendar year</v>
      </c>
      <c r="AI239" s="4" t="s">
        <v>986</v>
      </c>
      <c r="AK239" s="4">
        <v>1</v>
      </c>
      <c r="AL239" s="4" t="s">
        <v>986</v>
      </c>
      <c r="AN239" s="4" t="str">
        <f t="shared" si="225"/>
        <v>Interference with educational process, Secret societies, Criminal record</v>
      </c>
      <c r="AO239" s="4" t="s">
        <v>987</v>
      </c>
      <c r="AP239" s="4" t="s">
        <v>988</v>
      </c>
      <c r="AQ239" s="4" t="str">
        <f t="shared" si="192"/>
        <v>None</v>
      </c>
      <c r="AT239" s="4" t="str">
        <f t="shared" si="220"/>
        <v>10 days</v>
      </c>
      <c r="AU239" s="4" t="s">
        <v>989</v>
      </c>
      <c r="AV239" s="4" t="s">
        <v>990</v>
      </c>
      <c r="AW239" s="4" t="str">
        <f t="shared" si="206"/>
        <v>No</v>
      </c>
      <c r="BC239" s="4">
        <v>0</v>
      </c>
      <c r="BI239" s="4" t="str">
        <f t="shared" si="226"/>
        <v xml:space="preserve">Opportunity to receive educational instruction </v>
      </c>
      <c r="BJ239" s="4" t="s">
        <v>991</v>
      </c>
      <c r="BL239" s="4" t="str">
        <f t="shared" si="227"/>
        <v>No, but encouraged</v>
      </c>
      <c r="BM239" s="4" t="s">
        <v>992</v>
      </c>
      <c r="BO239" s="4" t="str">
        <f t="shared" si="228"/>
        <v>In-school suspension</v>
      </c>
      <c r="BR239" s="4">
        <v>1</v>
      </c>
      <c r="BS239" s="4" t="s">
        <v>993</v>
      </c>
      <c r="BU239" s="4" t="str">
        <f t="shared" si="218"/>
        <v>Annually</v>
      </c>
      <c r="BV239" s="4" t="s">
        <v>994</v>
      </c>
      <c r="BX239" s="4" t="str">
        <f t="shared" si="229"/>
        <v>Number of expulsions, Number of out-of-school suspensions</v>
      </c>
      <c r="BY239" s="4" t="s">
        <v>995</v>
      </c>
      <c r="CA239" s="4">
        <v>0</v>
      </c>
      <c r="CG239" s="4">
        <v>1</v>
      </c>
      <c r="CH239" s="4" t="s">
        <v>996</v>
      </c>
      <c r="CJ239" s="4" t="str">
        <f t="shared" si="230"/>
        <v>Possession of firearm, Possession of weapon, Offenses related to a controlled substance, Physical violence, Sexual assault, Delinquent acts, Theft, Damaging property</v>
      </c>
      <c r="CK239" s="4" t="s">
        <v>996</v>
      </c>
    </row>
    <row r="240" spans="1:89" s="4" customFormat="1" x14ac:dyDescent="0.35">
      <c r="A240" s="4" t="s">
        <v>982</v>
      </c>
      <c r="B240" s="5">
        <v>41149</v>
      </c>
      <c r="C240" s="5">
        <v>41513</v>
      </c>
      <c r="D240" s="4">
        <v>1</v>
      </c>
      <c r="E240" s="4" t="s">
        <v>983</v>
      </c>
      <c r="G240" s="4">
        <v>1</v>
      </c>
      <c r="H240" s="4" t="s">
        <v>984</v>
      </c>
      <c r="J240" s="4" t="str">
        <f t="shared" si="221"/>
        <v>None</v>
      </c>
      <c r="S240" s="4" t="str">
        <f t="shared" si="222"/>
        <v>Possession of a weapon, Possession of a firearm, Interference with educational process, Secret societies, Criminal record</v>
      </c>
      <c r="T240" s="4" t="s">
        <v>997</v>
      </c>
      <c r="V240" s="4" t="str">
        <f t="shared" si="190"/>
        <v>None</v>
      </c>
      <c r="Y240" s="4" t="str">
        <f t="shared" si="208"/>
        <v>Not specified</v>
      </c>
      <c r="AB240" s="4">
        <v>1</v>
      </c>
      <c r="AC240" s="4" t="s">
        <v>984</v>
      </c>
      <c r="AE240" s="4" t="str">
        <f t="shared" si="223"/>
        <v>Possession of firearms, Possession of weapons</v>
      </c>
      <c r="AF240" s="4" t="s">
        <v>986</v>
      </c>
      <c r="AH240" s="4" t="str">
        <f t="shared" si="224"/>
        <v>One calendar year</v>
      </c>
      <c r="AI240" s="4" t="s">
        <v>986</v>
      </c>
      <c r="AK240" s="4">
        <v>1</v>
      </c>
      <c r="AL240" s="4" t="s">
        <v>986</v>
      </c>
      <c r="AN240" s="4" t="str">
        <f t="shared" si="225"/>
        <v>Interference with educational process, Secret societies, Criminal record</v>
      </c>
      <c r="AO240" s="4" t="s">
        <v>987</v>
      </c>
      <c r="AP240" s="4" t="s">
        <v>988</v>
      </c>
      <c r="AQ240" s="4" t="str">
        <f t="shared" si="192"/>
        <v>None</v>
      </c>
      <c r="AT240" s="4" t="str">
        <f t="shared" si="220"/>
        <v>10 days</v>
      </c>
      <c r="AU240" s="4" t="s">
        <v>989</v>
      </c>
      <c r="AV240" s="4" t="s">
        <v>990</v>
      </c>
      <c r="AW240" s="4" t="str">
        <f t="shared" si="206"/>
        <v>No</v>
      </c>
      <c r="BC240" s="4">
        <v>0</v>
      </c>
      <c r="BI240" s="4" t="str">
        <f t="shared" si="226"/>
        <v xml:space="preserve">Opportunity to receive educational instruction </v>
      </c>
      <c r="BJ240" s="4" t="s">
        <v>991</v>
      </c>
      <c r="BL240" s="4" t="str">
        <f t="shared" si="227"/>
        <v>No, but encouraged</v>
      </c>
      <c r="BM240" s="4" t="s">
        <v>992</v>
      </c>
      <c r="BO240" s="4" t="str">
        <f t="shared" si="228"/>
        <v>In-school suspension</v>
      </c>
      <c r="BR240" s="4">
        <v>1</v>
      </c>
      <c r="BS240" s="4" t="s">
        <v>993</v>
      </c>
      <c r="BU240" s="4" t="str">
        <f t="shared" si="218"/>
        <v>Annually</v>
      </c>
      <c r="BV240" s="4" t="s">
        <v>994</v>
      </c>
      <c r="BX240" s="4" t="str">
        <f t="shared" si="229"/>
        <v>Number of expulsions, Number of out-of-school suspensions</v>
      </c>
      <c r="BY240" s="4" t="s">
        <v>995</v>
      </c>
      <c r="CA240" s="4">
        <v>0</v>
      </c>
      <c r="CG240" s="4">
        <v>1</v>
      </c>
      <c r="CH240" s="4" t="s">
        <v>996</v>
      </c>
      <c r="CJ240" s="4" t="str">
        <f t="shared" si="230"/>
        <v>Possession of firearm, Possession of weapon, Offenses related to a controlled substance, Physical violence, Sexual assault, Delinquent acts, Theft, Damaging property</v>
      </c>
      <c r="CK240" s="4" t="s">
        <v>996</v>
      </c>
    </row>
    <row r="241" spans="1:89" s="4" customFormat="1" x14ac:dyDescent="0.35">
      <c r="A241" s="4" t="s">
        <v>982</v>
      </c>
      <c r="B241" s="5">
        <v>41514</v>
      </c>
      <c r="C241" s="5">
        <v>41878</v>
      </c>
      <c r="D241" s="4">
        <v>1</v>
      </c>
      <c r="E241" s="4" t="s">
        <v>983</v>
      </c>
      <c r="G241" s="4">
        <v>1</v>
      </c>
      <c r="H241" s="4" t="s">
        <v>984</v>
      </c>
      <c r="J241" s="4" t="str">
        <f t="shared" si="221"/>
        <v>None</v>
      </c>
      <c r="S241" s="4" t="str">
        <f t="shared" si="222"/>
        <v>Possession of a weapon, Possession of a firearm, Interference with educational process, Secret societies, Criminal record</v>
      </c>
      <c r="T241" s="4" t="s">
        <v>997</v>
      </c>
      <c r="V241" s="4" t="str">
        <f t="shared" si="190"/>
        <v>None</v>
      </c>
      <c r="Y241" s="4" t="str">
        <f t="shared" si="208"/>
        <v>Not specified</v>
      </c>
      <c r="AB241" s="4">
        <v>1</v>
      </c>
      <c r="AC241" s="4" t="s">
        <v>984</v>
      </c>
      <c r="AE241" s="4" t="str">
        <f t="shared" si="223"/>
        <v>Possession of firearms, Possession of weapons</v>
      </c>
      <c r="AF241" s="4" t="s">
        <v>986</v>
      </c>
      <c r="AH241" s="4" t="str">
        <f t="shared" si="224"/>
        <v>One calendar year</v>
      </c>
      <c r="AI241" s="4" t="s">
        <v>986</v>
      </c>
      <c r="AK241" s="4">
        <v>1</v>
      </c>
      <c r="AL241" s="4" t="s">
        <v>986</v>
      </c>
      <c r="AN241" s="4" t="str">
        <f t="shared" si="225"/>
        <v>Interference with educational process, Secret societies, Criminal record</v>
      </c>
      <c r="AO241" s="4" t="s">
        <v>987</v>
      </c>
      <c r="AP241" s="4" t="s">
        <v>988</v>
      </c>
      <c r="AQ241" s="4" t="str">
        <f t="shared" si="192"/>
        <v>None</v>
      </c>
      <c r="AT241" s="4" t="str">
        <f t="shared" si="220"/>
        <v>10 days</v>
      </c>
      <c r="AU241" s="4" t="s">
        <v>989</v>
      </c>
      <c r="AV241" s="4" t="s">
        <v>990</v>
      </c>
      <c r="AW241" s="4" t="str">
        <f t="shared" si="206"/>
        <v>No</v>
      </c>
      <c r="BC241" s="4">
        <v>0</v>
      </c>
      <c r="BI241" s="4" t="str">
        <f t="shared" si="226"/>
        <v xml:space="preserve">Opportunity to receive educational instruction </v>
      </c>
      <c r="BJ241" s="4" t="s">
        <v>991</v>
      </c>
      <c r="BL241" s="4" t="str">
        <f t="shared" si="227"/>
        <v>No, but encouraged</v>
      </c>
      <c r="BM241" s="4" t="s">
        <v>992</v>
      </c>
      <c r="BO241" s="4" t="str">
        <f t="shared" si="228"/>
        <v>In-school suspension</v>
      </c>
      <c r="BR241" s="4">
        <v>1</v>
      </c>
      <c r="BS241" s="4" t="s">
        <v>993</v>
      </c>
      <c r="BU241" s="4" t="str">
        <f t="shared" si="218"/>
        <v>Annually</v>
      </c>
      <c r="BV241" s="4" t="s">
        <v>994</v>
      </c>
      <c r="BX241" s="4" t="str">
        <f t="shared" si="229"/>
        <v>Number of expulsions, Number of out-of-school suspensions</v>
      </c>
      <c r="BY241" s="4" t="s">
        <v>995</v>
      </c>
      <c r="CA241" s="4">
        <v>0</v>
      </c>
      <c r="CG241" s="4">
        <v>1</v>
      </c>
      <c r="CH241" s="4" t="s">
        <v>998</v>
      </c>
      <c r="CJ241" s="4" t="str">
        <f t="shared" si="230"/>
        <v>Possession of firearm, Possession of weapon, Offenses related to a controlled substance, Physical violence, Sexual assault, Delinquent acts, Theft, Damaging property</v>
      </c>
      <c r="CK241" s="4" t="s">
        <v>996</v>
      </c>
    </row>
    <row r="242" spans="1:89" s="4" customFormat="1" x14ac:dyDescent="0.35">
      <c r="A242" s="4" t="s">
        <v>982</v>
      </c>
      <c r="B242" s="5">
        <v>41879</v>
      </c>
      <c r="C242" s="5">
        <v>42735</v>
      </c>
      <c r="D242" s="4">
        <v>1</v>
      </c>
      <c r="E242" s="4" t="s">
        <v>983</v>
      </c>
      <c r="G242" s="4">
        <v>1</v>
      </c>
      <c r="H242" s="4" t="s">
        <v>984</v>
      </c>
      <c r="J242" s="4" t="str">
        <f t="shared" si="221"/>
        <v>None</v>
      </c>
      <c r="S242" s="4" t="str">
        <f t="shared" si="222"/>
        <v>Possession of a weapon, Possession of a firearm, Interference with educational process, Secret societies, Criminal record</v>
      </c>
      <c r="T242" s="4" t="s">
        <v>997</v>
      </c>
      <c r="V242" s="4" t="str">
        <f t="shared" si="190"/>
        <v>None</v>
      </c>
      <c r="Y242" s="4" t="str">
        <f t="shared" si="208"/>
        <v>Not specified</v>
      </c>
      <c r="AB242" s="4">
        <v>1</v>
      </c>
      <c r="AC242" s="4" t="s">
        <v>984</v>
      </c>
      <c r="AE242" s="4" t="str">
        <f t="shared" si="223"/>
        <v>Possession of firearms, Possession of weapons</v>
      </c>
      <c r="AF242" s="4" t="s">
        <v>986</v>
      </c>
      <c r="AH242" s="4" t="str">
        <f t="shared" si="224"/>
        <v>One calendar year</v>
      </c>
      <c r="AI242" s="4" t="s">
        <v>986</v>
      </c>
      <c r="AK242" s="4">
        <v>1</v>
      </c>
      <c r="AL242" s="4" t="s">
        <v>986</v>
      </c>
      <c r="AN242" s="4" t="str">
        <f t="shared" si="225"/>
        <v>Interference with educational process, Secret societies, Criminal record</v>
      </c>
      <c r="AO242" s="4" t="s">
        <v>999</v>
      </c>
      <c r="AP242" s="4" t="s">
        <v>988</v>
      </c>
      <c r="AQ242" s="4" t="str">
        <f t="shared" si="192"/>
        <v>None</v>
      </c>
      <c r="AT242" s="4" t="str">
        <f t="shared" si="220"/>
        <v>10 days</v>
      </c>
      <c r="AU242" s="4" t="s">
        <v>989</v>
      </c>
      <c r="AV242" s="4" t="s">
        <v>990</v>
      </c>
      <c r="AW242" s="4" t="str">
        <f t="shared" si="206"/>
        <v>No</v>
      </c>
      <c r="BC242" s="4">
        <v>0</v>
      </c>
      <c r="BI242" s="4" t="str">
        <f t="shared" si="226"/>
        <v xml:space="preserve">Opportunity to receive educational instruction </v>
      </c>
      <c r="BJ242" s="4" t="s">
        <v>991</v>
      </c>
      <c r="BL242" s="4" t="str">
        <f t="shared" si="227"/>
        <v>No, but encouraged</v>
      </c>
      <c r="BM242" s="4" t="s">
        <v>992</v>
      </c>
      <c r="BO242" s="4" t="str">
        <f t="shared" si="228"/>
        <v>In-school suspension</v>
      </c>
      <c r="BR242" s="4">
        <v>1</v>
      </c>
      <c r="BS242" s="4" t="s">
        <v>993</v>
      </c>
      <c r="BU242" s="4" t="str">
        <f t="shared" si="218"/>
        <v>Annually</v>
      </c>
      <c r="BV242" s="4" t="s">
        <v>994</v>
      </c>
      <c r="BX242" s="4" t="str">
        <f t="shared" si="229"/>
        <v>Number of expulsions, Number of out-of-school suspensions</v>
      </c>
      <c r="BY242" s="4" t="s">
        <v>995</v>
      </c>
      <c r="CA242" s="4">
        <v>0</v>
      </c>
      <c r="CG242" s="4">
        <v>1</v>
      </c>
      <c r="CH242" s="4" t="s">
        <v>998</v>
      </c>
      <c r="CJ242" s="4" t="str">
        <f t="shared" si="230"/>
        <v>Possession of firearm, Possession of weapon, Offenses related to a controlled substance, Physical violence, Sexual assault, Delinquent acts, Theft, Damaging property</v>
      </c>
      <c r="CK242" s="4" t="s">
        <v>996</v>
      </c>
    </row>
    <row r="243" spans="1:89" s="4" customFormat="1" x14ac:dyDescent="0.35">
      <c r="A243" s="4" t="s">
        <v>982</v>
      </c>
      <c r="B243" s="5">
        <v>42736</v>
      </c>
      <c r="C243" s="5">
        <v>43435</v>
      </c>
      <c r="D243" s="4">
        <v>1</v>
      </c>
      <c r="E243" s="4" t="s">
        <v>983</v>
      </c>
      <c r="G243" s="4">
        <v>1</v>
      </c>
      <c r="H243" s="4" t="s">
        <v>984</v>
      </c>
      <c r="J243" s="4" t="str">
        <f t="shared" si="221"/>
        <v>None</v>
      </c>
      <c r="S243" s="4" t="str">
        <f t="shared" si="222"/>
        <v>Possession of a weapon, Possession of a firearm, Interference with educational process, Secret societies, Criminal record</v>
      </c>
      <c r="T243" s="4" t="s">
        <v>997</v>
      </c>
      <c r="V243" s="4" t="str">
        <f t="shared" si="190"/>
        <v>None</v>
      </c>
      <c r="Y243" s="4" t="str">
        <f t="shared" si="208"/>
        <v>Not specified</v>
      </c>
      <c r="AB243" s="4">
        <v>1</v>
      </c>
      <c r="AC243" s="4" t="s">
        <v>984</v>
      </c>
      <c r="AE243" s="4" t="str">
        <f t="shared" si="223"/>
        <v>Possession of firearms, Possession of weapons</v>
      </c>
      <c r="AF243" s="4" t="s">
        <v>986</v>
      </c>
      <c r="AH243" s="4" t="str">
        <f t="shared" si="224"/>
        <v>One calendar year</v>
      </c>
      <c r="AI243" s="4" t="s">
        <v>986</v>
      </c>
      <c r="AK243" s="4">
        <v>1</v>
      </c>
      <c r="AL243" s="4" t="s">
        <v>986</v>
      </c>
      <c r="AN243" s="4" t="str">
        <f t="shared" si="225"/>
        <v>Interference with educational process, Secret societies, Criminal record</v>
      </c>
      <c r="AO243" s="4" t="s">
        <v>987</v>
      </c>
      <c r="AP243" s="4" t="s">
        <v>988</v>
      </c>
      <c r="AQ243" s="4" t="str">
        <f t="shared" si="192"/>
        <v>None</v>
      </c>
      <c r="AT243" s="4" t="str">
        <f t="shared" si="220"/>
        <v>10 days</v>
      </c>
      <c r="AU243" s="4" t="s">
        <v>989</v>
      </c>
      <c r="AV243" s="4" t="s">
        <v>990</v>
      </c>
      <c r="AW243" s="4" t="str">
        <f t="shared" si="206"/>
        <v>No</v>
      </c>
      <c r="BC243" s="4">
        <v>0</v>
      </c>
      <c r="BI243" s="4" t="str">
        <f t="shared" si="226"/>
        <v xml:space="preserve">Opportunity to receive educational instruction </v>
      </c>
      <c r="BJ243" s="4" t="s">
        <v>991</v>
      </c>
      <c r="BL243" s="4" t="str">
        <f t="shared" si="227"/>
        <v>No, but encouraged</v>
      </c>
      <c r="BM243" s="4" t="s">
        <v>992</v>
      </c>
      <c r="BO243" s="4" t="str">
        <f t="shared" si="228"/>
        <v>In-school suspension</v>
      </c>
      <c r="BR243" s="4">
        <v>1</v>
      </c>
      <c r="BS243" s="4" t="s">
        <v>993</v>
      </c>
      <c r="BU243" s="4" t="str">
        <f t="shared" si="218"/>
        <v>Annually</v>
      </c>
      <c r="BV243" s="4" t="s">
        <v>994</v>
      </c>
      <c r="BX243" s="4" t="str">
        <f t="shared" si="229"/>
        <v>Number of expulsions, Number of out-of-school suspensions</v>
      </c>
      <c r="BY243" s="4" t="s">
        <v>995</v>
      </c>
      <c r="CA243" s="4">
        <v>0</v>
      </c>
      <c r="CG243" s="4">
        <v>1</v>
      </c>
      <c r="CH243" s="4" t="s">
        <v>998</v>
      </c>
      <c r="CJ243" s="4" t="str">
        <f t="shared" si="230"/>
        <v>Possession of firearm, Possession of weapon, Offenses related to a controlled substance, Physical violence, Sexual assault, Delinquent acts, Theft, Damaging property</v>
      </c>
      <c r="CK243" s="4" t="s">
        <v>996</v>
      </c>
    </row>
    <row r="244" spans="1:89" s="4" customFormat="1" x14ac:dyDescent="0.35">
      <c r="A244" s="4" t="s">
        <v>1000</v>
      </c>
      <c r="B244" s="5">
        <v>39448</v>
      </c>
      <c r="C244" s="5">
        <v>40086</v>
      </c>
      <c r="D244" s="4">
        <v>1</v>
      </c>
      <c r="E244" s="4" t="s">
        <v>1001</v>
      </c>
      <c r="G244" s="4">
        <v>1</v>
      </c>
      <c r="H244" s="4" t="s">
        <v>1002</v>
      </c>
      <c r="J244" s="4" t="str">
        <f t="shared" ref="J244:J250" si="231">("Possession of firearm")</f>
        <v>Possession of firearm</v>
      </c>
      <c r="K244" s="4" t="s">
        <v>1002</v>
      </c>
      <c r="M244" s="4" t="str">
        <f t="shared" ref="M244:M274" si="232">("One calendar year")</f>
        <v>One calendar year</v>
      </c>
      <c r="N244" s="4" t="s">
        <v>1002</v>
      </c>
      <c r="P244" s="4">
        <v>1</v>
      </c>
      <c r="Q244" s="4" t="s">
        <v>1002</v>
      </c>
      <c r="S244" s="4" t="str">
        <f>("Physical violence, Damaging property, Threats of violence, Willful defiance")</f>
        <v>Physical violence, Damaging property, Threats of violence, Willful defiance</v>
      </c>
      <c r="T244" s="4" t="s">
        <v>1003</v>
      </c>
      <c r="V244" s="4" t="str">
        <f t="shared" si="190"/>
        <v>None</v>
      </c>
      <c r="Y244" s="4" t="str">
        <f t="shared" si="208"/>
        <v>Not specified</v>
      </c>
      <c r="AB244" s="4">
        <v>1</v>
      </c>
      <c r="AC244" s="4" t="s">
        <v>1004</v>
      </c>
      <c r="AE244" s="4" t="str">
        <f>("Possession of firearms")</f>
        <v>Possession of firearms</v>
      </c>
      <c r="AF244" s="4" t="s">
        <v>1005</v>
      </c>
      <c r="AH244" s="4" t="str">
        <f>("Not specified")</f>
        <v>Not specified</v>
      </c>
      <c r="AK244" s="4">
        <v>0</v>
      </c>
      <c r="AN244" s="4" t="str">
        <f>("Physical violence, Damaging property, Threats of violence, Willful defiance")</f>
        <v>Physical violence, Damaging property, Threats of violence, Willful defiance</v>
      </c>
      <c r="AO244" s="4" t="s">
        <v>1006</v>
      </c>
      <c r="AQ244" s="4" t="str">
        <f t="shared" si="192"/>
        <v>None</v>
      </c>
      <c r="AT244" s="4" t="str">
        <f>("Not specified")</f>
        <v>Not specified</v>
      </c>
      <c r="AW244" s="4" t="str">
        <f t="shared" si="206"/>
        <v>No</v>
      </c>
      <c r="BC244" s="4">
        <v>0</v>
      </c>
      <c r="BI244" s="4" t="str">
        <f t="shared" ref="BI244:BI257" si="233">("Not required")</f>
        <v>Not required</v>
      </c>
      <c r="BL244" s="4" t="str">
        <f t="shared" ref="BL244:BL271" si="234">("No")</f>
        <v>No</v>
      </c>
      <c r="BR244" s="4">
        <v>0</v>
      </c>
      <c r="CG244" s="4">
        <v>1</v>
      </c>
      <c r="CH244" s="4" t="s">
        <v>1002</v>
      </c>
      <c r="CJ244" s="4" t="str">
        <f>("Possession of firearm")</f>
        <v>Possession of firearm</v>
      </c>
    </row>
    <row r="245" spans="1:89" s="4" customFormat="1" x14ac:dyDescent="0.35">
      <c r="A245" s="4" t="s">
        <v>1000</v>
      </c>
      <c r="B245" s="5">
        <v>40087</v>
      </c>
      <c r="C245" s="5">
        <v>41455</v>
      </c>
      <c r="D245" s="4">
        <v>1</v>
      </c>
      <c r="E245" s="4" t="s">
        <v>1001</v>
      </c>
      <c r="G245" s="4">
        <v>1</v>
      </c>
      <c r="H245" s="4" t="s">
        <v>1002</v>
      </c>
      <c r="J245" s="4" t="str">
        <f t="shared" si="231"/>
        <v>Possession of firearm</v>
      </c>
      <c r="K245" s="4" t="s">
        <v>1002</v>
      </c>
      <c r="M245" s="4" t="str">
        <f t="shared" si="232"/>
        <v>One calendar year</v>
      </c>
      <c r="N245" s="4" t="s">
        <v>1007</v>
      </c>
      <c r="P245" s="4">
        <v>1</v>
      </c>
      <c r="Q245" s="4" t="s">
        <v>1002</v>
      </c>
      <c r="S245" s="4" t="str">
        <f>("Physical violence, Damaging property, Threats of violence, Willful defiance")</f>
        <v>Physical violence, Damaging property, Threats of violence, Willful defiance</v>
      </c>
      <c r="T245" s="4" t="s">
        <v>1008</v>
      </c>
      <c r="V245" s="4" t="str">
        <f t="shared" si="190"/>
        <v>None</v>
      </c>
      <c r="Y245" s="4" t="str">
        <f t="shared" si="208"/>
        <v>Not specified</v>
      </c>
      <c r="AB245" s="4">
        <v>1</v>
      </c>
      <c r="AC245" s="4" t="s">
        <v>1004</v>
      </c>
      <c r="AE245" s="4" t="str">
        <f>("Possession of firearms")</f>
        <v>Possession of firearms</v>
      </c>
      <c r="AF245" s="4" t="s">
        <v>1005</v>
      </c>
      <c r="AH245" s="4" t="str">
        <f>("Not specified")</f>
        <v>Not specified</v>
      </c>
      <c r="AK245" s="4">
        <v>0</v>
      </c>
      <c r="AN245" s="4" t="str">
        <f>("Physical violence, Damaging property, Threats of violence, Willful defiance")</f>
        <v>Physical violence, Damaging property, Threats of violence, Willful defiance</v>
      </c>
      <c r="AO245" s="4" t="s">
        <v>1006</v>
      </c>
      <c r="AQ245" s="4" t="str">
        <f t="shared" si="192"/>
        <v>None</v>
      </c>
      <c r="AT245" s="4" t="str">
        <f>("10 days")</f>
        <v>10 days</v>
      </c>
      <c r="AU245" s="4" t="s">
        <v>1009</v>
      </c>
      <c r="AV245" s="4" t="s">
        <v>1010</v>
      </c>
      <c r="AW245" s="4" t="str">
        <f t="shared" si="206"/>
        <v>No</v>
      </c>
      <c r="BC245" s="4">
        <v>0</v>
      </c>
      <c r="BI245" s="4" t="str">
        <f t="shared" si="233"/>
        <v>Not required</v>
      </c>
      <c r="BL245" s="4" t="str">
        <f t="shared" si="234"/>
        <v>No</v>
      </c>
      <c r="BR245" s="4">
        <v>0</v>
      </c>
      <c r="CG245" s="4">
        <v>1</v>
      </c>
      <c r="CH245" s="4" t="s">
        <v>1002</v>
      </c>
      <c r="CJ245" s="4" t="str">
        <f>("Possession of firearm")</f>
        <v>Possession of firearm</v>
      </c>
    </row>
    <row r="246" spans="1:89" s="4" customFormat="1" x14ac:dyDescent="0.35">
      <c r="A246" s="4" t="s">
        <v>1000</v>
      </c>
      <c r="B246" s="5">
        <v>41456</v>
      </c>
      <c r="C246" s="5">
        <v>43435</v>
      </c>
      <c r="D246" s="4">
        <v>1</v>
      </c>
      <c r="E246" s="4" t="s">
        <v>1001</v>
      </c>
      <c r="G246" s="4">
        <v>1</v>
      </c>
      <c r="H246" s="4" t="s">
        <v>1002</v>
      </c>
      <c r="J246" s="4" t="str">
        <f t="shared" si="231"/>
        <v>Possession of firearm</v>
      </c>
      <c r="K246" s="4" t="s">
        <v>1002</v>
      </c>
      <c r="M246" s="4" t="str">
        <f t="shared" si="232"/>
        <v>One calendar year</v>
      </c>
      <c r="N246" s="4" t="s">
        <v>1007</v>
      </c>
      <c r="P246" s="4">
        <v>1</v>
      </c>
      <c r="Q246" s="4" t="s">
        <v>1002</v>
      </c>
      <c r="S246" s="4" t="str">
        <f>("Physical violence, Damaging property, Threats of violence, Willful defiance")</f>
        <v>Physical violence, Damaging property, Threats of violence, Willful defiance</v>
      </c>
      <c r="T246" s="4" t="s">
        <v>1008</v>
      </c>
      <c r="V246" s="4" t="str">
        <f t="shared" si="190"/>
        <v>None</v>
      </c>
      <c r="Y246" s="4" t="str">
        <f t="shared" si="208"/>
        <v>Not specified</v>
      </c>
      <c r="AB246" s="4">
        <v>1</v>
      </c>
      <c r="AC246" s="4" t="s">
        <v>1004</v>
      </c>
      <c r="AE246" s="4" t="str">
        <f>("Possession of firearms")</f>
        <v>Possession of firearms</v>
      </c>
      <c r="AF246" s="4" t="s">
        <v>1005</v>
      </c>
      <c r="AH246" s="4" t="str">
        <f>("Not specified")</f>
        <v>Not specified</v>
      </c>
      <c r="AK246" s="4">
        <v>0</v>
      </c>
      <c r="AN246" s="4" t="str">
        <f>("Physical violence, Damaging property, Threats of violence, Willful defiance")</f>
        <v>Physical violence, Damaging property, Threats of violence, Willful defiance</v>
      </c>
      <c r="AO246" s="4" t="s">
        <v>1006</v>
      </c>
      <c r="AQ246" s="4" t="str">
        <f t="shared" si="192"/>
        <v>None</v>
      </c>
      <c r="AT246" s="4" t="str">
        <f>("10 days")</f>
        <v>10 days</v>
      </c>
      <c r="AU246" s="4" t="s">
        <v>1009</v>
      </c>
      <c r="AV246" s="4" t="s">
        <v>1010</v>
      </c>
      <c r="AW246" s="4" t="str">
        <f t="shared" si="206"/>
        <v>No</v>
      </c>
      <c r="BC246" s="4">
        <v>0</v>
      </c>
      <c r="BI246" s="4" t="str">
        <f t="shared" si="233"/>
        <v>Not required</v>
      </c>
      <c r="BL246" s="4" t="str">
        <f t="shared" si="234"/>
        <v>No</v>
      </c>
      <c r="BR246" s="4">
        <v>0</v>
      </c>
      <c r="CG246" s="4">
        <v>1</v>
      </c>
      <c r="CH246" s="4" t="s">
        <v>1002</v>
      </c>
      <c r="CJ246" s="4" t="str">
        <f>("Possession of firearm")</f>
        <v>Possession of firearm</v>
      </c>
    </row>
    <row r="247" spans="1:89" s="4" customFormat="1" x14ac:dyDescent="0.35">
      <c r="A247" s="4" t="s">
        <v>1011</v>
      </c>
      <c r="B247" s="5">
        <v>39448</v>
      </c>
      <c r="C247" s="5">
        <v>39485</v>
      </c>
      <c r="D247" s="4">
        <v>1</v>
      </c>
      <c r="E247" s="4" t="s">
        <v>1012</v>
      </c>
      <c r="G247" s="4">
        <v>1</v>
      </c>
      <c r="H247" s="4" t="s">
        <v>1012</v>
      </c>
      <c r="J247" s="4" t="str">
        <f t="shared" si="231"/>
        <v>Possession of firearm</v>
      </c>
      <c r="K247" s="4" t="s">
        <v>1013</v>
      </c>
      <c r="M247" s="4" t="str">
        <f t="shared" si="232"/>
        <v>One calendar year</v>
      </c>
      <c r="N247" s="4" t="s">
        <v>1013</v>
      </c>
      <c r="P247" s="4">
        <v>1</v>
      </c>
      <c r="Q247" s="4" t="s">
        <v>1013</v>
      </c>
      <c r="S247" s="4" t="s">
        <v>1014</v>
      </c>
      <c r="T247" s="4" t="s">
        <v>1015</v>
      </c>
      <c r="V247" s="4" t="str">
        <f t="shared" si="190"/>
        <v>None</v>
      </c>
      <c r="Y247" s="4" t="str">
        <f>("Remainder of semester")</f>
        <v>Remainder of semester</v>
      </c>
      <c r="Z247" s="4" t="s">
        <v>1016</v>
      </c>
      <c r="AA247" s="4" t="s">
        <v>1017</v>
      </c>
      <c r="AB247" s="4">
        <v>1</v>
      </c>
      <c r="AC247" s="4" t="s">
        <v>1013</v>
      </c>
      <c r="AE247" s="4" t="str">
        <f>("None")</f>
        <v>None</v>
      </c>
      <c r="AN247" s="4" t="s">
        <v>1018</v>
      </c>
      <c r="AO247" s="4" t="s">
        <v>1019</v>
      </c>
      <c r="AQ247" s="4" t="str">
        <f t="shared" si="192"/>
        <v>None</v>
      </c>
      <c r="AT247" s="4" t="str">
        <f>("20 days")</f>
        <v>20 days</v>
      </c>
      <c r="AU247" s="4" t="s">
        <v>1020</v>
      </c>
      <c r="AV247" s="4" t="s">
        <v>1021</v>
      </c>
      <c r="AW247" s="4" t="str">
        <f t="shared" si="206"/>
        <v>No</v>
      </c>
      <c r="BC247" s="4">
        <v>1</v>
      </c>
      <c r="BD247" s="4" t="s">
        <v>1022</v>
      </c>
      <c r="BE247" s="4" t="s">
        <v>1023</v>
      </c>
      <c r="BF247" s="4" t="str">
        <f>("Under 12 years old")</f>
        <v>Under 12 years old</v>
      </c>
      <c r="BG247" s="4" t="s">
        <v>1022</v>
      </c>
      <c r="BH247" s="4" t="s">
        <v>1024</v>
      </c>
      <c r="BI247" s="4" t="str">
        <f t="shared" si="233"/>
        <v>Not required</v>
      </c>
      <c r="BL247" s="4" t="str">
        <f t="shared" si="234"/>
        <v>No</v>
      </c>
      <c r="BR247" s="4">
        <v>1</v>
      </c>
      <c r="BS247" s="4" t="s">
        <v>1025</v>
      </c>
      <c r="BU247" s="4" t="str">
        <f t="shared" ref="BU247:BU269" si="235">("Annually")</f>
        <v>Annually</v>
      </c>
      <c r="BV247" s="4" t="s">
        <v>1025</v>
      </c>
      <c r="BX247" s="4" t="str">
        <f>("Firearm incidents")</f>
        <v>Firearm incidents</v>
      </c>
      <c r="BY247" s="4" t="s">
        <v>1025</v>
      </c>
      <c r="CA247" s="4">
        <v>0</v>
      </c>
      <c r="CG247" s="4">
        <v>1</v>
      </c>
      <c r="CH247" s="4" t="s">
        <v>1026</v>
      </c>
      <c r="CJ247" s="4" t="str">
        <f>("Delinquent acts")</f>
        <v>Delinquent acts</v>
      </c>
      <c r="CK247" s="4" t="s">
        <v>1026</v>
      </c>
    </row>
    <row r="248" spans="1:89" s="4" customFormat="1" x14ac:dyDescent="0.35">
      <c r="A248" s="4" t="s">
        <v>1011</v>
      </c>
      <c r="B248" s="5">
        <v>39486</v>
      </c>
      <c r="C248" s="5">
        <v>40373</v>
      </c>
      <c r="D248" s="4">
        <v>1</v>
      </c>
      <c r="E248" s="4" t="s">
        <v>1012</v>
      </c>
      <c r="G248" s="4">
        <v>1</v>
      </c>
      <c r="H248" s="4" t="s">
        <v>1012</v>
      </c>
      <c r="J248" s="4" t="str">
        <f t="shared" si="231"/>
        <v>Possession of firearm</v>
      </c>
      <c r="K248" s="4" t="s">
        <v>1013</v>
      </c>
      <c r="M248" s="4" t="str">
        <f t="shared" si="232"/>
        <v>One calendar year</v>
      </c>
      <c r="N248" s="4" t="s">
        <v>1013</v>
      </c>
      <c r="P248" s="4">
        <v>1</v>
      </c>
      <c r="Q248" s="4" t="s">
        <v>1013</v>
      </c>
      <c r="S248" s="4" t="s">
        <v>1027</v>
      </c>
      <c r="T248" s="4" t="s">
        <v>1015</v>
      </c>
      <c r="V248" s="4" t="str">
        <f t="shared" si="190"/>
        <v>None</v>
      </c>
      <c r="Y248" s="4" t="str">
        <f>("Remainder of semester")</f>
        <v>Remainder of semester</v>
      </c>
      <c r="Z248" s="4" t="s">
        <v>1016</v>
      </c>
      <c r="AA248" s="4" t="s">
        <v>1028</v>
      </c>
      <c r="AB248" s="4">
        <v>1</v>
      </c>
      <c r="AC248" s="4" t="s">
        <v>1029</v>
      </c>
      <c r="AE248" s="4" t="str">
        <f>("None")</f>
        <v>None</v>
      </c>
      <c r="AN248" s="4" t="s">
        <v>1030</v>
      </c>
      <c r="AO248" s="4" t="s">
        <v>1019</v>
      </c>
      <c r="AQ248" s="4" t="str">
        <f t="shared" si="192"/>
        <v>None</v>
      </c>
      <c r="AT248" s="4" t="str">
        <f>("20 days")</f>
        <v>20 days</v>
      </c>
      <c r="AU248" s="4" t="s">
        <v>1020</v>
      </c>
      <c r="AV248" s="4" t="s">
        <v>1021</v>
      </c>
      <c r="AW248" s="4" t="str">
        <f t="shared" si="206"/>
        <v>No</v>
      </c>
      <c r="BC248" s="4">
        <v>1</v>
      </c>
      <c r="BD248" s="4" t="s">
        <v>1022</v>
      </c>
      <c r="BE248" s="4" t="s">
        <v>1023</v>
      </c>
      <c r="BF248" s="4" t="str">
        <f>("Under 12 years old")</f>
        <v>Under 12 years old</v>
      </c>
      <c r="BG248" s="4" t="s">
        <v>1022</v>
      </c>
      <c r="BH248" s="4" t="s">
        <v>1024</v>
      </c>
      <c r="BI248" s="4" t="str">
        <f t="shared" si="233"/>
        <v>Not required</v>
      </c>
      <c r="BL248" s="4" t="str">
        <f t="shared" si="234"/>
        <v>No</v>
      </c>
      <c r="BR248" s="4">
        <v>1</v>
      </c>
      <c r="BS248" s="4" t="s">
        <v>1025</v>
      </c>
      <c r="BU248" s="4" t="str">
        <f t="shared" si="235"/>
        <v>Annually</v>
      </c>
      <c r="BV248" s="4" t="s">
        <v>1025</v>
      </c>
      <c r="BX248" s="4" t="str">
        <f>("Firearm incidents")</f>
        <v>Firearm incidents</v>
      </c>
      <c r="BY248" s="4" t="s">
        <v>1025</v>
      </c>
      <c r="CA248" s="4">
        <v>0</v>
      </c>
      <c r="CG248" s="4">
        <v>1</v>
      </c>
      <c r="CH248" s="4" t="s">
        <v>1026</v>
      </c>
      <c r="CJ248" s="4" t="str">
        <f>("Delinquent acts")</f>
        <v>Delinquent acts</v>
      </c>
      <c r="CK248" s="4" t="s">
        <v>1026</v>
      </c>
    </row>
    <row r="249" spans="1:89" s="4" customFormat="1" x14ac:dyDescent="0.35">
      <c r="A249" s="4" t="s">
        <v>1011</v>
      </c>
      <c r="B249" s="5">
        <v>40374</v>
      </c>
      <c r="C249" s="5">
        <v>43299</v>
      </c>
      <c r="D249" s="4">
        <v>1</v>
      </c>
      <c r="E249" s="4" t="s">
        <v>1012</v>
      </c>
      <c r="G249" s="4">
        <v>1</v>
      </c>
      <c r="H249" s="4" t="s">
        <v>1012</v>
      </c>
      <c r="J249" s="4" t="str">
        <f t="shared" si="231"/>
        <v>Possession of firearm</v>
      </c>
      <c r="K249" s="4" t="s">
        <v>1013</v>
      </c>
      <c r="M249" s="4" t="str">
        <f t="shared" si="232"/>
        <v>One calendar year</v>
      </c>
      <c r="N249" s="4" t="s">
        <v>1013</v>
      </c>
      <c r="P249" s="4">
        <v>1</v>
      </c>
      <c r="Q249" s="4" t="s">
        <v>1013</v>
      </c>
      <c r="S249" s="4" t="s">
        <v>1027</v>
      </c>
      <c r="T249" s="4" t="s">
        <v>1015</v>
      </c>
      <c r="V249" s="4" t="str">
        <f t="shared" si="190"/>
        <v>None</v>
      </c>
      <c r="Y249" s="4" t="str">
        <f>("Remainder of semester")</f>
        <v>Remainder of semester</v>
      </c>
      <c r="Z249" s="4" t="s">
        <v>1016</v>
      </c>
      <c r="AA249" s="4" t="s">
        <v>1028</v>
      </c>
      <c r="AB249" s="4">
        <v>1</v>
      </c>
      <c r="AC249" s="4" t="s">
        <v>1013</v>
      </c>
      <c r="AE249" s="4" t="str">
        <f>("None")</f>
        <v>None</v>
      </c>
      <c r="AN249" s="4" t="s">
        <v>1031</v>
      </c>
      <c r="AO249" s="4" t="s">
        <v>1019</v>
      </c>
      <c r="AP249" s="4" t="s">
        <v>1032</v>
      </c>
      <c r="AQ249" s="4" t="str">
        <f t="shared" si="192"/>
        <v>None</v>
      </c>
      <c r="AT249" s="4" t="str">
        <f>("20 days")</f>
        <v>20 days</v>
      </c>
      <c r="AU249" s="4" t="s">
        <v>1020</v>
      </c>
      <c r="AV249" s="4" t="s">
        <v>1021</v>
      </c>
      <c r="AW249" s="4" t="str">
        <f t="shared" si="206"/>
        <v>No</v>
      </c>
      <c r="BC249" s="4">
        <v>1</v>
      </c>
      <c r="BD249" s="4" t="s">
        <v>1022</v>
      </c>
      <c r="BE249" s="4" t="s">
        <v>1023</v>
      </c>
      <c r="BF249" s="4" t="str">
        <f>("Under 12 years old")</f>
        <v>Under 12 years old</v>
      </c>
      <c r="BG249" s="4" t="s">
        <v>1022</v>
      </c>
      <c r="BH249" s="4" t="s">
        <v>1024</v>
      </c>
      <c r="BI249" s="4" t="str">
        <f t="shared" si="233"/>
        <v>Not required</v>
      </c>
      <c r="BL249" s="4" t="str">
        <f t="shared" si="234"/>
        <v>No</v>
      </c>
      <c r="BR249" s="4">
        <v>1</v>
      </c>
      <c r="BS249" s="4" t="s">
        <v>1025</v>
      </c>
      <c r="BU249" s="4" t="str">
        <f t="shared" si="235"/>
        <v>Annually</v>
      </c>
      <c r="BV249" s="4" t="s">
        <v>1025</v>
      </c>
      <c r="BX249" s="4" t="str">
        <f>("Firearm incidents")</f>
        <v>Firearm incidents</v>
      </c>
      <c r="BY249" s="4" t="s">
        <v>1025</v>
      </c>
      <c r="CA249" s="4">
        <v>0</v>
      </c>
      <c r="CG249" s="4">
        <v>1</v>
      </c>
      <c r="CH249" s="4" t="s">
        <v>1026</v>
      </c>
      <c r="CJ249" s="4" t="str">
        <f>("Delinquent acts")</f>
        <v>Delinquent acts</v>
      </c>
      <c r="CK249" s="4" t="s">
        <v>1026</v>
      </c>
    </row>
    <row r="250" spans="1:89" s="4" customFormat="1" x14ac:dyDescent="0.35">
      <c r="A250" s="4" t="s">
        <v>1011</v>
      </c>
      <c r="B250" s="5">
        <v>43300</v>
      </c>
      <c r="C250" s="5">
        <v>43435</v>
      </c>
      <c r="D250" s="4">
        <v>1</v>
      </c>
      <c r="E250" s="4" t="s">
        <v>1012</v>
      </c>
      <c r="G250" s="4">
        <v>1</v>
      </c>
      <c r="H250" s="4" t="s">
        <v>1012</v>
      </c>
      <c r="J250" s="4" t="str">
        <f t="shared" si="231"/>
        <v>Possession of firearm</v>
      </c>
      <c r="K250" s="4" t="s">
        <v>1013</v>
      </c>
      <c r="M250" s="4" t="str">
        <f t="shared" si="232"/>
        <v>One calendar year</v>
      </c>
      <c r="N250" s="4" t="s">
        <v>1013</v>
      </c>
      <c r="P250" s="4">
        <v>1</v>
      </c>
      <c r="Q250" s="4" t="s">
        <v>1013</v>
      </c>
      <c r="S250" s="4" t="s">
        <v>1027</v>
      </c>
      <c r="T250" s="4" t="s">
        <v>1015</v>
      </c>
      <c r="V250" s="4" t="str">
        <f t="shared" si="190"/>
        <v>None</v>
      </c>
      <c r="Y250" s="4" t="str">
        <f>("Remainder of semester")</f>
        <v>Remainder of semester</v>
      </c>
      <c r="Z250" s="4" t="s">
        <v>1016</v>
      </c>
      <c r="AA250" s="4" t="s">
        <v>1028</v>
      </c>
      <c r="AB250" s="4">
        <v>1</v>
      </c>
      <c r="AC250" s="4" t="s">
        <v>1013</v>
      </c>
      <c r="AE250" s="4" t="str">
        <f>("None")</f>
        <v>None</v>
      </c>
      <c r="AN250" s="4" t="s">
        <v>1030</v>
      </c>
      <c r="AO250" s="4" t="s">
        <v>1019</v>
      </c>
      <c r="AQ250" s="4" t="str">
        <f t="shared" si="192"/>
        <v>None</v>
      </c>
      <c r="AT250" s="4" t="str">
        <f>("20 days")</f>
        <v>20 days</v>
      </c>
      <c r="AU250" s="4" t="s">
        <v>1020</v>
      </c>
      <c r="AV250" s="4" t="s">
        <v>1021</v>
      </c>
      <c r="AW250" s="4" t="str">
        <f t="shared" si="206"/>
        <v>No</v>
      </c>
      <c r="BC250" s="4">
        <v>1</v>
      </c>
      <c r="BD250" s="4" t="s">
        <v>1022</v>
      </c>
      <c r="BE250" s="4" t="s">
        <v>1023</v>
      </c>
      <c r="BF250" s="4" t="str">
        <f>("Under 12 years old")</f>
        <v>Under 12 years old</v>
      </c>
      <c r="BG250" s="4" t="s">
        <v>1022</v>
      </c>
      <c r="BH250" s="4" t="s">
        <v>1024</v>
      </c>
      <c r="BI250" s="4" t="str">
        <f t="shared" si="233"/>
        <v>Not required</v>
      </c>
      <c r="BL250" s="4" t="str">
        <f t="shared" si="234"/>
        <v>No</v>
      </c>
      <c r="BR250" s="4">
        <v>1</v>
      </c>
      <c r="BS250" s="4" t="s">
        <v>1025</v>
      </c>
      <c r="BU250" s="4" t="str">
        <f t="shared" si="235"/>
        <v>Annually</v>
      </c>
      <c r="BV250" s="4" t="s">
        <v>1025</v>
      </c>
      <c r="BX250" s="4" t="str">
        <f>("Firearm incidents")</f>
        <v>Firearm incidents</v>
      </c>
      <c r="BY250" s="4" t="s">
        <v>1025</v>
      </c>
      <c r="CA250" s="4">
        <v>0</v>
      </c>
      <c r="CG250" s="4">
        <v>1</v>
      </c>
      <c r="CH250" s="4" t="s">
        <v>1026</v>
      </c>
      <c r="CJ250" s="4" t="str">
        <f>("Delinquent acts")</f>
        <v>Delinquent acts</v>
      </c>
      <c r="CK250" s="4" t="s">
        <v>1026</v>
      </c>
    </row>
    <row r="251" spans="1:89" s="4" customFormat="1" x14ac:dyDescent="0.35">
      <c r="A251" s="4" t="s">
        <v>1033</v>
      </c>
      <c r="B251" s="5">
        <v>39448</v>
      </c>
      <c r="C251" s="5">
        <v>39958</v>
      </c>
      <c r="D251" s="4">
        <v>1</v>
      </c>
      <c r="E251" s="4" t="s">
        <v>1034</v>
      </c>
      <c r="G251" s="4">
        <v>1</v>
      </c>
      <c r="H251" s="4" t="s">
        <v>1034</v>
      </c>
      <c r="J251" s="4" t="str">
        <f t="shared" ref="J251:J261" si="236">("Possession of firearm, Possession of weapon, Physical violence, Possession of controlled substance")</f>
        <v>Possession of firearm, Possession of weapon, Physical violence, Possession of controlled substance</v>
      </c>
      <c r="K251" s="4" t="s">
        <v>1035</v>
      </c>
      <c r="L251" s="4" t="s">
        <v>1036</v>
      </c>
      <c r="M251" s="4" t="str">
        <f t="shared" si="232"/>
        <v>One calendar year</v>
      </c>
      <c r="N251" s="4" t="s">
        <v>1037</v>
      </c>
      <c r="P251" s="4">
        <v>0</v>
      </c>
      <c r="S251" s="4" t="str">
        <f>("Physical violence, Possession of a controlled substance, Willful defiance")</f>
        <v>Physical violence, Possession of a controlled substance, Willful defiance</v>
      </c>
      <c r="T251" s="4" t="s">
        <v>1038</v>
      </c>
      <c r="U251" s="4" t="s">
        <v>1039</v>
      </c>
      <c r="V251" s="4" t="str">
        <f t="shared" si="190"/>
        <v>None</v>
      </c>
      <c r="Y251" s="4" t="str">
        <f t="shared" ref="Y251:Y261" si="237">("Not specified")</f>
        <v>Not specified</v>
      </c>
      <c r="AA251" s="4" t="s">
        <v>1040</v>
      </c>
      <c r="AB251" s="4">
        <v>1</v>
      </c>
      <c r="AC251" s="4" t="s">
        <v>1041</v>
      </c>
      <c r="AE251" s="4" t="str">
        <f t="shared" ref="AE251:AE256" si="238">("Willful defiance, Physical violence, Possession of controlled substance")</f>
        <v>Willful defiance, Physical violence, Possession of controlled substance</v>
      </c>
      <c r="AF251" s="4" t="s">
        <v>1038</v>
      </c>
      <c r="AG251" s="4" t="s">
        <v>1039</v>
      </c>
      <c r="AH251" s="4" t="str">
        <f t="shared" ref="AH251:AH261" si="239">("One semester")</f>
        <v>One semester</v>
      </c>
      <c r="AI251" s="4" t="s">
        <v>1034</v>
      </c>
      <c r="AK251" s="4">
        <v>0</v>
      </c>
      <c r="AN251" s="4" t="str">
        <f>("None")</f>
        <v>None</v>
      </c>
      <c r="AQ251" s="4" t="str">
        <f t="shared" si="192"/>
        <v>None</v>
      </c>
      <c r="AT251" s="4" t="str">
        <f t="shared" ref="AT251:AT261" si="240">("Not specified")</f>
        <v>Not specified</v>
      </c>
      <c r="AW251" s="4" t="str">
        <f t="shared" si="206"/>
        <v>No</v>
      </c>
      <c r="BC251" s="4">
        <v>0</v>
      </c>
      <c r="BI251" s="4" t="str">
        <f t="shared" si="233"/>
        <v>Not required</v>
      </c>
      <c r="BL251" s="4" t="str">
        <f t="shared" si="234"/>
        <v>No</v>
      </c>
      <c r="BR251" s="4">
        <v>1</v>
      </c>
      <c r="BS251" s="4" t="s">
        <v>1042</v>
      </c>
      <c r="BU251" s="4" t="str">
        <f t="shared" si="235"/>
        <v>Annually</v>
      </c>
      <c r="BV251" s="4" t="s">
        <v>1043</v>
      </c>
      <c r="BX251" s="4" t="str">
        <f t="shared" ref="BX251:BX261" si="241">("Number of expulsions, Number of out-of-school suspensions, Incident type, Referrals to law enforcement")</f>
        <v>Number of expulsions, Number of out-of-school suspensions, Incident type, Referrals to law enforcement</v>
      </c>
      <c r="BY251" s="4" t="s">
        <v>1044</v>
      </c>
      <c r="CA251" s="4">
        <v>0</v>
      </c>
      <c r="CG251" s="4">
        <v>1</v>
      </c>
      <c r="CH251" s="4" t="s">
        <v>1045</v>
      </c>
      <c r="CJ251" s="4" t="str">
        <f t="shared" ref="CJ251:CJ261" si="242">("Truancy or absence")</f>
        <v>Truancy or absence</v>
      </c>
      <c r="CK251" s="4" t="s">
        <v>1045</v>
      </c>
    </row>
    <row r="252" spans="1:89" s="4" customFormat="1" x14ac:dyDescent="0.35">
      <c r="A252" s="4" t="s">
        <v>1033</v>
      </c>
      <c r="B252" s="5">
        <v>39959</v>
      </c>
      <c r="C252" s="5">
        <v>39994</v>
      </c>
      <c r="D252" s="4">
        <v>1</v>
      </c>
      <c r="E252" s="4" t="s">
        <v>1034</v>
      </c>
      <c r="G252" s="4">
        <v>1</v>
      </c>
      <c r="H252" s="4" t="s">
        <v>1034</v>
      </c>
      <c r="J252" s="4" t="str">
        <f t="shared" si="236"/>
        <v>Possession of firearm, Possession of weapon, Physical violence, Possession of controlled substance</v>
      </c>
      <c r="K252" s="4" t="s">
        <v>1035</v>
      </c>
      <c r="L252" s="4" t="s">
        <v>1036</v>
      </c>
      <c r="M252" s="4" t="str">
        <f t="shared" si="232"/>
        <v>One calendar year</v>
      </c>
      <c r="N252" s="4" t="s">
        <v>1037</v>
      </c>
      <c r="P252" s="4">
        <v>0</v>
      </c>
      <c r="S252" s="4" t="str">
        <f>("Possession of a weapon, Physical violence, Possession of a controlled substance, Endangering the health, safety, or property of others, Interference with educational process, Willful defiance")</f>
        <v>Possession of a weapon, Physical violence, Possession of a controlled substance, Endangering the health, safety, or property of others, Interference with educational process, Willful defiance</v>
      </c>
      <c r="T252" s="4" t="s">
        <v>1046</v>
      </c>
      <c r="U252" s="4" t="s">
        <v>1039</v>
      </c>
      <c r="V252" s="4" t="str">
        <f t="shared" ref="V252:V261" si="243">("Truancy or Absence")</f>
        <v>Truancy or Absence</v>
      </c>
      <c r="W252" s="4" t="s">
        <v>1047</v>
      </c>
      <c r="Y252" s="4" t="str">
        <f t="shared" si="237"/>
        <v>Not specified</v>
      </c>
      <c r="AA252" s="4" t="s">
        <v>1040</v>
      </c>
      <c r="AB252" s="4">
        <v>1</v>
      </c>
      <c r="AC252" s="4" t="s">
        <v>1048</v>
      </c>
      <c r="AE252" s="4" t="str">
        <f t="shared" si="238"/>
        <v>Willful defiance, Physical violence, Possession of controlled substance</v>
      </c>
      <c r="AF252" s="4" t="s">
        <v>1049</v>
      </c>
      <c r="AG252" s="4" t="s">
        <v>1039</v>
      </c>
      <c r="AH252" s="4" t="str">
        <f t="shared" si="239"/>
        <v>One semester</v>
      </c>
      <c r="AI252" s="4" t="s">
        <v>1034</v>
      </c>
      <c r="AK252" s="4">
        <v>0</v>
      </c>
      <c r="AN252" s="4" t="str">
        <f t="shared" ref="AN252:AN261" si="244">("Possession of a weapon, Possession of a controlled substance, Endangering the health, safety, or property of others, Interference with educational process")</f>
        <v>Possession of a weapon, Possession of a controlled substance, Endangering the health, safety, or property of others, Interference with educational process</v>
      </c>
      <c r="AO252" s="4" t="s">
        <v>1050</v>
      </c>
      <c r="AQ252" s="4" t="str">
        <f t="shared" ref="AQ252:AQ261" si="245">("Truancy or Absence")</f>
        <v>Truancy or Absence</v>
      </c>
      <c r="AR252" s="4" t="s">
        <v>1047</v>
      </c>
      <c r="AT252" s="4" t="str">
        <f t="shared" si="240"/>
        <v>Not specified</v>
      </c>
      <c r="AW252" s="4" t="str">
        <f t="shared" si="206"/>
        <v>No</v>
      </c>
      <c r="BC252" s="4">
        <v>0</v>
      </c>
      <c r="BI252" s="4" t="str">
        <f t="shared" si="233"/>
        <v>Not required</v>
      </c>
      <c r="BL252" s="4" t="str">
        <f t="shared" si="234"/>
        <v>No</v>
      </c>
      <c r="BR252" s="4">
        <v>1</v>
      </c>
      <c r="BS252" s="4" t="s">
        <v>1042</v>
      </c>
      <c r="BU252" s="4" t="str">
        <f t="shared" si="235"/>
        <v>Annually</v>
      </c>
      <c r="BV252" s="4" t="s">
        <v>1051</v>
      </c>
      <c r="BX252" s="4" t="str">
        <f t="shared" si="241"/>
        <v>Number of expulsions, Number of out-of-school suspensions, Incident type, Referrals to law enforcement</v>
      </c>
      <c r="BY252" s="4" t="s">
        <v>1044</v>
      </c>
      <c r="CA252" s="4">
        <v>0</v>
      </c>
      <c r="CG252" s="4">
        <v>1</v>
      </c>
      <c r="CH252" s="4" t="s">
        <v>1045</v>
      </c>
      <c r="CJ252" s="4" t="str">
        <f t="shared" si="242"/>
        <v>Truancy or absence</v>
      </c>
      <c r="CK252" s="4" t="s">
        <v>1045</v>
      </c>
    </row>
    <row r="253" spans="1:89" s="4" customFormat="1" x14ac:dyDescent="0.35">
      <c r="A253" s="4" t="s">
        <v>1033</v>
      </c>
      <c r="B253" s="5">
        <v>39995</v>
      </c>
      <c r="C253" s="5">
        <v>40543</v>
      </c>
      <c r="D253" s="4">
        <v>1</v>
      </c>
      <c r="E253" s="4" t="s">
        <v>1034</v>
      </c>
      <c r="G253" s="4">
        <v>1</v>
      </c>
      <c r="H253" s="4" t="s">
        <v>1034</v>
      </c>
      <c r="J253" s="4" t="str">
        <f t="shared" si="236"/>
        <v>Possession of firearm, Possession of weapon, Physical violence, Possession of controlled substance</v>
      </c>
      <c r="K253" s="4" t="s">
        <v>1035</v>
      </c>
      <c r="L253" s="4" t="s">
        <v>1036</v>
      </c>
      <c r="M253" s="4" t="str">
        <f t="shared" si="232"/>
        <v>One calendar year</v>
      </c>
      <c r="N253" s="4" t="s">
        <v>1037</v>
      </c>
      <c r="P253" s="4">
        <v>0</v>
      </c>
      <c r="S253" s="4" t="str">
        <f>("Possession of a weapon, Physical violence, Possession of a controlled substance, Endangering the health, safety, or property of others, Interference with educational process, Willful defiance")</f>
        <v>Possession of a weapon, Physical violence, Possession of a controlled substance, Endangering the health, safety, or property of others, Interference with educational process, Willful defiance</v>
      </c>
      <c r="T253" s="4" t="s">
        <v>1052</v>
      </c>
      <c r="U253" s="4" t="s">
        <v>1039</v>
      </c>
      <c r="V253" s="4" t="str">
        <f t="shared" si="243"/>
        <v>Truancy or Absence</v>
      </c>
      <c r="W253" s="4" t="s">
        <v>1047</v>
      </c>
      <c r="Y253" s="4" t="str">
        <f t="shared" si="237"/>
        <v>Not specified</v>
      </c>
      <c r="AA253" s="4" t="s">
        <v>1040</v>
      </c>
      <c r="AB253" s="4">
        <v>1</v>
      </c>
      <c r="AC253" s="4" t="s">
        <v>1048</v>
      </c>
      <c r="AE253" s="4" t="str">
        <f t="shared" si="238"/>
        <v>Willful defiance, Physical violence, Possession of controlled substance</v>
      </c>
      <c r="AF253" s="4" t="s">
        <v>1053</v>
      </c>
      <c r="AG253" s="4" t="s">
        <v>1039</v>
      </c>
      <c r="AH253" s="4" t="str">
        <f t="shared" si="239"/>
        <v>One semester</v>
      </c>
      <c r="AI253" s="4" t="s">
        <v>1034</v>
      </c>
      <c r="AK253" s="4">
        <v>0</v>
      </c>
      <c r="AN253" s="4" t="str">
        <f t="shared" si="244"/>
        <v>Possession of a weapon, Possession of a controlled substance, Endangering the health, safety, or property of others, Interference with educational process</v>
      </c>
      <c r="AO253" s="4" t="s">
        <v>1054</v>
      </c>
      <c r="AQ253" s="4" t="str">
        <f t="shared" si="245"/>
        <v>Truancy or Absence</v>
      </c>
      <c r="AR253" s="4" t="s">
        <v>1047</v>
      </c>
      <c r="AT253" s="4" t="str">
        <f t="shared" si="240"/>
        <v>Not specified</v>
      </c>
      <c r="AW253" s="4" t="str">
        <f t="shared" si="206"/>
        <v>No</v>
      </c>
      <c r="BC253" s="4">
        <v>0</v>
      </c>
      <c r="BI253" s="4" t="str">
        <f t="shared" si="233"/>
        <v>Not required</v>
      </c>
      <c r="BL253" s="4" t="str">
        <f t="shared" si="234"/>
        <v>No</v>
      </c>
      <c r="BR253" s="4">
        <v>1</v>
      </c>
      <c r="BS253" s="4" t="s">
        <v>1042</v>
      </c>
      <c r="BU253" s="4" t="str">
        <f t="shared" si="235"/>
        <v>Annually</v>
      </c>
      <c r="BV253" s="4" t="s">
        <v>1043</v>
      </c>
      <c r="BX253" s="4" t="str">
        <f t="shared" si="241"/>
        <v>Number of expulsions, Number of out-of-school suspensions, Incident type, Referrals to law enforcement</v>
      </c>
      <c r="BY253" s="4" t="s">
        <v>1044</v>
      </c>
      <c r="CA253" s="4">
        <v>0</v>
      </c>
      <c r="CG253" s="4">
        <v>1</v>
      </c>
      <c r="CH253" s="4" t="s">
        <v>1055</v>
      </c>
      <c r="CJ253" s="4" t="str">
        <f t="shared" si="242"/>
        <v>Truancy or absence</v>
      </c>
      <c r="CK253" s="4" t="s">
        <v>1055</v>
      </c>
    </row>
    <row r="254" spans="1:89" s="4" customFormat="1" x14ac:dyDescent="0.35">
      <c r="A254" s="4" t="s">
        <v>1033</v>
      </c>
      <c r="B254" s="5">
        <v>40544</v>
      </c>
      <c r="C254" s="5">
        <v>40724</v>
      </c>
      <c r="D254" s="4">
        <v>1</v>
      </c>
      <c r="E254" s="4" t="s">
        <v>1034</v>
      </c>
      <c r="G254" s="4">
        <v>1</v>
      </c>
      <c r="H254" s="4" t="s">
        <v>1034</v>
      </c>
      <c r="J254" s="4" t="str">
        <f t="shared" si="236"/>
        <v>Possession of firearm, Possession of weapon, Physical violence, Possession of controlled substance</v>
      </c>
      <c r="K254" s="4" t="s">
        <v>1056</v>
      </c>
      <c r="L254" s="4" t="s">
        <v>1036</v>
      </c>
      <c r="M254" s="4" t="str">
        <f t="shared" si="232"/>
        <v>One calendar year</v>
      </c>
      <c r="N254" s="4" t="s">
        <v>1037</v>
      </c>
      <c r="P254" s="4">
        <v>0</v>
      </c>
      <c r="S254" s="4" t="str">
        <f>("Possession of a weapon, Physical violence, Possession of a controlled substance, Endangering the health, safety, or property of others, Interference with educational process, Willful defiance")</f>
        <v>Possession of a weapon, Physical violence, Possession of a controlled substance, Endangering the health, safety, or property of others, Interference with educational process, Willful defiance</v>
      </c>
      <c r="T254" s="4" t="s">
        <v>1053</v>
      </c>
      <c r="U254" s="4" t="s">
        <v>1039</v>
      </c>
      <c r="V254" s="4" t="str">
        <f t="shared" si="243"/>
        <v>Truancy or Absence</v>
      </c>
      <c r="W254" s="4" t="s">
        <v>1047</v>
      </c>
      <c r="Y254" s="4" t="str">
        <f t="shared" si="237"/>
        <v>Not specified</v>
      </c>
      <c r="AA254" s="4" t="s">
        <v>1040</v>
      </c>
      <c r="AB254" s="4">
        <v>1</v>
      </c>
      <c r="AC254" s="4" t="s">
        <v>1048</v>
      </c>
      <c r="AE254" s="4" t="str">
        <f t="shared" si="238"/>
        <v>Willful defiance, Physical violence, Possession of controlled substance</v>
      </c>
      <c r="AF254" s="4" t="s">
        <v>1049</v>
      </c>
      <c r="AG254" s="4" t="s">
        <v>1039</v>
      </c>
      <c r="AH254" s="4" t="str">
        <f t="shared" si="239"/>
        <v>One semester</v>
      </c>
      <c r="AI254" s="4" t="s">
        <v>1034</v>
      </c>
      <c r="AK254" s="4">
        <v>0</v>
      </c>
      <c r="AN254" s="4" t="str">
        <f t="shared" si="244"/>
        <v>Possession of a weapon, Possession of a controlled substance, Endangering the health, safety, or property of others, Interference with educational process</v>
      </c>
      <c r="AO254" s="4" t="s">
        <v>1050</v>
      </c>
      <c r="AQ254" s="4" t="str">
        <f t="shared" si="245"/>
        <v>Truancy or Absence</v>
      </c>
      <c r="AR254" s="4" t="s">
        <v>1047</v>
      </c>
      <c r="AT254" s="4" t="str">
        <f t="shared" si="240"/>
        <v>Not specified</v>
      </c>
      <c r="AW254" s="4" t="str">
        <f t="shared" si="206"/>
        <v>No</v>
      </c>
      <c r="BC254" s="4">
        <v>0</v>
      </c>
      <c r="BI254" s="4" t="str">
        <f t="shared" si="233"/>
        <v>Not required</v>
      </c>
      <c r="BL254" s="4" t="str">
        <f t="shared" si="234"/>
        <v>No</v>
      </c>
      <c r="BR254" s="4">
        <v>1</v>
      </c>
      <c r="BS254" s="4" t="s">
        <v>1042</v>
      </c>
      <c r="BU254" s="4" t="str">
        <f t="shared" si="235"/>
        <v>Annually</v>
      </c>
      <c r="BV254" s="4" t="s">
        <v>1043</v>
      </c>
      <c r="BX254" s="4" t="str">
        <f t="shared" si="241"/>
        <v>Number of expulsions, Number of out-of-school suspensions, Incident type, Referrals to law enforcement</v>
      </c>
      <c r="BY254" s="4" t="s">
        <v>1057</v>
      </c>
      <c r="CA254" s="4">
        <v>0</v>
      </c>
      <c r="CG254" s="4">
        <v>1</v>
      </c>
      <c r="CH254" s="4" t="s">
        <v>1055</v>
      </c>
      <c r="CJ254" s="4" t="str">
        <f t="shared" si="242"/>
        <v>Truancy or absence</v>
      </c>
      <c r="CK254" s="4" t="s">
        <v>1055</v>
      </c>
    </row>
    <row r="255" spans="1:89" s="4" customFormat="1" x14ac:dyDescent="0.35">
      <c r="A255" s="4" t="s">
        <v>1033</v>
      </c>
      <c r="B255" s="5">
        <v>40725</v>
      </c>
      <c r="C255" s="5">
        <v>41455</v>
      </c>
      <c r="D255" s="4">
        <v>1</v>
      </c>
      <c r="E255" s="4" t="s">
        <v>1034</v>
      </c>
      <c r="G255" s="4">
        <v>1</v>
      </c>
      <c r="H255" s="4" t="s">
        <v>1034</v>
      </c>
      <c r="J255" s="4" t="str">
        <f t="shared" si="236"/>
        <v>Possession of firearm, Possession of weapon, Physical violence, Possession of controlled substance</v>
      </c>
      <c r="K255" s="4" t="s">
        <v>1035</v>
      </c>
      <c r="L255" s="4" t="s">
        <v>1036</v>
      </c>
      <c r="M255" s="4" t="str">
        <f t="shared" si="232"/>
        <v>One calendar year</v>
      </c>
      <c r="N255" s="4" t="s">
        <v>1037</v>
      </c>
      <c r="P255" s="4">
        <v>0</v>
      </c>
      <c r="S255" s="4" t="str">
        <f>("Possession of a weapon, Physical violence, Possession of a controlled substance, Endangering the health, safety, or property of others, Interference with educational process, Willful defiance")</f>
        <v>Possession of a weapon, Physical violence, Possession of a controlled substance, Endangering the health, safety, or property of others, Interference with educational process, Willful defiance</v>
      </c>
      <c r="T255" s="4" t="s">
        <v>1046</v>
      </c>
      <c r="U255" s="4" t="s">
        <v>1039</v>
      </c>
      <c r="V255" s="4" t="str">
        <f t="shared" si="243"/>
        <v>Truancy or Absence</v>
      </c>
      <c r="W255" s="4" t="s">
        <v>1047</v>
      </c>
      <c r="Y255" s="4" t="str">
        <f t="shared" si="237"/>
        <v>Not specified</v>
      </c>
      <c r="AA255" s="4" t="s">
        <v>1040</v>
      </c>
      <c r="AB255" s="4">
        <v>1</v>
      </c>
      <c r="AC255" s="4" t="s">
        <v>1048</v>
      </c>
      <c r="AE255" s="4" t="str">
        <f t="shared" si="238"/>
        <v>Willful defiance, Physical violence, Possession of controlled substance</v>
      </c>
      <c r="AF255" s="4" t="s">
        <v>1053</v>
      </c>
      <c r="AG255" s="4" t="s">
        <v>1039</v>
      </c>
      <c r="AH255" s="4" t="str">
        <f t="shared" si="239"/>
        <v>One semester</v>
      </c>
      <c r="AI255" s="4" t="s">
        <v>1034</v>
      </c>
      <c r="AK255" s="4">
        <v>0</v>
      </c>
      <c r="AN255" s="4" t="str">
        <f t="shared" si="244"/>
        <v>Possession of a weapon, Possession of a controlled substance, Endangering the health, safety, or property of others, Interference with educational process</v>
      </c>
      <c r="AO255" s="4" t="s">
        <v>1050</v>
      </c>
      <c r="AQ255" s="4" t="str">
        <f t="shared" si="245"/>
        <v>Truancy or Absence</v>
      </c>
      <c r="AR255" s="4" t="s">
        <v>1047</v>
      </c>
      <c r="AT255" s="4" t="str">
        <f t="shared" si="240"/>
        <v>Not specified</v>
      </c>
      <c r="AW255" s="4" t="str">
        <f t="shared" si="206"/>
        <v>No</v>
      </c>
      <c r="BC255" s="4">
        <v>0</v>
      </c>
      <c r="BI255" s="4" t="str">
        <f t="shared" si="233"/>
        <v>Not required</v>
      </c>
      <c r="BL255" s="4" t="str">
        <f t="shared" si="234"/>
        <v>No</v>
      </c>
      <c r="BR255" s="4">
        <v>1</v>
      </c>
      <c r="BS255" s="4" t="s">
        <v>1058</v>
      </c>
      <c r="BU255" s="4" t="str">
        <f t="shared" si="235"/>
        <v>Annually</v>
      </c>
      <c r="BV255" s="4" t="s">
        <v>1043</v>
      </c>
      <c r="BX255" s="4" t="str">
        <f t="shared" si="241"/>
        <v>Number of expulsions, Number of out-of-school suspensions, Incident type, Referrals to law enforcement</v>
      </c>
      <c r="BY255" s="4" t="s">
        <v>1057</v>
      </c>
      <c r="CA255" s="4">
        <v>0</v>
      </c>
      <c r="CG255" s="4">
        <v>1</v>
      </c>
      <c r="CH255" s="4" t="s">
        <v>1059</v>
      </c>
      <c r="CJ255" s="4" t="str">
        <f t="shared" si="242"/>
        <v>Truancy or absence</v>
      </c>
      <c r="CK255" s="4" t="s">
        <v>1059</v>
      </c>
    </row>
    <row r="256" spans="1:89" s="4" customFormat="1" x14ac:dyDescent="0.35">
      <c r="A256" s="4" t="s">
        <v>1033</v>
      </c>
      <c r="B256" s="5">
        <v>41456</v>
      </c>
      <c r="C256" s="5">
        <v>42004</v>
      </c>
      <c r="D256" s="4">
        <v>1</v>
      </c>
      <c r="E256" s="4" t="s">
        <v>1034</v>
      </c>
      <c r="G256" s="4">
        <v>1</v>
      </c>
      <c r="H256" s="4" t="s">
        <v>1034</v>
      </c>
      <c r="J256" s="4" t="str">
        <f t="shared" si="236"/>
        <v>Possession of firearm, Possession of weapon, Physical violence, Possession of controlled substance</v>
      </c>
      <c r="K256" s="4" t="s">
        <v>1035</v>
      </c>
      <c r="L256" s="4" t="s">
        <v>1036</v>
      </c>
      <c r="M256" s="4" t="str">
        <f t="shared" si="232"/>
        <v>One calendar year</v>
      </c>
      <c r="N256" s="4" t="s">
        <v>1037</v>
      </c>
      <c r="P256" s="4">
        <v>0</v>
      </c>
      <c r="S256" s="4" t="str">
        <f>("Possession of a weapon, Physical violence, Possession of a controlled substance, Endangering the health, safety, or property of others, Interference with educational process, Willful defiance")</f>
        <v>Possession of a weapon, Physical violence, Possession of a controlled substance, Endangering the health, safety, or property of others, Interference with educational process, Willful defiance</v>
      </c>
      <c r="T256" s="4" t="s">
        <v>1046</v>
      </c>
      <c r="U256" s="4" t="s">
        <v>1039</v>
      </c>
      <c r="V256" s="4" t="str">
        <f t="shared" si="243"/>
        <v>Truancy or Absence</v>
      </c>
      <c r="W256" s="4" t="s">
        <v>1047</v>
      </c>
      <c r="Y256" s="4" t="str">
        <f t="shared" si="237"/>
        <v>Not specified</v>
      </c>
      <c r="AA256" s="4" t="s">
        <v>1040</v>
      </c>
      <c r="AB256" s="4">
        <v>1</v>
      </c>
      <c r="AC256" s="4" t="s">
        <v>1048</v>
      </c>
      <c r="AE256" s="4" t="str">
        <f t="shared" si="238"/>
        <v>Willful defiance, Physical violence, Possession of controlled substance</v>
      </c>
      <c r="AF256" s="4" t="s">
        <v>1049</v>
      </c>
      <c r="AG256" s="4" t="s">
        <v>1039</v>
      </c>
      <c r="AH256" s="4" t="str">
        <f t="shared" si="239"/>
        <v>One semester</v>
      </c>
      <c r="AI256" s="4" t="s">
        <v>1034</v>
      </c>
      <c r="AK256" s="4">
        <v>0</v>
      </c>
      <c r="AN256" s="4" t="str">
        <f t="shared" si="244"/>
        <v>Possession of a weapon, Possession of a controlled substance, Endangering the health, safety, or property of others, Interference with educational process</v>
      </c>
      <c r="AO256" s="4" t="s">
        <v>1050</v>
      </c>
      <c r="AQ256" s="4" t="str">
        <f t="shared" si="245"/>
        <v>Truancy or Absence</v>
      </c>
      <c r="AR256" s="4" t="s">
        <v>1047</v>
      </c>
      <c r="AT256" s="4" t="str">
        <f t="shared" si="240"/>
        <v>Not specified</v>
      </c>
      <c r="AW256" s="4" t="str">
        <f t="shared" si="206"/>
        <v>No</v>
      </c>
      <c r="BC256" s="4">
        <v>0</v>
      </c>
      <c r="BI256" s="4" t="str">
        <f t="shared" si="233"/>
        <v>Not required</v>
      </c>
      <c r="BL256" s="4" t="str">
        <f t="shared" si="234"/>
        <v>No</v>
      </c>
      <c r="BR256" s="4">
        <v>1</v>
      </c>
      <c r="BS256" s="4" t="s">
        <v>1042</v>
      </c>
      <c r="BU256" s="4" t="str">
        <f t="shared" si="235"/>
        <v>Annually</v>
      </c>
      <c r="BV256" s="4" t="s">
        <v>1043</v>
      </c>
      <c r="BX256" s="4" t="str">
        <f t="shared" si="241"/>
        <v>Number of expulsions, Number of out-of-school suspensions, Incident type, Referrals to law enforcement</v>
      </c>
      <c r="BY256" s="4" t="s">
        <v>1057</v>
      </c>
      <c r="CA256" s="4">
        <v>0</v>
      </c>
      <c r="CG256" s="4">
        <v>1</v>
      </c>
      <c r="CH256" s="4" t="s">
        <v>1060</v>
      </c>
      <c r="CJ256" s="4" t="str">
        <f t="shared" si="242"/>
        <v>Truancy or absence</v>
      </c>
      <c r="CK256" s="4" t="s">
        <v>1060</v>
      </c>
    </row>
    <row r="257" spans="1:90" s="4" customFormat="1" x14ac:dyDescent="0.35">
      <c r="A257" s="4" t="s">
        <v>1033</v>
      </c>
      <c r="B257" s="5">
        <v>42005</v>
      </c>
      <c r="C257" s="5">
        <v>42185</v>
      </c>
      <c r="D257" s="4">
        <v>1</v>
      </c>
      <c r="E257" s="4" t="s">
        <v>1034</v>
      </c>
      <c r="G257" s="4">
        <v>1</v>
      </c>
      <c r="H257" s="4" t="s">
        <v>1034</v>
      </c>
      <c r="J257" s="4" t="str">
        <f t="shared" si="236"/>
        <v>Possession of firearm, Possession of weapon, Physical violence, Possession of controlled substance</v>
      </c>
      <c r="K257" s="4" t="s">
        <v>1061</v>
      </c>
      <c r="L257" s="4" t="s">
        <v>1036</v>
      </c>
      <c r="M257" s="4" t="str">
        <f t="shared" si="232"/>
        <v>One calendar year</v>
      </c>
      <c r="N257" s="4" t="s">
        <v>1037</v>
      </c>
      <c r="P257" s="4">
        <v>0</v>
      </c>
      <c r="S257" s="4" t="str">
        <f>("Possession of a weapon, Physical violence, Possession of a controlled substance, Endangering the health, safety, or property of others, Threats of violence, Interference with educational process")</f>
        <v>Possession of a weapon, Physical violence, Possession of a controlled substance, Endangering the health, safety, or property of others, Threats of violence, Interference with educational process</v>
      </c>
      <c r="T257" s="4" t="s">
        <v>1046</v>
      </c>
      <c r="U257" s="4" t="s">
        <v>1039</v>
      </c>
      <c r="V257" s="4" t="str">
        <f t="shared" si="243"/>
        <v>Truancy or Absence</v>
      </c>
      <c r="W257" s="4" t="s">
        <v>1047</v>
      </c>
      <c r="Y257" s="4" t="str">
        <f t="shared" si="237"/>
        <v>Not specified</v>
      </c>
      <c r="AA257" s="4" t="s">
        <v>1040</v>
      </c>
      <c r="AB257" s="4">
        <v>1</v>
      </c>
      <c r="AC257" s="4" t="s">
        <v>1048</v>
      </c>
      <c r="AE257" s="4" t="str">
        <f>("Physical violence, Possession of controlled substance, Threats of violence")</f>
        <v>Physical violence, Possession of controlled substance, Threats of violence</v>
      </c>
      <c r="AF257" s="4" t="s">
        <v>1049</v>
      </c>
      <c r="AG257" s="4" t="s">
        <v>1039</v>
      </c>
      <c r="AH257" s="4" t="str">
        <f t="shared" si="239"/>
        <v>One semester</v>
      </c>
      <c r="AI257" s="4" t="s">
        <v>1049</v>
      </c>
      <c r="AK257" s="4">
        <v>0</v>
      </c>
      <c r="AN257" s="4" t="str">
        <f t="shared" si="244"/>
        <v>Possession of a weapon, Possession of a controlled substance, Endangering the health, safety, or property of others, Interference with educational process</v>
      </c>
      <c r="AO257" s="4" t="s">
        <v>1050</v>
      </c>
      <c r="AQ257" s="4" t="str">
        <f t="shared" si="245"/>
        <v>Truancy or Absence</v>
      </c>
      <c r="AR257" s="4" t="s">
        <v>1047</v>
      </c>
      <c r="AT257" s="4" t="str">
        <f t="shared" si="240"/>
        <v>Not specified</v>
      </c>
      <c r="AW257" s="4" t="str">
        <f t="shared" si="206"/>
        <v>No</v>
      </c>
      <c r="BC257" s="4">
        <v>0</v>
      </c>
      <c r="BI257" s="4" t="str">
        <f t="shared" si="233"/>
        <v>Not required</v>
      </c>
      <c r="BK257" s="4" t="s">
        <v>1062</v>
      </c>
      <c r="BL257" s="4" t="str">
        <f t="shared" si="234"/>
        <v>No</v>
      </c>
      <c r="BR257" s="4">
        <v>1</v>
      </c>
      <c r="BS257" s="4" t="s">
        <v>1051</v>
      </c>
      <c r="BU257" s="4" t="str">
        <f t="shared" si="235"/>
        <v>Annually</v>
      </c>
      <c r="BV257" s="4" t="s">
        <v>1051</v>
      </c>
      <c r="BX257" s="4" t="str">
        <f t="shared" si="241"/>
        <v>Number of expulsions, Number of out-of-school suspensions, Incident type, Referrals to law enforcement</v>
      </c>
      <c r="BY257" s="4" t="s">
        <v>1063</v>
      </c>
      <c r="CA257" s="4">
        <v>0</v>
      </c>
      <c r="CG257" s="4">
        <v>1</v>
      </c>
      <c r="CH257" s="4" t="s">
        <v>1055</v>
      </c>
      <c r="CJ257" s="4" t="str">
        <f t="shared" si="242"/>
        <v>Truancy or absence</v>
      </c>
      <c r="CK257" s="4" t="s">
        <v>1055</v>
      </c>
    </row>
    <row r="258" spans="1:90" s="4" customFormat="1" x14ac:dyDescent="0.35">
      <c r="A258" s="4" t="s">
        <v>1033</v>
      </c>
      <c r="B258" s="5">
        <v>42186</v>
      </c>
      <c r="C258" s="5">
        <v>42277</v>
      </c>
      <c r="D258" s="4">
        <v>1</v>
      </c>
      <c r="E258" s="4" t="s">
        <v>1034</v>
      </c>
      <c r="G258" s="4">
        <v>1</v>
      </c>
      <c r="H258" s="4" t="s">
        <v>1034</v>
      </c>
      <c r="J258" s="4" t="str">
        <f t="shared" si="236"/>
        <v>Possession of firearm, Possession of weapon, Physical violence, Possession of controlled substance</v>
      </c>
      <c r="K258" s="4" t="s">
        <v>1035</v>
      </c>
      <c r="L258" s="4" t="s">
        <v>1036</v>
      </c>
      <c r="M258" s="4" t="str">
        <f t="shared" si="232"/>
        <v>One calendar year</v>
      </c>
      <c r="N258" s="4" t="s">
        <v>1037</v>
      </c>
      <c r="P258" s="4">
        <v>0</v>
      </c>
      <c r="S258" s="4" t="str">
        <f>("Possession of a weapon, Physical violence, Possession of a controlled substance, Endangering the health, safety, or property of others, Threats of violence, Interference with educational process")</f>
        <v>Possession of a weapon, Physical violence, Possession of a controlled substance, Endangering the health, safety, or property of others, Threats of violence, Interference with educational process</v>
      </c>
      <c r="T258" s="4" t="s">
        <v>1064</v>
      </c>
      <c r="U258" s="4" t="s">
        <v>1065</v>
      </c>
      <c r="V258" s="4" t="str">
        <f t="shared" si="243"/>
        <v>Truancy or Absence</v>
      </c>
      <c r="W258" s="4" t="s">
        <v>1047</v>
      </c>
      <c r="Y258" s="4" t="str">
        <f t="shared" si="237"/>
        <v>Not specified</v>
      </c>
      <c r="AA258" s="4" t="s">
        <v>1040</v>
      </c>
      <c r="AB258" s="4">
        <v>1</v>
      </c>
      <c r="AC258" s="4" t="s">
        <v>1048</v>
      </c>
      <c r="AE258" s="4" t="str">
        <f>("Physical violence, Possession of controlled substance, Threats of violence")</f>
        <v>Physical violence, Possession of controlled substance, Threats of violence</v>
      </c>
      <c r="AF258" s="4" t="s">
        <v>1066</v>
      </c>
      <c r="AG258" s="4" t="s">
        <v>1065</v>
      </c>
      <c r="AH258" s="4" t="str">
        <f t="shared" si="239"/>
        <v>One semester</v>
      </c>
      <c r="AI258" s="4" t="s">
        <v>1053</v>
      </c>
      <c r="AK258" s="4">
        <v>0</v>
      </c>
      <c r="AN258" s="4" t="str">
        <f t="shared" si="244"/>
        <v>Possession of a weapon, Possession of a controlled substance, Endangering the health, safety, or property of others, Interference with educational process</v>
      </c>
      <c r="AO258" s="4" t="s">
        <v>1050</v>
      </c>
      <c r="AQ258" s="4" t="str">
        <f t="shared" si="245"/>
        <v>Truancy or Absence</v>
      </c>
      <c r="AR258" s="4" t="s">
        <v>1047</v>
      </c>
      <c r="AT258" s="4" t="str">
        <f t="shared" si="240"/>
        <v>Not specified</v>
      </c>
      <c r="AW258" s="4" t="str">
        <f t="shared" si="206"/>
        <v>No</v>
      </c>
      <c r="BC258" s="4">
        <v>0</v>
      </c>
      <c r="BI258" s="4" t="str">
        <f>("Provide behavioral rehabilitation plan ")</f>
        <v xml:space="preserve">Provide behavioral rehabilitation plan </v>
      </c>
      <c r="BJ258" s="4" t="s">
        <v>1067</v>
      </c>
      <c r="BK258" s="4" t="s">
        <v>1062</v>
      </c>
      <c r="BL258" s="4" t="str">
        <f t="shared" si="234"/>
        <v>No</v>
      </c>
      <c r="BR258" s="4">
        <v>1</v>
      </c>
      <c r="BS258" s="4" t="s">
        <v>1042</v>
      </c>
      <c r="BU258" s="4" t="str">
        <f t="shared" si="235"/>
        <v>Annually</v>
      </c>
      <c r="BV258" s="4" t="s">
        <v>1042</v>
      </c>
      <c r="BX258" s="4" t="str">
        <f t="shared" si="241"/>
        <v>Number of expulsions, Number of out-of-school suspensions, Incident type, Referrals to law enforcement</v>
      </c>
      <c r="BY258" s="4" t="s">
        <v>1068</v>
      </c>
      <c r="CA258" s="4">
        <v>0</v>
      </c>
      <c r="CG258" s="4">
        <v>1</v>
      </c>
      <c r="CH258" s="4" t="s">
        <v>1055</v>
      </c>
      <c r="CJ258" s="4" t="str">
        <f t="shared" si="242"/>
        <v>Truancy or absence</v>
      </c>
      <c r="CK258" s="4" t="s">
        <v>1055</v>
      </c>
    </row>
    <row r="259" spans="1:90" s="4" customFormat="1" x14ac:dyDescent="0.35">
      <c r="A259" s="4" t="s">
        <v>1033</v>
      </c>
      <c r="B259" s="5">
        <v>42278</v>
      </c>
      <c r="C259" s="5">
        <v>42369</v>
      </c>
      <c r="D259" s="4">
        <v>1</v>
      </c>
      <c r="E259" s="4" t="s">
        <v>1034</v>
      </c>
      <c r="G259" s="4">
        <v>1</v>
      </c>
      <c r="H259" s="4" t="s">
        <v>1034</v>
      </c>
      <c r="J259" s="4" t="str">
        <f t="shared" si="236"/>
        <v>Possession of firearm, Possession of weapon, Physical violence, Possession of controlled substance</v>
      </c>
      <c r="K259" s="4" t="s">
        <v>1035</v>
      </c>
      <c r="L259" s="4" t="s">
        <v>1036</v>
      </c>
      <c r="M259" s="4" t="str">
        <f t="shared" si="232"/>
        <v>One calendar year</v>
      </c>
      <c r="N259" s="4" t="s">
        <v>1037</v>
      </c>
      <c r="P259" s="4">
        <v>0</v>
      </c>
      <c r="S259" s="4" t="str">
        <f>("Possession of a weapon, Physical violence, Possession of a controlled substance, Endangering the health, safety, or property of others, Threats of violence, Interference with educational process")</f>
        <v>Possession of a weapon, Physical violence, Possession of a controlled substance, Endangering the health, safety, or property of others, Threats of violence, Interference with educational process</v>
      </c>
      <c r="T259" s="4" t="s">
        <v>1069</v>
      </c>
      <c r="U259" s="4" t="s">
        <v>1070</v>
      </c>
      <c r="V259" s="4" t="str">
        <f t="shared" si="243"/>
        <v>Truancy or Absence</v>
      </c>
      <c r="W259" s="4" t="s">
        <v>1047</v>
      </c>
      <c r="Y259" s="4" t="str">
        <f t="shared" si="237"/>
        <v>Not specified</v>
      </c>
      <c r="AA259" s="4" t="s">
        <v>1040</v>
      </c>
      <c r="AB259" s="4">
        <v>1</v>
      </c>
      <c r="AC259" s="4" t="s">
        <v>1048</v>
      </c>
      <c r="AE259" s="4" t="str">
        <f>("Physical violence, Possession of controlled substance, Threats of violence")</f>
        <v>Physical violence, Possession of controlled substance, Threats of violence</v>
      </c>
      <c r="AF259" s="4" t="s">
        <v>1071</v>
      </c>
      <c r="AG259" s="4" t="s">
        <v>1070</v>
      </c>
      <c r="AH259" s="4" t="str">
        <f t="shared" si="239"/>
        <v>One semester</v>
      </c>
      <c r="AI259" s="4" t="s">
        <v>1034</v>
      </c>
      <c r="AK259" s="4">
        <v>0</v>
      </c>
      <c r="AN259" s="4" t="str">
        <f t="shared" si="244"/>
        <v>Possession of a weapon, Possession of a controlled substance, Endangering the health, safety, or property of others, Interference with educational process</v>
      </c>
      <c r="AO259" s="4" t="s">
        <v>1050</v>
      </c>
      <c r="AQ259" s="4" t="str">
        <f t="shared" si="245"/>
        <v>Truancy or Absence</v>
      </c>
      <c r="AR259" s="4" t="s">
        <v>1047</v>
      </c>
      <c r="AT259" s="4" t="str">
        <f t="shared" si="240"/>
        <v>Not specified</v>
      </c>
      <c r="AW259" s="4" t="str">
        <f t="shared" si="206"/>
        <v>No</v>
      </c>
      <c r="BC259" s="4">
        <v>0</v>
      </c>
      <c r="BI259" s="4" t="str">
        <f>("Provide behavioral rehabilitation plan ")</f>
        <v xml:space="preserve">Provide behavioral rehabilitation plan </v>
      </c>
      <c r="BJ259" s="4" t="s">
        <v>1067</v>
      </c>
      <c r="BL259" s="4" t="str">
        <f t="shared" si="234"/>
        <v>No</v>
      </c>
      <c r="BR259" s="4">
        <v>1</v>
      </c>
      <c r="BS259" s="4" t="s">
        <v>1042</v>
      </c>
      <c r="BU259" s="4" t="str">
        <f t="shared" si="235"/>
        <v>Annually</v>
      </c>
      <c r="BV259" s="4" t="s">
        <v>1043</v>
      </c>
      <c r="BX259" s="4" t="str">
        <f t="shared" si="241"/>
        <v>Number of expulsions, Number of out-of-school suspensions, Incident type, Referrals to law enforcement</v>
      </c>
      <c r="BY259" s="4" t="s">
        <v>1044</v>
      </c>
      <c r="CA259" s="4">
        <v>0</v>
      </c>
      <c r="CG259" s="4">
        <v>1</v>
      </c>
      <c r="CH259" s="4" t="s">
        <v>1055</v>
      </c>
      <c r="CJ259" s="4" t="str">
        <f t="shared" si="242"/>
        <v>Truancy or absence</v>
      </c>
      <c r="CK259" s="4" t="s">
        <v>1055</v>
      </c>
    </row>
    <row r="260" spans="1:90" s="4" customFormat="1" x14ac:dyDescent="0.35">
      <c r="A260" s="4" t="s">
        <v>1033</v>
      </c>
      <c r="B260" s="5">
        <v>42370</v>
      </c>
      <c r="C260" s="5">
        <v>42916</v>
      </c>
      <c r="D260" s="4">
        <v>1</v>
      </c>
      <c r="E260" s="4" t="s">
        <v>1034</v>
      </c>
      <c r="G260" s="4">
        <v>1</v>
      </c>
      <c r="H260" s="4" t="s">
        <v>1034</v>
      </c>
      <c r="J260" s="4" t="str">
        <f t="shared" si="236"/>
        <v>Possession of firearm, Possession of weapon, Physical violence, Possession of controlled substance</v>
      </c>
      <c r="K260" s="4" t="s">
        <v>1035</v>
      </c>
      <c r="L260" s="4" t="s">
        <v>1036</v>
      </c>
      <c r="M260" s="4" t="str">
        <f t="shared" si="232"/>
        <v>One calendar year</v>
      </c>
      <c r="N260" s="4" t="s">
        <v>1037</v>
      </c>
      <c r="P260" s="4">
        <v>0</v>
      </c>
      <c r="S260" s="4" t="str">
        <f>("Possession of a weapon, Physical violence, Possession of a controlled substance, Endangering the health, safety, or property of others, Threats of violence, Interference with educational process")</f>
        <v>Possession of a weapon, Physical violence, Possession of a controlled substance, Endangering the health, safety, or property of others, Threats of violence, Interference with educational process</v>
      </c>
      <c r="T260" s="4" t="s">
        <v>1072</v>
      </c>
      <c r="U260" s="4" t="s">
        <v>1070</v>
      </c>
      <c r="V260" s="4" t="str">
        <f t="shared" si="243"/>
        <v>Truancy or Absence</v>
      </c>
      <c r="W260" s="4" t="s">
        <v>1047</v>
      </c>
      <c r="Y260" s="4" t="str">
        <f t="shared" si="237"/>
        <v>Not specified</v>
      </c>
      <c r="AA260" s="4" t="s">
        <v>1040</v>
      </c>
      <c r="AB260" s="4">
        <v>1</v>
      </c>
      <c r="AC260" s="4" t="s">
        <v>1048</v>
      </c>
      <c r="AE260" s="4" t="str">
        <f>("Physical violence, Possession of controlled substance, Threats of violence")</f>
        <v>Physical violence, Possession of controlled substance, Threats of violence</v>
      </c>
      <c r="AF260" s="4" t="s">
        <v>1073</v>
      </c>
      <c r="AG260" s="4" t="s">
        <v>1070</v>
      </c>
      <c r="AH260" s="4" t="str">
        <f t="shared" si="239"/>
        <v>One semester</v>
      </c>
      <c r="AI260" s="4" t="s">
        <v>1034</v>
      </c>
      <c r="AK260" s="4">
        <v>0</v>
      </c>
      <c r="AN260" s="4" t="str">
        <f t="shared" si="244"/>
        <v>Possession of a weapon, Possession of a controlled substance, Endangering the health, safety, or property of others, Interference with educational process</v>
      </c>
      <c r="AO260" s="4" t="s">
        <v>1050</v>
      </c>
      <c r="AQ260" s="4" t="str">
        <f t="shared" si="245"/>
        <v>Truancy or Absence</v>
      </c>
      <c r="AR260" s="4" t="s">
        <v>1047</v>
      </c>
      <c r="AT260" s="4" t="str">
        <f t="shared" si="240"/>
        <v>Not specified</v>
      </c>
      <c r="AW260" s="4" t="str">
        <f t="shared" si="206"/>
        <v>No</v>
      </c>
      <c r="BC260" s="4">
        <v>0</v>
      </c>
      <c r="BI260" s="4" t="str">
        <f>("Provide behavioral rehabilitation plan ")</f>
        <v xml:space="preserve">Provide behavioral rehabilitation plan </v>
      </c>
      <c r="BJ260" s="4" t="s">
        <v>1074</v>
      </c>
      <c r="BL260" s="4" t="str">
        <f t="shared" si="234"/>
        <v>No</v>
      </c>
      <c r="BR260" s="4">
        <v>1</v>
      </c>
      <c r="BS260" s="4" t="s">
        <v>1042</v>
      </c>
      <c r="BU260" s="4" t="str">
        <f t="shared" si="235"/>
        <v>Annually</v>
      </c>
      <c r="BV260" s="4" t="s">
        <v>1075</v>
      </c>
      <c r="BX260" s="4" t="str">
        <f t="shared" si="241"/>
        <v>Number of expulsions, Number of out-of-school suspensions, Incident type, Referrals to law enforcement</v>
      </c>
      <c r="BY260" s="4" t="s">
        <v>1044</v>
      </c>
      <c r="CA260" s="4">
        <v>0</v>
      </c>
      <c r="CG260" s="4">
        <v>1</v>
      </c>
      <c r="CH260" s="4" t="s">
        <v>1055</v>
      </c>
      <c r="CJ260" s="4" t="str">
        <f t="shared" si="242"/>
        <v>Truancy or absence</v>
      </c>
      <c r="CK260" s="4" t="s">
        <v>1055</v>
      </c>
    </row>
    <row r="261" spans="1:90" s="4" customFormat="1" x14ac:dyDescent="0.35">
      <c r="A261" s="4" t="s">
        <v>1033</v>
      </c>
      <c r="B261" s="5">
        <v>42917</v>
      </c>
      <c r="C261" s="5">
        <v>43435</v>
      </c>
      <c r="D261" s="4">
        <v>1</v>
      </c>
      <c r="E261" s="4" t="s">
        <v>1034</v>
      </c>
      <c r="G261" s="4">
        <v>1</v>
      </c>
      <c r="H261" s="4" t="s">
        <v>1034</v>
      </c>
      <c r="J261" s="4" t="str">
        <f t="shared" si="236"/>
        <v>Possession of firearm, Possession of weapon, Physical violence, Possession of controlled substance</v>
      </c>
      <c r="K261" s="4" t="s">
        <v>1035</v>
      </c>
      <c r="L261" s="4" t="s">
        <v>1036</v>
      </c>
      <c r="M261" s="4" t="str">
        <f t="shared" si="232"/>
        <v>One calendar year</v>
      </c>
      <c r="N261" s="4" t="s">
        <v>1037</v>
      </c>
      <c r="P261" s="4">
        <v>0</v>
      </c>
      <c r="S261" s="4" t="str">
        <f>("Possession of a weapon, Physical violence, Possession of a controlled substance, Endangering the health, safety, or property of others, Threats of violence, Interference with educational process")</f>
        <v>Possession of a weapon, Physical violence, Possession of a controlled substance, Endangering the health, safety, or property of others, Threats of violence, Interference with educational process</v>
      </c>
      <c r="T261" s="4" t="s">
        <v>1076</v>
      </c>
      <c r="U261" s="4" t="s">
        <v>1070</v>
      </c>
      <c r="V261" s="4" t="str">
        <f t="shared" si="243"/>
        <v>Truancy or Absence</v>
      </c>
      <c r="W261" s="4" t="s">
        <v>1047</v>
      </c>
      <c r="Y261" s="4" t="str">
        <f t="shared" si="237"/>
        <v>Not specified</v>
      </c>
      <c r="AA261" s="4" t="s">
        <v>1040</v>
      </c>
      <c r="AB261" s="4">
        <v>1</v>
      </c>
      <c r="AC261" s="4" t="s">
        <v>1048</v>
      </c>
      <c r="AE261" s="4" t="str">
        <f>("Physical violence, Possession of controlled substance, Threats of violence")</f>
        <v>Physical violence, Possession of controlled substance, Threats of violence</v>
      </c>
      <c r="AF261" s="4" t="s">
        <v>1073</v>
      </c>
      <c r="AG261" s="4" t="s">
        <v>1070</v>
      </c>
      <c r="AH261" s="4" t="str">
        <f t="shared" si="239"/>
        <v>One semester</v>
      </c>
      <c r="AI261" s="4" t="s">
        <v>1049</v>
      </c>
      <c r="AK261" s="4">
        <v>0</v>
      </c>
      <c r="AN261" s="4" t="str">
        <f t="shared" si="244"/>
        <v>Possession of a weapon, Possession of a controlled substance, Endangering the health, safety, or property of others, Interference with educational process</v>
      </c>
      <c r="AO261" s="4" t="s">
        <v>1050</v>
      </c>
      <c r="AQ261" s="4" t="str">
        <f t="shared" si="245"/>
        <v>Truancy or Absence</v>
      </c>
      <c r="AR261" s="4" t="s">
        <v>1047</v>
      </c>
      <c r="AT261" s="4" t="str">
        <f t="shared" si="240"/>
        <v>Not specified</v>
      </c>
      <c r="AW261" s="4" t="str">
        <f t="shared" si="206"/>
        <v>No</v>
      </c>
      <c r="BC261" s="4">
        <v>0</v>
      </c>
      <c r="BI261" s="4" t="str">
        <f>("Provide behavioral rehabilitation plan ")</f>
        <v xml:space="preserve">Provide behavioral rehabilitation plan </v>
      </c>
      <c r="BJ261" s="4" t="s">
        <v>1074</v>
      </c>
      <c r="BL261" s="4" t="str">
        <f t="shared" si="234"/>
        <v>No</v>
      </c>
      <c r="BR261" s="4">
        <v>1</v>
      </c>
      <c r="BS261" s="4" t="s">
        <v>1077</v>
      </c>
      <c r="BU261" s="4" t="str">
        <f t="shared" si="235"/>
        <v>Annually</v>
      </c>
      <c r="BV261" s="4" t="s">
        <v>1078</v>
      </c>
      <c r="BX261" s="4" t="str">
        <f t="shared" si="241"/>
        <v>Number of expulsions, Number of out-of-school suspensions, Incident type, Referrals to law enforcement</v>
      </c>
      <c r="BY261" s="4" t="s">
        <v>1079</v>
      </c>
      <c r="CA261" s="4">
        <v>0</v>
      </c>
      <c r="CG261" s="4">
        <v>1</v>
      </c>
      <c r="CH261" s="4" t="s">
        <v>1055</v>
      </c>
      <c r="CJ261" s="4" t="str">
        <f t="shared" si="242"/>
        <v>Truancy or absence</v>
      </c>
      <c r="CK261" s="4" t="s">
        <v>1055</v>
      </c>
    </row>
    <row r="262" spans="1:90" s="4" customFormat="1" x14ac:dyDescent="0.35">
      <c r="A262" s="4" t="s">
        <v>1080</v>
      </c>
      <c r="B262" s="5">
        <v>39448</v>
      </c>
      <c r="C262" s="5">
        <v>40438</v>
      </c>
      <c r="D262" s="4">
        <v>1</v>
      </c>
      <c r="E262" s="4" t="s">
        <v>1081</v>
      </c>
      <c r="G262" s="4">
        <v>1</v>
      </c>
      <c r="H262" s="4" t="s">
        <v>1082</v>
      </c>
      <c r="J262" s="4" t="str">
        <f t="shared" ref="J262:J271" si="246">("Possession of firearm")</f>
        <v>Possession of firearm</v>
      </c>
      <c r="K262" s="4" t="s">
        <v>1083</v>
      </c>
      <c r="M262" s="4" t="str">
        <f t="shared" si="232"/>
        <v>One calendar year</v>
      </c>
      <c r="N262" s="4" t="s">
        <v>1083</v>
      </c>
      <c r="P262" s="4">
        <v>1</v>
      </c>
      <c r="Q262" s="4" t="s">
        <v>1084</v>
      </c>
      <c r="S262" s="4" t="s">
        <v>1085</v>
      </c>
      <c r="T262" s="4" t="s">
        <v>1086</v>
      </c>
      <c r="V262" s="4" t="str">
        <f t="shared" ref="V262:V271" si="247">("None")</f>
        <v>None</v>
      </c>
      <c r="Y262" s="4" t="str">
        <f t="shared" ref="Y262:Y267" si="248">("Remainder of eligibility")</f>
        <v>Remainder of eligibility</v>
      </c>
      <c r="Z262" s="4" t="s">
        <v>1087</v>
      </c>
      <c r="AB262" s="4">
        <v>1</v>
      </c>
      <c r="AC262" s="4" t="s">
        <v>1088</v>
      </c>
      <c r="AE262" s="4" t="str">
        <f t="shared" ref="AE262:AE267" si="249">("Possession of firearms")</f>
        <v>Possession of firearms</v>
      </c>
      <c r="AF262" s="4" t="s">
        <v>1089</v>
      </c>
      <c r="AH262" s="4" t="str">
        <f t="shared" ref="AH262:AH271" si="250">("Not specified")</f>
        <v>Not specified</v>
      </c>
      <c r="AK262" s="4">
        <v>0</v>
      </c>
      <c r="AN262" s="4" t="s">
        <v>1090</v>
      </c>
      <c r="AO262" s="4" t="s">
        <v>1091</v>
      </c>
      <c r="AQ262" s="4" t="str">
        <f t="shared" ref="AQ262:AQ271" si="251">("None")</f>
        <v>None</v>
      </c>
      <c r="AT262" s="4" t="str">
        <f t="shared" ref="AT262:AT267" si="252">("10 days")</f>
        <v>10 days</v>
      </c>
      <c r="AU262" s="4" t="s">
        <v>1092</v>
      </c>
      <c r="AV262" s="4" t="s">
        <v>1093</v>
      </c>
      <c r="AW262" s="4" t="str">
        <f t="shared" si="206"/>
        <v>No</v>
      </c>
      <c r="BC262" s="4">
        <v>0</v>
      </c>
      <c r="BI262" s="4" t="str">
        <f>("Not required")</f>
        <v>Not required</v>
      </c>
      <c r="BL262" s="4" t="str">
        <f t="shared" si="234"/>
        <v>No</v>
      </c>
      <c r="BR262" s="4">
        <v>1</v>
      </c>
      <c r="BS262" s="4" t="s">
        <v>1094</v>
      </c>
      <c r="BU262" s="4" t="str">
        <f t="shared" si="235"/>
        <v>Annually</v>
      </c>
      <c r="BV262" s="4" t="s">
        <v>1094</v>
      </c>
      <c r="BX262" s="4" t="str">
        <f t="shared" ref="BX262:BX267" si="253">("Number of expulsions, Number of out-of-school suspensions, Number of in-school suspensions, Firearm incidents, Demographic information ")</f>
        <v xml:space="preserve">Number of expulsions, Number of out-of-school suspensions, Number of in-school suspensions, Firearm incidents, Demographic information </v>
      </c>
      <c r="BY262" s="4" t="s">
        <v>1095</v>
      </c>
      <c r="BZ262" s="4" t="s">
        <v>1096</v>
      </c>
      <c r="CA262" s="4">
        <v>1</v>
      </c>
      <c r="CB262" s="4" t="s">
        <v>1097</v>
      </c>
      <c r="CD262" s="4" t="str">
        <f>("Race/ethnicity, English learner, Income status, Disability status")</f>
        <v>Race/ethnicity, English learner, Income status, Disability status</v>
      </c>
      <c r="CE262" s="4" t="s">
        <v>1097</v>
      </c>
      <c r="CF262" s="4" t="s">
        <v>1098</v>
      </c>
      <c r="CG262" s="4">
        <v>1</v>
      </c>
      <c r="CH262" s="4" t="s">
        <v>1099</v>
      </c>
      <c r="CJ262" s="4" t="str">
        <f t="shared" ref="CJ262:CJ267" si="254">("Possession of firearm, Possession of weapon, Offenses related to a controlled substance, Physical violence, Sexual assault, Delinquent acts, Theft, Damaging property")</f>
        <v>Possession of firearm, Possession of weapon, Offenses related to a controlled substance, Physical violence, Sexual assault, Delinquent acts, Theft, Damaging property</v>
      </c>
      <c r="CK262" s="4" t="s">
        <v>1100</v>
      </c>
    </row>
    <row r="263" spans="1:90" s="4" customFormat="1" x14ac:dyDescent="0.35">
      <c r="A263" s="4" t="s">
        <v>1080</v>
      </c>
      <c r="B263" s="5">
        <v>40439</v>
      </c>
      <c r="C263" s="5">
        <v>41439</v>
      </c>
      <c r="D263" s="4">
        <v>1</v>
      </c>
      <c r="E263" s="4" t="s">
        <v>1081</v>
      </c>
      <c r="G263" s="4">
        <v>1</v>
      </c>
      <c r="H263" s="4" t="s">
        <v>1082</v>
      </c>
      <c r="J263" s="4" t="str">
        <f t="shared" si="246"/>
        <v>Possession of firearm</v>
      </c>
      <c r="K263" s="4" t="s">
        <v>1083</v>
      </c>
      <c r="M263" s="4" t="str">
        <f t="shared" si="232"/>
        <v>One calendar year</v>
      </c>
      <c r="N263" s="4" t="s">
        <v>1083</v>
      </c>
      <c r="P263" s="4">
        <v>1</v>
      </c>
      <c r="Q263" s="4" t="s">
        <v>1084</v>
      </c>
      <c r="S263" s="4" t="s">
        <v>1085</v>
      </c>
      <c r="T263" s="4" t="s">
        <v>1086</v>
      </c>
      <c r="V263" s="4" t="str">
        <f t="shared" si="247"/>
        <v>None</v>
      </c>
      <c r="Y263" s="4" t="str">
        <f t="shared" si="248"/>
        <v>Remainder of eligibility</v>
      </c>
      <c r="Z263" s="4" t="s">
        <v>1101</v>
      </c>
      <c r="AB263" s="4">
        <v>1</v>
      </c>
      <c r="AC263" s="4" t="s">
        <v>1088</v>
      </c>
      <c r="AE263" s="4" t="str">
        <f t="shared" si="249"/>
        <v>Possession of firearms</v>
      </c>
      <c r="AF263" s="4" t="s">
        <v>1089</v>
      </c>
      <c r="AH263" s="4" t="str">
        <f t="shared" si="250"/>
        <v>Not specified</v>
      </c>
      <c r="AK263" s="4">
        <v>0</v>
      </c>
      <c r="AN263" s="4" t="s">
        <v>1090</v>
      </c>
      <c r="AO263" s="4" t="s">
        <v>1091</v>
      </c>
      <c r="AQ263" s="4" t="str">
        <f t="shared" si="251"/>
        <v>None</v>
      </c>
      <c r="AT263" s="4" t="str">
        <f t="shared" si="252"/>
        <v>10 days</v>
      </c>
      <c r="AU263" s="4" t="s">
        <v>1092</v>
      </c>
      <c r="AV263" s="4" t="s">
        <v>1093</v>
      </c>
      <c r="AW263" s="4" t="str">
        <f t="shared" si="206"/>
        <v>No</v>
      </c>
      <c r="BC263" s="4">
        <v>0</v>
      </c>
      <c r="BI263" s="4" t="str">
        <f>("Not required")</f>
        <v>Not required</v>
      </c>
      <c r="BL263" s="4" t="str">
        <f t="shared" si="234"/>
        <v>No</v>
      </c>
      <c r="BR263" s="4">
        <v>1</v>
      </c>
      <c r="BS263" s="4" t="s">
        <v>1102</v>
      </c>
      <c r="BU263" s="4" t="str">
        <f t="shared" si="235"/>
        <v>Annually</v>
      </c>
      <c r="BV263" s="4" t="s">
        <v>1102</v>
      </c>
      <c r="BX263" s="4" t="str">
        <f t="shared" si="253"/>
        <v xml:space="preserve">Number of expulsions, Number of out-of-school suspensions, Number of in-school suspensions, Firearm incidents, Demographic information </v>
      </c>
      <c r="BY263" s="4" t="s">
        <v>1103</v>
      </c>
      <c r="BZ263" s="4" t="s">
        <v>1096</v>
      </c>
      <c r="CA263" s="4">
        <v>1</v>
      </c>
      <c r="CB263" s="4" t="s">
        <v>1104</v>
      </c>
      <c r="CD263" s="4" t="str">
        <f>("Race/ethnicity, English learner, Income status, Disability status")</f>
        <v>Race/ethnicity, English learner, Income status, Disability status</v>
      </c>
      <c r="CE263" s="4" t="s">
        <v>1104</v>
      </c>
      <c r="CF263" s="4" t="s">
        <v>1098</v>
      </c>
      <c r="CG263" s="4">
        <v>1</v>
      </c>
      <c r="CH263" s="4" t="s">
        <v>1105</v>
      </c>
      <c r="CJ263" s="4" t="str">
        <f t="shared" si="254"/>
        <v>Possession of firearm, Possession of weapon, Offenses related to a controlled substance, Physical violence, Sexual assault, Delinquent acts, Theft, Damaging property</v>
      </c>
      <c r="CK263" s="4" t="s">
        <v>1106</v>
      </c>
    </row>
    <row r="264" spans="1:90" s="4" customFormat="1" x14ac:dyDescent="0.35">
      <c r="A264" s="4" t="s">
        <v>1080</v>
      </c>
      <c r="B264" s="5">
        <v>41440</v>
      </c>
      <c r="C264" s="5">
        <v>42901</v>
      </c>
      <c r="D264" s="4">
        <v>1</v>
      </c>
      <c r="E264" s="4" t="s">
        <v>1081</v>
      </c>
      <c r="G264" s="4">
        <v>1</v>
      </c>
      <c r="H264" s="4" t="s">
        <v>1082</v>
      </c>
      <c r="J264" s="4" t="str">
        <f t="shared" si="246"/>
        <v>Possession of firearm</v>
      </c>
      <c r="K264" s="4" t="s">
        <v>1083</v>
      </c>
      <c r="M264" s="4" t="str">
        <f t="shared" si="232"/>
        <v>One calendar year</v>
      </c>
      <c r="N264" s="4" t="s">
        <v>1083</v>
      </c>
      <c r="P264" s="4">
        <v>1</v>
      </c>
      <c r="Q264" s="4" t="s">
        <v>1084</v>
      </c>
      <c r="S264" s="4" t="s">
        <v>1107</v>
      </c>
      <c r="T264" s="4" t="s">
        <v>1086</v>
      </c>
      <c r="V264" s="4" t="str">
        <f t="shared" si="247"/>
        <v>None</v>
      </c>
      <c r="Y264" s="4" t="str">
        <f t="shared" si="248"/>
        <v>Remainder of eligibility</v>
      </c>
      <c r="Z264" s="4" t="s">
        <v>1108</v>
      </c>
      <c r="AB264" s="4">
        <v>1</v>
      </c>
      <c r="AC264" s="4" t="s">
        <v>1088</v>
      </c>
      <c r="AE264" s="4" t="str">
        <f t="shared" si="249"/>
        <v>Possession of firearms</v>
      </c>
      <c r="AF264" s="4" t="s">
        <v>1109</v>
      </c>
      <c r="AH264" s="4" t="str">
        <f t="shared" si="250"/>
        <v>Not specified</v>
      </c>
      <c r="AK264" s="4">
        <v>0</v>
      </c>
      <c r="AN264" s="4" t="str">
        <f>("Physical violence, Damaging property, Gross misconduct, Failure to conform with rules, Endangering the health, safety, or property of others")</f>
        <v>Physical violence, Damaging property, Gross misconduct, Failure to conform with rules, Endangering the health, safety, or property of others</v>
      </c>
      <c r="AO264" s="4" t="s">
        <v>1088</v>
      </c>
      <c r="AQ264" s="4" t="str">
        <f t="shared" si="251"/>
        <v>None</v>
      </c>
      <c r="AT264" s="4" t="str">
        <f t="shared" si="252"/>
        <v>10 days</v>
      </c>
      <c r="AU264" s="4" t="s">
        <v>1088</v>
      </c>
      <c r="AV264" s="4" t="s">
        <v>1110</v>
      </c>
      <c r="AW264" s="4" t="str">
        <f t="shared" si="206"/>
        <v>No</v>
      </c>
      <c r="BC264" s="4">
        <v>0</v>
      </c>
      <c r="BI264" s="4" t="str">
        <f>("Not required")</f>
        <v>Not required</v>
      </c>
      <c r="BL264" s="4" t="str">
        <f t="shared" si="234"/>
        <v>No</v>
      </c>
      <c r="BR264" s="4">
        <v>1</v>
      </c>
      <c r="BS264" s="4" t="s">
        <v>1111</v>
      </c>
      <c r="BU264" s="4" t="str">
        <f t="shared" si="235"/>
        <v>Annually</v>
      </c>
      <c r="BV264" s="4" t="s">
        <v>1111</v>
      </c>
      <c r="BX264" s="4" t="str">
        <f t="shared" si="253"/>
        <v xml:space="preserve">Number of expulsions, Number of out-of-school suspensions, Number of in-school suspensions, Firearm incidents, Demographic information </v>
      </c>
      <c r="BY264" s="4" t="s">
        <v>1112</v>
      </c>
      <c r="BZ264" s="4" t="s">
        <v>1096</v>
      </c>
      <c r="CA264" s="4">
        <v>1</v>
      </c>
      <c r="CB264" s="4" t="s">
        <v>1104</v>
      </c>
      <c r="CD264" s="4" t="str">
        <f>("Race/ethnicity, English learner, Disciplinary type, Income status")</f>
        <v>Race/ethnicity, English learner, Disciplinary type, Income status</v>
      </c>
      <c r="CE264" s="4" t="s">
        <v>1104</v>
      </c>
      <c r="CF264" s="4" t="s">
        <v>1098</v>
      </c>
      <c r="CG264" s="4">
        <v>1</v>
      </c>
      <c r="CH264" s="4" t="s">
        <v>1113</v>
      </c>
      <c r="CJ264" s="4" t="str">
        <f t="shared" si="254"/>
        <v>Possession of firearm, Possession of weapon, Offenses related to a controlled substance, Physical violence, Sexual assault, Delinquent acts, Theft, Damaging property</v>
      </c>
      <c r="CK264" s="4" t="s">
        <v>1114</v>
      </c>
    </row>
    <row r="265" spans="1:90" s="4" customFormat="1" x14ac:dyDescent="0.35">
      <c r="A265" s="4" t="s">
        <v>1080</v>
      </c>
      <c r="B265" s="5">
        <v>42902</v>
      </c>
      <c r="C265" s="5">
        <v>43322</v>
      </c>
      <c r="D265" s="4">
        <v>1</v>
      </c>
      <c r="E265" s="4" t="s">
        <v>1115</v>
      </c>
      <c r="G265" s="4">
        <v>1</v>
      </c>
      <c r="H265" s="4" t="s">
        <v>1116</v>
      </c>
      <c r="J265" s="4" t="str">
        <f t="shared" si="246"/>
        <v>Possession of firearm</v>
      </c>
      <c r="K265" s="4" t="s">
        <v>1117</v>
      </c>
      <c r="M265" s="4" t="str">
        <f t="shared" si="232"/>
        <v>One calendar year</v>
      </c>
      <c r="N265" s="4" t="s">
        <v>1117</v>
      </c>
      <c r="P265" s="4">
        <v>1</v>
      </c>
      <c r="Q265" s="4" t="s">
        <v>1084</v>
      </c>
      <c r="S265" s="4" t="s">
        <v>1107</v>
      </c>
      <c r="T265" s="4" t="s">
        <v>1118</v>
      </c>
      <c r="V265" s="4" t="str">
        <f t="shared" si="247"/>
        <v>None</v>
      </c>
      <c r="Y265" s="4" t="str">
        <f t="shared" si="248"/>
        <v>Remainder of eligibility</v>
      </c>
      <c r="Z265" s="4" t="s">
        <v>1108</v>
      </c>
      <c r="AB265" s="4">
        <v>1</v>
      </c>
      <c r="AC265" s="4" t="s">
        <v>1119</v>
      </c>
      <c r="AE265" s="4" t="str">
        <f t="shared" si="249"/>
        <v>Possession of firearms</v>
      </c>
      <c r="AF265" s="4" t="s">
        <v>1109</v>
      </c>
      <c r="AH265" s="4" t="str">
        <f t="shared" si="250"/>
        <v>Not specified</v>
      </c>
      <c r="AK265" s="4">
        <v>0</v>
      </c>
      <c r="AN265" s="4" t="str">
        <f>("Physical violence, Damaging property, Gross misconduct, Failure to conform with rules, Endangering the health, safety, or property of others")</f>
        <v>Physical violence, Damaging property, Gross misconduct, Failure to conform with rules, Endangering the health, safety, or property of others</v>
      </c>
      <c r="AO265" s="4" t="s">
        <v>1119</v>
      </c>
      <c r="AQ265" s="4" t="str">
        <f t="shared" si="251"/>
        <v>None</v>
      </c>
      <c r="AT265" s="4" t="str">
        <f t="shared" si="252"/>
        <v>10 days</v>
      </c>
      <c r="AU265" s="4" t="s">
        <v>1119</v>
      </c>
      <c r="AV265" s="4" t="s">
        <v>1110</v>
      </c>
      <c r="AW265" s="4" t="str">
        <f t="shared" si="206"/>
        <v>No</v>
      </c>
      <c r="BC265" s="4">
        <v>0</v>
      </c>
      <c r="BI265" s="4" t="str">
        <f>("Opportunity to make-up school work")</f>
        <v>Opportunity to make-up school work</v>
      </c>
      <c r="BJ265" s="4" t="s">
        <v>1119</v>
      </c>
      <c r="BK265" s="4" t="s">
        <v>1120</v>
      </c>
      <c r="BL265" s="4" t="str">
        <f t="shared" si="234"/>
        <v>No</v>
      </c>
      <c r="BR265" s="4">
        <v>1</v>
      </c>
      <c r="BS265" s="4" t="s">
        <v>1111</v>
      </c>
      <c r="BU265" s="4" t="str">
        <f t="shared" si="235"/>
        <v>Annually</v>
      </c>
      <c r="BV265" s="4" t="s">
        <v>1111</v>
      </c>
      <c r="BX265" s="4" t="str">
        <f t="shared" si="253"/>
        <v xml:space="preserve">Number of expulsions, Number of out-of-school suspensions, Number of in-school suspensions, Firearm incidents, Demographic information </v>
      </c>
      <c r="BY265" s="4" t="s">
        <v>1112</v>
      </c>
      <c r="BZ265" s="4" t="s">
        <v>1096</v>
      </c>
      <c r="CA265" s="4">
        <v>1</v>
      </c>
      <c r="CB265" s="4" t="s">
        <v>1104</v>
      </c>
      <c r="CD265" s="4" t="str">
        <f>("Race/ethnicity, English learner, Disciplinary type, Income status")</f>
        <v>Race/ethnicity, English learner, Disciplinary type, Income status</v>
      </c>
      <c r="CE265" s="4" t="s">
        <v>1104</v>
      </c>
      <c r="CF265" s="4" t="s">
        <v>1098</v>
      </c>
      <c r="CG265" s="4">
        <v>1</v>
      </c>
      <c r="CH265" s="4" t="s">
        <v>1113</v>
      </c>
      <c r="CJ265" s="4" t="str">
        <f t="shared" si="254"/>
        <v>Possession of firearm, Possession of weapon, Offenses related to a controlled substance, Physical violence, Sexual assault, Delinquent acts, Theft, Damaging property</v>
      </c>
      <c r="CK265" s="4" t="s">
        <v>1114</v>
      </c>
    </row>
    <row r="266" spans="1:90" s="4" customFormat="1" x14ac:dyDescent="0.35">
      <c r="A266" s="4" t="s">
        <v>1080</v>
      </c>
      <c r="B266" s="5">
        <v>43323</v>
      </c>
      <c r="C266" s="5">
        <v>43335</v>
      </c>
      <c r="D266" s="4">
        <v>1</v>
      </c>
      <c r="E266" s="4" t="s">
        <v>1121</v>
      </c>
      <c r="G266" s="4">
        <v>1</v>
      </c>
      <c r="H266" s="4" t="s">
        <v>1122</v>
      </c>
      <c r="J266" s="4" t="str">
        <f t="shared" si="246"/>
        <v>Possession of firearm</v>
      </c>
      <c r="K266" s="4" t="s">
        <v>1123</v>
      </c>
      <c r="M266" s="4" t="str">
        <f t="shared" si="232"/>
        <v>One calendar year</v>
      </c>
      <c r="N266" s="4" t="s">
        <v>1123</v>
      </c>
      <c r="P266" s="4">
        <v>1</v>
      </c>
      <c r="Q266" s="4" t="s">
        <v>1124</v>
      </c>
      <c r="S266" s="4" t="s">
        <v>1085</v>
      </c>
      <c r="T266" s="4" t="s">
        <v>1125</v>
      </c>
      <c r="V266" s="4" t="str">
        <f t="shared" si="247"/>
        <v>None</v>
      </c>
      <c r="Y266" s="4" t="str">
        <f t="shared" si="248"/>
        <v>Remainder of eligibility</v>
      </c>
      <c r="Z266" s="4" t="s">
        <v>1126</v>
      </c>
      <c r="AB266" s="4">
        <v>1</v>
      </c>
      <c r="AC266" s="4" t="s">
        <v>1127</v>
      </c>
      <c r="AE266" s="4" t="str">
        <f t="shared" si="249"/>
        <v>Possession of firearms</v>
      </c>
      <c r="AF266" s="4" t="s">
        <v>1128</v>
      </c>
      <c r="AH266" s="4" t="str">
        <f t="shared" si="250"/>
        <v>Not specified</v>
      </c>
      <c r="AK266" s="4">
        <v>0</v>
      </c>
      <c r="AN266" s="4" t="s">
        <v>1090</v>
      </c>
      <c r="AO266" s="4" t="s">
        <v>1129</v>
      </c>
      <c r="AQ266" s="4" t="str">
        <f t="shared" si="251"/>
        <v>None</v>
      </c>
      <c r="AT266" s="4" t="str">
        <f t="shared" si="252"/>
        <v>10 days</v>
      </c>
      <c r="AU266" s="4" t="s">
        <v>1130</v>
      </c>
      <c r="AV266" s="4" t="s">
        <v>1093</v>
      </c>
      <c r="AW266" s="4" t="str">
        <f t="shared" si="206"/>
        <v>No</v>
      </c>
      <c r="BC266" s="4">
        <v>0</v>
      </c>
      <c r="BI266" s="4" t="str">
        <f>("Opportunity to make-up school work")</f>
        <v>Opportunity to make-up school work</v>
      </c>
      <c r="BJ266" s="4" t="s">
        <v>1127</v>
      </c>
      <c r="BK266" s="4" t="s">
        <v>1120</v>
      </c>
      <c r="BL266" s="4" t="str">
        <f t="shared" si="234"/>
        <v>No</v>
      </c>
      <c r="BR266" s="4">
        <v>1</v>
      </c>
      <c r="BS266" s="4" t="s">
        <v>1131</v>
      </c>
      <c r="BU266" s="4" t="str">
        <f t="shared" si="235"/>
        <v>Annually</v>
      </c>
      <c r="BV266" s="4" t="s">
        <v>1131</v>
      </c>
      <c r="BX266" s="4" t="str">
        <f t="shared" si="253"/>
        <v xml:space="preserve">Number of expulsions, Number of out-of-school suspensions, Number of in-school suspensions, Firearm incidents, Demographic information </v>
      </c>
      <c r="BY266" s="4" t="s">
        <v>1132</v>
      </c>
      <c r="BZ266" s="4" t="s">
        <v>1096</v>
      </c>
      <c r="CA266" s="4">
        <v>1</v>
      </c>
      <c r="CB266" s="4" t="s">
        <v>1104</v>
      </c>
      <c r="CD266" s="4" t="str">
        <f>("Race/ethnicity, English learner, Income status, Disability status")</f>
        <v>Race/ethnicity, English learner, Income status, Disability status</v>
      </c>
      <c r="CE266" s="4" t="s">
        <v>1104</v>
      </c>
      <c r="CF266" s="4" t="s">
        <v>1098</v>
      </c>
      <c r="CG266" s="4">
        <v>1</v>
      </c>
      <c r="CH266" s="4" t="s">
        <v>1133</v>
      </c>
      <c r="CJ266" s="4" t="str">
        <f t="shared" si="254"/>
        <v>Possession of firearm, Possession of weapon, Offenses related to a controlled substance, Physical violence, Sexual assault, Delinquent acts, Theft, Damaging property</v>
      </c>
      <c r="CK266" s="4" t="s">
        <v>1134</v>
      </c>
    </row>
    <row r="267" spans="1:90" s="4" customFormat="1" x14ac:dyDescent="0.35">
      <c r="A267" s="4" t="s">
        <v>1080</v>
      </c>
      <c r="B267" s="5">
        <v>43336</v>
      </c>
      <c r="C267" s="5">
        <v>43435</v>
      </c>
      <c r="D267" s="4">
        <v>1</v>
      </c>
      <c r="E267" s="4" t="s">
        <v>1121</v>
      </c>
      <c r="G267" s="4">
        <v>1</v>
      </c>
      <c r="H267" s="4" t="s">
        <v>1122</v>
      </c>
      <c r="J267" s="4" t="str">
        <f t="shared" si="246"/>
        <v>Possession of firearm</v>
      </c>
      <c r="K267" s="4" t="s">
        <v>1123</v>
      </c>
      <c r="M267" s="4" t="str">
        <f t="shared" si="232"/>
        <v>One calendar year</v>
      </c>
      <c r="N267" s="4" t="s">
        <v>1123</v>
      </c>
      <c r="P267" s="4">
        <v>1</v>
      </c>
      <c r="Q267" s="4" t="s">
        <v>1124</v>
      </c>
      <c r="S267" s="4" t="s">
        <v>1085</v>
      </c>
      <c r="T267" s="4" t="s">
        <v>1125</v>
      </c>
      <c r="V267" s="4" t="str">
        <f t="shared" si="247"/>
        <v>None</v>
      </c>
      <c r="Y267" s="4" t="str">
        <f t="shared" si="248"/>
        <v>Remainder of eligibility</v>
      </c>
      <c r="Z267" s="4" t="s">
        <v>1126</v>
      </c>
      <c r="AB267" s="4">
        <v>1</v>
      </c>
      <c r="AC267" s="4" t="s">
        <v>1127</v>
      </c>
      <c r="AE267" s="4" t="str">
        <f t="shared" si="249"/>
        <v>Possession of firearms</v>
      </c>
      <c r="AF267" s="4" t="s">
        <v>1128</v>
      </c>
      <c r="AH267" s="4" t="str">
        <f t="shared" si="250"/>
        <v>Not specified</v>
      </c>
      <c r="AK267" s="4">
        <v>0</v>
      </c>
      <c r="AN267" s="4" t="s">
        <v>1090</v>
      </c>
      <c r="AO267" s="4" t="s">
        <v>1129</v>
      </c>
      <c r="AQ267" s="4" t="str">
        <f t="shared" si="251"/>
        <v>None</v>
      </c>
      <c r="AT267" s="4" t="str">
        <f t="shared" si="252"/>
        <v>10 days</v>
      </c>
      <c r="AU267" s="4" t="s">
        <v>1130</v>
      </c>
      <c r="AV267" s="4" t="s">
        <v>1093</v>
      </c>
      <c r="AW267" s="4" t="str">
        <f t="shared" si="206"/>
        <v>No</v>
      </c>
      <c r="BC267" s="4">
        <v>0</v>
      </c>
      <c r="BI267" s="4" t="str">
        <f>("Opportunity to make-up school work")</f>
        <v>Opportunity to make-up school work</v>
      </c>
      <c r="BJ267" s="4" t="s">
        <v>1127</v>
      </c>
      <c r="BK267" s="4" t="s">
        <v>1120</v>
      </c>
      <c r="BL267" s="4" t="str">
        <f t="shared" si="234"/>
        <v>No</v>
      </c>
      <c r="BR267" s="4">
        <v>1</v>
      </c>
      <c r="BS267" s="4" t="s">
        <v>1131</v>
      </c>
      <c r="BU267" s="4" t="str">
        <f t="shared" si="235"/>
        <v>Annually</v>
      </c>
      <c r="BV267" s="4" t="s">
        <v>1131</v>
      </c>
      <c r="BX267" s="4" t="str">
        <f t="shared" si="253"/>
        <v xml:space="preserve">Number of expulsions, Number of out-of-school suspensions, Number of in-school suspensions, Firearm incidents, Demographic information </v>
      </c>
      <c r="BY267" s="4" t="s">
        <v>1135</v>
      </c>
      <c r="BZ267" s="4" t="s">
        <v>1096</v>
      </c>
      <c r="CA267" s="4">
        <v>1</v>
      </c>
      <c r="CB267" s="4" t="s">
        <v>1136</v>
      </c>
      <c r="CD267" s="4" t="str">
        <f>("Race/ethnicity, Grade level, English learner, Income status, Disability status")</f>
        <v>Race/ethnicity, Grade level, English learner, Income status, Disability status</v>
      </c>
      <c r="CE267" s="4" t="s">
        <v>1136</v>
      </c>
      <c r="CF267" s="4" t="s">
        <v>1098</v>
      </c>
      <c r="CG267" s="4">
        <v>1</v>
      </c>
      <c r="CH267" s="4" t="s">
        <v>1133</v>
      </c>
      <c r="CJ267" s="4" t="str">
        <f t="shared" si="254"/>
        <v>Possession of firearm, Possession of weapon, Offenses related to a controlled substance, Physical violence, Sexual assault, Delinquent acts, Theft, Damaging property</v>
      </c>
      <c r="CK267" s="4" t="s">
        <v>1134</v>
      </c>
    </row>
    <row r="268" spans="1:90" s="4" customFormat="1" x14ac:dyDescent="0.35">
      <c r="A268" s="4" t="s">
        <v>1137</v>
      </c>
      <c r="B268" s="5">
        <v>39448</v>
      </c>
      <c r="C268" s="5">
        <v>40786</v>
      </c>
      <c r="D268" s="4">
        <v>1</v>
      </c>
      <c r="E268" s="4" t="s">
        <v>1138</v>
      </c>
      <c r="G268" s="4">
        <v>1</v>
      </c>
      <c r="H268" s="4" t="s">
        <v>1138</v>
      </c>
      <c r="J268" s="4" t="str">
        <f t="shared" si="246"/>
        <v>Possession of firearm</v>
      </c>
      <c r="K268" s="4" t="s">
        <v>1139</v>
      </c>
      <c r="M268" s="4" t="str">
        <f t="shared" si="232"/>
        <v>One calendar year</v>
      </c>
      <c r="N268" s="4" t="s">
        <v>1139</v>
      </c>
      <c r="P268" s="4">
        <v>1</v>
      </c>
      <c r="Q268" s="4" t="s">
        <v>1139</v>
      </c>
      <c r="S268" s="4" t="str">
        <f>("Physical violence, Possession of a controlled substance, Possession of alcoholic beverage, Damaging property, Theft, Endangering the health, safety, or property of others, Willful defiance")</f>
        <v>Physical violence, Possession of a controlled substance, Possession of alcoholic beverage, Damaging property, Theft, Endangering the health, safety, or property of others, Willful defiance</v>
      </c>
      <c r="T268" s="4" t="s">
        <v>1138</v>
      </c>
      <c r="U268" s="4" t="s">
        <v>1140</v>
      </c>
      <c r="V268" s="4" t="str">
        <f t="shared" si="247"/>
        <v>None</v>
      </c>
      <c r="Y268" s="4" t="str">
        <f t="shared" ref="Y268:Y274" si="255">("Not specified")</f>
        <v>Not specified</v>
      </c>
      <c r="AB268" s="4">
        <v>1</v>
      </c>
      <c r="AC268" s="4" t="s">
        <v>1138</v>
      </c>
      <c r="AE268" s="4" t="str">
        <f>("Physical violence, Possession of weapons")</f>
        <v>Physical violence, Possession of weapons</v>
      </c>
      <c r="AF268" s="4" t="s">
        <v>1141</v>
      </c>
      <c r="AG268" s="4" t="s">
        <v>1142</v>
      </c>
      <c r="AH268" s="4" t="str">
        <f t="shared" si="250"/>
        <v>Not specified</v>
      </c>
      <c r="AK268" s="4">
        <v>0</v>
      </c>
      <c r="AN268" s="4" t="str">
        <f>("Physical violence, Possession of a controlled substance, Possession of alcoholic beverage, Theft, Endangering the health, safety, or property of others, Willful defiance")</f>
        <v>Physical violence, Possession of a controlled substance, Possession of alcoholic beverage, Theft, Endangering the health, safety, or property of others, Willful defiance</v>
      </c>
      <c r="AO268" s="4" t="s">
        <v>1138</v>
      </c>
      <c r="AP268" s="4" t="s">
        <v>1140</v>
      </c>
      <c r="AQ268" s="4" t="str">
        <f t="shared" si="251"/>
        <v>None</v>
      </c>
      <c r="AT268" s="4" t="str">
        <f t="shared" ref="AT268:AT274" si="256">("Not specified")</f>
        <v>Not specified</v>
      </c>
      <c r="AW268" s="4" t="str">
        <f>("Yes, required")</f>
        <v>Yes, required</v>
      </c>
      <c r="AX268" s="4" t="s">
        <v>1143</v>
      </c>
      <c r="AZ268" s="4" t="str">
        <f>("Age of student, Disciplinary history, Seriousness of violation")</f>
        <v>Age of student, Disciplinary history, Seriousness of violation</v>
      </c>
      <c r="BA268" s="4" t="s">
        <v>1143</v>
      </c>
      <c r="BC268" s="4">
        <v>0</v>
      </c>
      <c r="BI268" s="4" t="str">
        <f>("Opportunity to receive educational instruction ")</f>
        <v xml:space="preserve">Opportunity to receive educational instruction </v>
      </c>
      <c r="BJ268" s="4" t="s">
        <v>1144</v>
      </c>
      <c r="BL268" s="4" t="str">
        <f t="shared" si="234"/>
        <v>No</v>
      </c>
      <c r="BR268" s="4">
        <v>1</v>
      </c>
      <c r="BS268" s="4" t="s">
        <v>1145</v>
      </c>
      <c r="BU268" s="4" t="str">
        <f t="shared" si="235"/>
        <v>Annually</v>
      </c>
      <c r="BV268" s="4" t="s">
        <v>1146</v>
      </c>
      <c r="BX268" s="4" t="str">
        <f>("Firearm incidents, Weapon possession, Violent incidents")</f>
        <v>Firearm incidents, Weapon possession, Violent incidents</v>
      </c>
      <c r="BY268" s="4" t="s">
        <v>1145</v>
      </c>
      <c r="CA268" s="4">
        <v>0</v>
      </c>
      <c r="CG268" s="4">
        <v>1</v>
      </c>
      <c r="CH268" s="4" t="s">
        <v>1147</v>
      </c>
      <c r="CJ268" s="4" t="str">
        <f>("Possession of firearm, Possession of weapon, Offenses related to a controlled substance, Offenses related to alcoholic beverages, Sexual assault")</f>
        <v>Possession of firearm, Possession of weapon, Offenses related to a controlled substance, Offenses related to alcoholic beverages, Sexual assault</v>
      </c>
      <c r="CK268" s="4" t="s">
        <v>1148</v>
      </c>
    </row>
    <row r="269" spans="1:90" s="4" customFormat="1" x14ac:dyDescent="0.35">
      <c r="A269" s="4" t="s">
        <v>1137</v>
      </c>
      <c r="B269" s="5">
        <v>40787</v>
      </c>
      <c r="C269" s="5">
        <v>41714</v>
      </c>
      <c r="D269" s="4">
        <v>1</v>
      </c>
      <c r="E269" s="4" t="s">
        <v>1138</v>
      </c>
      <c r="G269" s="4">
        <v>1</v>
      </c>
      <c r="H269" s="4" t="s">
        <v>1138</v>
      </c>
      <c r="J269" s="4" t="str">
        <f t="shared" si="246"/>
        <v>Possession of firearm</v>
      </c>
      <c r="K269" s="4" t="s">
        <v>1139</v>
      </c>
      <c r="M269" s="4" t="str">
        <f t="shared" si="232"/>
        <v>One calendar year</v>
      </c>
      <c r="N269" s="4" t="s">
        <v>1139</v>
      </c>
      <c r="P269" s="4">
        <v>1</v>
      </c>
      <c r="Q269" s="4" t="s">
        <v>1139</v>
      </c>
      <c r="S269" s="4" t="str">
        <f>("Physical violence, Possession of a controlled substance, Possession of alcoholic beverage, Damaging property, Theft, Endangering the health, safety, or property of others, Willful defiance")</f>
        <v>Physical violence, Possession of a controlled substance, Possession of alcoholic beverage, Damaging property, Theft, Endangering the health, safety, or property of others, Willful defiance</v>
      </c>
      <c r="T269" s="4" t="s">
        <v>1138</v>
      </c>
      <c r="U269" s="4" t="s">
        <v>1140</v>
      </c>
      <c r="V269" s="4" t="str">
        <f t="shared" si="247"/>
        <v>None</v>
      </c>
      <c r="Y269" s="4" t="str">
        <f t="shared" si="255"/>
        <v>Not specified</v>
      </c>
      <c r="AB269" s="4">
        <v>1</v>
      </c>
      <c r="AC269" s="4" t="s">
        <v>1138</v>
      </c>
      <c r="AE269" s="4" t="str">
        <f>("Physical violence, Possession of weapons")</f>
        <v>Physical violence, Possession of weapons</v>
      </c>
      <c r="AF269" s="4" t="s">
        <v>1141</v>
      </c>
      <c r="AG269" s="4" t="s">
        <v>1142</v>
      </c>
      <c r="AH269" s="4" t="str">
        <f t="shared" si="250"/>
        <v>Not specified</v>
      </c>
      <c r="AK269" s="4">
        <v>0</v>
      </c>
      <c r="AN269" s="4" t="str">
        <f>("Physical violence, Possession of a controlled substance, Possession of alcoholic beverage, Theft, Endangering the health, safety, or property of others, Willful defiance")</f>
        <v>Physical violence, Possession of a controlled substance, Possession of alcoholic beverage, Theft, Endangering the health, safety, or property of others, Willful defiance</v>
      </c>
      <c r="AO269" s="4" t="s">
        <v>1138</v>
      </c>
      <c r="AP269" s="4" t="s">
        <v>1140</v>
      </c>
      <c r="AQ269" s="4" t="str">
        <f t="shared" si="251"/>
        <v>None</v>
      </c>
      <c r="AT269" s="4" t="str">
        <f t="shared" si="256"/>
        <v>Not specified</v>
      </c>
      <c r="AW269" s="4" t="str">
        <f>("Yes, required")</f>
        <v>Yes, required</v>
      </c>
      <c r="AX269" s="4" t="s">
        <v>1143</v>
      </c>
      <c r="AZ269" s="4" t="str">
        <f>("Age of student, Disciplinary history, Seriousness of violation")</f>
        <v>Age of student, Disciplinary history, Seriousness of violation</v>
      </c>
      <c r="BA269" s="4" t="s">
        <v>1143</v>
      </c>
      <c r="BC269" s="4">
        <v>0</v>
      </c>
      <c r="BI269" s="4" t="str">
        <f>("Opportunity to receive educational instruction ")</f>
        <v xml:space="preserve">Opportunity to receive educational instruction </v>
      </c>
      <c r="BJ269" s="4" t="s">
        <v>1144</v>
      </c>
      <c r="BL269" s="4" t="str">
        <f t="shared" si="234"/>
        <v>No</v>
      </c>
      <c r="BR269" s="4">
        <v>1</v>
      </c>
      <c r="BS269" s="4" t="s">
        <v>1149</v>
      </c>
      <c r="BU269" s="4" t="str">
        <f t="shared" si="235"/>
        <v>Annually</v>
      </c>
      <c r="BV269" s="4" t="s">
        <v>1149</v>
      </c>
      <c r="BX269" s="4" t="str">
        <f>("Number of expulsions, Number of out-of-school suspensions, Firearm incidents, Weapon possession, Violent incidents")</f>
        <v>Number of expulsions, Number of out-of-school suspensions, Firearm incidents, Weapon possession, Violent incidents</v>
      </c>
      <c r="BY269" s="4" t="s">
        <v>1149</v>
      </c>
      <c r="CA269" s="4">
        <v>0</v>
      </c>
      <c r="CG269" s="4">
        <v>1</v>
      </c>
      <c r="CH269" s="4" t="s">
        <v>1150</v>
      </c>
      <c r="CJ269" s="4" t="str">
        <f>("Possession of firearm, Possession of weapon, Offenses related to a controlled substance, Offenses related to alcoholic beverages, Sexual assault")</f>
        <v>Possession of firearm, Possession of weapon, Offenses related to a controlled substance, Offenses related to alcoholic beverages, Sexual assault</v>
      </c>
      <c r="CK269" s="4" t="s">
        <v>1150</v>
      </c>
    </row>
    <row r="270" spans="1:90" s="4" customFormat="1" x14ac:dyDescent="0.35">
      <c r="A270" s="4" t="s">
        <v>1137</v>
      </c>
      <c r="B270" s="5">
        <v>41715</v>
      </c>
      <c r="C270" s="5">
        <v>42618</v>
      </c>
      <c r="D270" s="4">
        <v>1</v>
      </c>
      <c r="E270" s="4" t="s">
        <v>1138</v>
      </c>
      <c r="G270" s="4">
        <v>1</v>
      </c>
      <c r="H270" s="4" t="s">
        <v>1138</v>
      </c>
      <c r="J270" s="4" t="str">
        <f t="shared" si="246"/>
        <v>Possession of firearm</v>
      </c>
      <c r="K270" s="4" t="s">
        <v>1139</v>
      </c>
      <c r="M270" s="4" t="str">
        <f t="shared" si="232"/>
        <v>One calendar year</v>
      </c>
      <c r="N270" s="4" t="s">
        <v>1139</v>
      </c>
      <c r="P270" s="4">
        <v>1</v>
      </c>
      <c r="Q270" s="4" t="s">
        <v>1139</v>
      </c>
      <c r="S270" s="4" t="str">
        <f>("Physical violence, Possession of a controlled substance, Possession of alcoholic beverage, Damaging property, Bullying, Theft, Endangering the health, safety, or property of others, Willful defiance")</f>
        <v>Physical violence, Possession of a controlled substance, Possession of alcoholic beverage, Damaging property, Bullying, Theft, Endangering the health, safety, or property of others, Willful defiance</v>
      </c>
      <c r="T270" s="4" t="s">
        <v>1138</v>
      </c>
      <c r="U270" s="4" t="s">
        <v>1140</v>
      </c>
      <c r="V270" s="4" t="str">
        <f t="shared" si="247"/>
        <v>None</v>
      </c>
      <c r="Y270" s="4" t="str">
        <f t="shared" si="255"/>
        <v>Not specified</v>
      </c>
      <c r="AB270" s="4">
        <v>1</v>
      </c>
      <c r="AC270" s="4" t="s">
        <v>1138</v>
      </c>
      <c r="AE270" s="4" t="str">
        <f>("Physical violence, Possession of weapons")</f>
        <v>Physical violence, Possession of weapons</v>
      </c>
      <c r="AF270" s="4" t="s">
        <v>1151</v>
      </c>
      <c r="AG270" s="4" t="s">
        <v>1142</v>
      </c>
      <c r="AH270" s="4" t="str">
        <f t="shared" si="250"/>
        <v>Not specified</v>
      </c>
      <c r="AK270" s="4">
        <v>0</v>
      </c>
      <c r="AN270" s="4" t="str">
        <f>("Physical violence, Possession of a controlled substance, Possession of alcoholic beverage, Damaging property, Bullying, Theft, Endangering the health, safety, or property of others, Willful defiance")</f>
        <v>Physical violence, Possession of a controlled substance, Possession of alcoholic beverage, Damaging property, Bullying, Theft, Endangering the health, safety, or property of others, Willful defiance</v>
      </c>
      <c r="AO270" s="4" t="s">
        <v>1138</v>
      </c>
      <c r="AP270" s="4" t="s">
        <v>1140</v>
      </c>
      <c r="AQ270" s="4" t="str">
        <f t="shared" si="251"/>
        <v>None</v>
      </c>
      <c r="AT270" s="4" t="str">
        <f t="shared" si="256"/>
        <v>Not specified</v>
      </c>
      <c r="AW270" s="4" t="str">
        <f>("Yes, required")</f>
        <v>Yes, required</v>
      </c>
      <c r="AX270" s="4" t="s">
        <v>1143</v>
      </c>
      <c r="AZ270" s="4" t="str">
        <f>("Age of student, Disciplinary history, Seriousness of violation")</f>
        <v>Age of student, Disciplinary history, Seriousness of violation</v>
      </c>
      <c r="BA270" s="4" t="s">
        <v>1143</v>
      </c>
      <c r="BC270" s="4">
        <v>0</v>
      </c>
      <c r="BI270" s="4" t="str">
        <f>("Opportunity to receive educational instruction ")</f>
        <v xml:space="preserve">Opportunity to receive educational instruction </v>
      </c>
      <c r="BJ270" s="4" t="s">
        <v>1144</v>
      </c>
      <c r="BL270" s="4" t="str">
        <f t="shared" si="234"/>
        <v>No</v>
      </c>
      <c r="BR270" s="4">
        <v>1</v>
      </c>
      <c r="BS270" s="4" t="s">
        <v>1152</v>
      </c>
      <c r="BU270" s="4" t="str">
        <f>("Biannually")</f>
        <v>Biannually</v>
      </c>
      <c r="BV270" s="4" t="s">
        <v>1152</v>
      </c>
      <c r="BX270" s="4" t="str">
        <f>("Firearm incidents, Weapon possession, Violent incidents")</f>
        <v>Firearm incidents, Weapon possession, Violent incidents</v>
      </c>
      <c r="BY270" s="4" t="s">
        <v>1152</v>
      </c>
      <c r="CA270" s="4">
        <v>0</v>
      </c>
      <c r="CG270" s="4">
        <v>1</v>
      </c>
      <c r="CH270" s="4" t="s">
        <v>1153</v>
      </c>
      <c r="CJ270" s="4" t="str">
        <f>("Possession of firearm, Possession of weapon, Offenses related to a controlled substance, Offenses related to alcoholic beverages, Sexual assault")</f>
        <v>Possession of firearm, Possession of weapon, Offenses related to a controlled substance, Offenses related to alcoholic beverages, Sexual assault</v>
      </c>
      <c r="CK270" s="4" t="s">
        <v>1154</v>
      </c>
    </row>
    <row r="271" spans="1:90" s="4" customFormat="1" x14ac:dyDescent="0.35">
      <c r="A271" s="4" t="s">
        <v>1137</v>
      </c>
      <c r="B271" s="5">
        <v>42619</v>
      </c>
      <c r="C271" s="5">
        <v>43435</v>
      </c>
      <c r="D271" s="4">
        <v>1</v>
      </c>
      <c r="E271" s="4" t="s">
        <v>1138</v>
      </c>
      <c r="G271" s="4">
        <v>1</v>
      </c>
      <c r="H271" s="4" t="s">
        <v>1138</v>
      </c>
      <c r="J271" s="4" t="str">
        <f t="shared" si="246"/>
        <v>Possession of firearm</v>
      </c>
      <c r="K271" s="4" t="s">
        <v>1139</v>
      </c>
      <c r="M271" s="4" t="str">
        <f t="shared" si="232"/>
        <v>One calendar year</v>
      </c>
      <c r="N271" s="4" t="s">
        <v>1139</v>
      </c>
      <c r="P271" s="4">
        <v>1</v>
      </c>
      <c r="Q271" s="4" t="s">
        <v>1139</v>
      </c>
      <c r="S271" s="4" t="str">
        <f>("Physical violence, Possession of a controlled substance, Possession of alcoholic beverage, Damaging property, Bullying, Theft, Endangering the health, safety, or property of others, Willful defiance")</f>
        <v>Physical violence, Possession of a controlled substance, Possession of alcoholic beverage, Damaging property, Bullying, Theft, Endangering the health, safety, or property of others, Willful defiance</v>
      </c>
      <c r="T271" s="4" t="s">
        <v>1138</v>
      </c>
      <c r="U271" s="4" t="s">
        <v>1140</v>
      </c>
      <c r="V271" s="4" t="str">
        <f t="shared" si="247"/>
        <v>None</v>
      </c>
      <c r="Y271" s="4" t="str">
        <f t="shared" si="255"/>
        <v>Not specified</v>
      </c>
      <c r="AB271" s="4">
        <v>1</v>
      </c>
      <c r="AC271" s="4" t="s">
        <v>1138</v>
      </c>
      <c r="AE271" s="4" t="str">
        <f>("Physical violence, Possession of weapons")</f>
        <v>Physical violence, Possession of weapons</v>
      </c>
      <c r="AF271" s="4" t="s">
        <v>1141</v>
      </c>
      <c r="AG271" s="4" t="s">
        <v>1142</v>
      </c>
      <c r="AH271" s="4" t="str">
        <f t="shared" si="250"/>
        <v>Not specified</v>
      </c>
      <c r="AK271" s="4">
        <v>0</v>
      </c>
      <c r="AN271" s="4" t="str">
        <f>("Physical violence, Possession of a controlled substance, Possession of alcoholic beverage, Damaging property, Bullying, Theft, Endangering the health, safety, or property of others, Willful defiance")</f>
        <v>Physical violence, Possession of a controlled substance, Possession of alcoholic beverage, Damaging property, Bullying, Theft, Endangering the health, safety, or property of others, Willful defiance</v>
      </c>
      <c r="AO271" s="4" t="s">
        <v>1138</v>
      </c>
      <c r="AP271" s="4" t="s">
        <v>1140</v>
      </c>
      <c r="AQ271" s="4" t="str">
        <f t="shared" si="251"/>
        <v>None</v>
      </c>
      <c r="AT271" s="4" t="str">
        <f t="shared" si="256"/>
        <v>Not specified</v>
      </c>
      <c r="AW271" s="4" t="str">
        <f>("Yes, required")</f>
        <v>Yes, required</v>
      </c>
      <c r="AX271" s="4" t="s">
        <v>1143</v>
      </c>
      <c r="AZ271" s="4" t="str">
        <f>("Age of student, Disciplinary history, Seriousness of violation")</f>
        <v>Age of student, Disciplinary history, Seriousness of violation</v>
      </c>
      <c r="BA271" s="4" t="s">
        <v>1143</v>
      </c>
      <c r="BC271" s="4">
        <v>1</v>
      </c>
      <c r="BD271" s="4" t="s">
        <v>1155</v>
      </c>
      <c r="BE271" s="4" t="s">
        <v>1156</v>
      </c>
      <c r="BF271" s="4" t="str">
        <f>("Kindergarten through 2nd grade")</f>
        <v>Kindergarten through 2nd grade</v>
      </c>
      <c r="BG271" s="4" t="s">
        <v>1155</v>
      </c>
      <c r="BH271" s="4" t="s">
        <v>1157</v>
      </c>
      <c r="BI271" s="4" t="str">
        <f>("Opportunity to receive educational instruction ")</f>
        <v xml:space="preserve">Opportunity to receive educational instruction </v>
      </c>
      <c r="BJ271" s="4" t="s">
        <v>1144</v>
      </c>
      <c r="BL271" s="4" t="str">
        <f t="shared" si="234"/>
        <v>No</v>
      </c>
      <c r="BR271" s="4">
        <v>1</v>
      </c>
      <c r="BS271" s="4" t="s">
        <v>1158</v>
      </c>
      <c r="BU271" s="4" t="str">
        <f>("Biannually")</f>
        <v>Biannually</v>
      </c>
      <c r="BV271" s="4" t="s">
        <v>1158</v>
      </c>
      <c r="BX271" s="4" t="str">
        <f>("Firearm incidents, Weapon possession, Violent incidents")</f>
        <v>Firearm incidents, Weapon possession, Violent incidents</v>
      </c>
      <c r="BY271" s="4" t="s">
        <v>1158</v>
      </c>
      <c r="CA271" s="4">
        <v>0</v>
      </c>
      <c r="CG271" s="4">
        <v>1</v>
      </c>
      <c r="CH271" s="4" t="s">
        <v>1159</v>
      </c>
      <c r="CJ271" s="4" t="str">
        <f>("Possession of firearm, Possession of weapon, Offenses related to a controlled substance, Offenses related to alcoholic beverages, Physical violence, Sexual assault, Bullying")</f>
        <v>Possession of firearm, Possession of weapon, Offenses related to a controlled substance, Offenses related to alcoholic beverages, Physical violence, Sexual assault, Bullying</v>
      </c>
      <c r="CK271" s="4" t="s">
        <v>1160</v>
      </c>
      <c r="CL271" s="4" t="s">
        <v>1161</v>
      </c>
    </row>
    <row r="272" spans="1:90" s="4" customFormat="1" x14ac:dyDescent="0.35">
      <c r="A272" s="4" t="s">
        <v>1162</v>
      </c>
      <c r="B272" s="5">
        <v>39448</v>
      </c>
      <c r="C272" s="5">
        <v>39982</v>
      </c>
      <c r="D272" s="4">
        <v>1</v>
      </c>
      <c r="E272" s="4" t="s">
        <v>1163</v>
      </c>
      <c r="G272" s="4">
        <v>1</v>
      </c>
      <c r="H272" s="4" t="s">
        <v>1164</v>
      </c>
      <c r="J272" s="4" t="str">
        <f>("Possession of firearm, Possession of weapon")</f>
        <v>Possession of firearm, Possession of weapon</v>
      </c>
      <c r="K272" s="4" t="s">
        <v>1165</v>
      </c>
      <c r="M272" s="4" t="str">
        <f t="shared" si="232"/>
        <v>One calendar year</v>
      </c>
      <c r="N272" s="4" t="s">
        <v>1164</v>
      </c>
      <c r="O272" s="4" t="s">
        <v>1166</v>
      </c>
      <c r="P272" s="4">
        <v>1</v>
      </c>
      <c r="Q272" s="4" t="s">
        <v>1164</v>
      </c>
      <c r="S272" s="4" t="str">
        <f>("Not specified")</f>
        <v>Not specified</v>
      </c>
      <c r="V272" s="4" t="str">
        <f>("Truancy or Absence")</f>
        <v>Truancy or Absence</v>
      </c>
      <c r="W272" s="4" t="s">
        <v>1167</v>
      </c>
      <c r="Y272" s="4" t="str">
        <f t="shared" si="255"/>
        <v>Not specified</v>
      </c>
      <c r="AB272" s="4">
        <v>1</v>
      </c>
      <c r="AC272" s="4" t="s">
        <v>1163</v>
      </c>
      <c r="AE272" s="4" t="str">
        <f>("None")</f>
        <v>None</v>
      </c>
      <c r="AN272" s="4" t="str">
        <f>("Not specified")</f>
        <v>Not specified</v>
      </c>
      <c r="AQ272" s="4" t="str">
        <f>("Truancy or Absence")</f>
        <v>Truancy or Absence</v>
      </c>
      <c r="AR272" s="4" t="s">
        <v>1167</v>
      </c>
      <c r="AT272" s="4" t="str">
        <f t="shared" si="256"/>
        <v>Not specified</v>
      </c>
      <c r="AW272" s="4" t="str">
        <f>("No")</f>
        <v>No</v>
      </c>
      <c r="BC272" s="4">
        <v>0</v>
      </c>
      <c r="BI272" s="4" t="str">
        <f>("Not required")</f>
        <v>Not required</v>
      </c>
      <c r="BL272" s="4" t="str">
        <f>("Yes, required")</f>
        <v>Yes, required</v>
      </c>
      <c r="BM272" s="4" t="s">
        <v>1167</v>
      </c>
      <c r="BN272" s="4" t="s">
        <v>1168</v>
      </c>
      <c r="BO272" s="4" t="str">
        <f>("In-school suspension, Positive behavioral interventions")</f>
        <v>In-school suspension, Positive behavioral interventions</v>
      </c>
      <c r="BP272" s="4" t="s">
        <v>1169</v>
      </c>
      <c r="BR272" s="4">
        <v>0</v>
      </c>
      <c r="CG272" s="4">
        <v>1</v>
      </c>
      <c r="CH272" s="4" t="s">
        <v>1170</v>
      </c>
      <c r="CJ272" s="4" t="str">
        <f>("Possession of firearm")</f>
        <v>Possession of firearm</v>
      </c>
      <c r="CK272" s="4" t="s">
        <v>1170</v>
      </c>
    </row>
    <row r="273" spans="1:90" s="4" customFormat="1" x14ac:dyDescent="0.35">
      <c r="A273" s="4" t="s">
        <v>1162</v>
      </c>
      <c r="B273" s="5">
        <v>39983</v>
      </c>
      <c r="C273" s="5">
        <v>40710</v>
      </c>
      <c r="D273" s="4">
        <v>1</v>
      </c>
      <c r="E273" s="4" t="s">
        <v>1163</v>
      </c>
      <c r="G273" s="4">
        <v>1</v>
      </c>
      <c r="H273" s="4" t="s">
        <v>1164</v>
      </c>
      <c r="J273" s="4" t="str">
        <f>("Possession of firearm, Possession of weapon")</f>
        <v>Possession of firearm, Possession of weapon</v>
      </c>
      <c r="K273" s="4" t="s">
        <v>1165</v>
      </c>
      <c r="M273" s="4" t="str">
        <f t="shared" si="232"/>
        <v>One calendar year</v>
      </c>
      <c r="N273" s="4" t="s">
        <v>1164</v>
      </c>
      <c r="O273" s="4" t="s">
        <v>1166</v>
      </c>
      <c r="P273" s="4">
        <v>1</v>
      </c>
      <c r="Q273" s="4" t="s">
        <v>1164</v>
      </c>
      <c r="S273" s="4" t="str">
        <f>("Not specified")</f>
        <v>Not specified</v>
      </c>
      <c r="V273" s="4" t="str">
        <f>("Truancy or Absence")</f>
        <v>Truancy or Absence</v>
      </c>
      <c r="W273" s="4" t="s">
        <v>1171</v>
      </c>
      <c r="Y273" s="4" t="str">
        <f t="shared" si="255"/>
        <v>Not specified</v>
      </c>
      <c r="AB273" s="4">
        <v>1</v>
      </c>
      <c r="AC273" s="4" t="s">
        <v>1163</v>
      </c>
      <c r="AE273" s="4" t="str">
        <f>("None")</f>
        <v>None</v>
      </c>
      <c r="AN273" s="4" t="str">
        <f>("Not specified")</f>
        <v>Not specified</v>
      </c>
      <c r="AQ273" s="4" t="str">
        <f>("Truancy or Absence")</f>
        <v>Truancy or Absence</v>
      </c>
      <c r="AR273" s="4" t="s">
        <v>1171</v>
      </c>
      <c r="AT273" s="4" t="str">
        <f t="shared" si="256"/>
        <v>Not specified</v>
      </c>
      <c r="AW273" s="4" t="str">
        <f>("No")</f>
        <v>No</v>
      </c>
      <c r="BC273" s="4">
        <v>0</v>
      </c>
      <c r="BI273" s="4" t="str">
        <f>("Not required")</f>
        <v>Not required</v>
      </c>
      <c r="BL273" s="4" t="str">
        <f>("Yes, required")</f>
        <v>Yes, required</v>
      </c>
      <c r="BM273" s="4" t="s">
        <v>1171</v>
      </c>
      <c r="BN273" s="4" t="s">
        <v>1172</v>
      </c>
      <c r="BO273" s="4" t="str">
        <f>("In-school suspension, Parental involvement, Positive behavioral interventions")</f>
        <v>In-school suspension, Parental involvement, Positive behavioral interventions</v>
      </c>
      <c r="BP273" s="4" t="s">
        <v>1173</v>
      </c>
      <c r="BR273" s="4">
        <v>0</v>
      </c>
      <c r="CG273" s="4">
        <v>1</v>
      </c>
      <c r="CH273" s="4" t="s">
        <v>1170</v>
      </c>
      <c r="CJ273" s="4" t="str">
        <f>("Possession of firearm")</f>
        <v>Possession of firearm</v>
      </c>
      <c r="CK273" s="4" t="s">
        <v>1170</v>
      </c>
    </row>
    <row r="274" spans="1:90" s="4" customFormat="1" x14ac:dyDescent="0.35">
      <c r="A274" s="4" t="s">
        <v>1162</v>
      </c>
      <c r="B274" s="5">
        <v>40711</v>
      </c>
      <c r="C274" s="5">
        <v>43435</v>
      </c>
      <c r="D274" s="4">
        <v>1</v>
      </c>
      <c r="E274" s="4" t="s">
        <v>1163</v>
      </c>
      <c r="G274" s="4">
        <v>1</v>
      </c>
      <c r="H274" s="4" t="s">
        <v>1164</v>
      </c>
      <c r="J274" s="4" t="str">
        <f>("Possession of firearm, Possession of weapon")</f>
        <v>Possession of firearm, Possession of weapon</v>
      </c>
      <c r="K274" s="4" t="s">
        <v>1165</v>
      </c>
      <c r="M274" s="4" t="str">
        <f t="shared" si="232"/>
        <v>One calendar year</v>
      </c>
      <c r="N274" s="4" t="s">
        <v>1164</v>
      </c>
      <c r="O274" s="4" t="s">
        <v>1166</v>
      </c>
      <c r="P274" s="4">
        <v>1</v>
      </c>
      <c r="Q274" s="4" t="s">
        <v>1164</v>
      </c>
      <c r="S274" s="4" t="str">
        <f>("Not specified")</f>
        <v>Not specified</v>
      </c>
      <c r="V274" s="4" t="str">
        <f>("Truancy or Absence")</f>
        <v>Truancy or Absence</v>
      </c>
      <c r="W274" s="4" t="s">
        <v>1171</v>
      </c>
      <c r="Y274" s="4" t="str">
        <f t="shared" si="255"/>
        <v>Not specified</v>
      </c>
      <c r="AB274" s="4">
        <v>1</v>
      </c>
      <c r="AC274" s="4" t="s">
        <v>1163</v>
      </c>
      <c r="AE274" s="4" t="str">
        <f>("None")</f>
        <v>None</v>
      </c>
      <c r="AN274" s="4" t="str">
        <f>("Not specified")</f>
        <v>Not specified</v>
      </c>
      <c r="AQ274" s="4" t="str">
        <f>("Truancy or Absence")</f>
        <v>Truancy or Absence</v>
      </c>
      <c r="AR274" s="4" t="s">
        <v>1171</v>
      </c>
      <c r="AT274" s="4" t="str">
        <f t="shared" si="256"/>
        <v>Not specified</v>
      </c>
      <c r="AW274" s="4" t="str">
        <f>("No")</f>
        <v>No</v>
      </c>
      <c r="BC274" s="4">
        <v>0</v>
      </c>
      <c r="BI274" s="4" t="str">
        <f>("Not required")</f>
        <v>Not required</v>
      </c>
      <c r="BL274" s="4" t="str">
        <f>("Yes, required")</f>
        <v>Yes, required</v>
      </c>
      <c r="BM274" s="4" t="s">
        <v>1171</v>
      </c>
      <c r="BN274" s="4" t="s">
        <v>1172</v>
      </c>
      <c r="BO274" s="4" t="str">
        <f>("In-school suspension, Parental involvement, Positive behavioral interventions")</f>
        <v>In-school suspension, Parental involvement, Positive behavioral interventions</v>
      </c>
      <c r="BP274" s="4" t="s">
        <v>1173</v>
      </c>
      <c r="BR274" s="4">
        <v>0</v>
      </c>
      <c r="CG274" s="4">
        <v>1</v>
      </c>
      <c r="CH274" s="4" t="s">
        <v>1170</v>
      </c>
      <c r="CJ274" s="4" t="str">
        <f>("Possession of firearm")</f>
        <v>Possession of firearm</v>
      </c>
      <c r="CK274" s="4" t="s">
        <v>1170</v>
      </c>
    </row>
    <row r="275" spans="1:90" s="4" customFormat="1" x14ac:dyDescent="0.35">
      <c r="A275" s="4" t="s">
        <v>1174</v>
      </c>
      <c r="B275" s="5">
        <v>39448</v>
      </c>
      <c r="C275" s="5">
        <v>40402</v>
      </c>
      <c r="D275" s="4">
        <v>1</v>
      </c>
      <c r="E275" s="4" t="s">
        <v>1175</v>
      </c>
      <c r="G275" s="4">
        <v>0</v>
      </c>
      <c r="I275" s="4" t="s">
        <v>1176</v>
      </c>
      <c r="AB275" s="4">
        <v>1</v>
      </c>
      <c r="AC275" s="4" t="s">
        <v>1175</v>
      </c>
      <c r="AE275" s="4" t="str">
        <f t="shared" ref="AE275:AE283" si="257">("Physical violence, Possession of firearms, Interference with educational process")</f>
        <v>Physical violence, Possession of firearms, Interference with educational process</v>
      </c>
      <c r="AF275" s="4" t="s">
        <v>1177</v>
      </c>
      <c r="AG275" s="4" t="s">
        <v>1178</v>
      </c>
      <c r="AH275" s="4" t="str">
        <f t="shared" ref="AH275:AH283" si="258">("One calendar year")</f>
        <v>One calendar year</v>
      </c>
      <c r="AI275" s="4" t="s">
        <v>1179</v>
      </c>
      <c r="AJ275" s="4" t="s">
        <v>1180</v>
      </c>
      <c r="AK275" s="4">
        <v>1</v>
      </c>
      <c r="AL275" s="4" t="s">
        <v>1179</v>
      </c>
      <c r="AN275" s="4" t="s">
        <v>1181</v>
      </c>
      <c r="AO275" s="4" t="s">
        <v>1182</v>
      </c>
      <c r="AQ275" s="4" t="str">
        <f t="shared" ref="AQ275:AQ283" si="259">("None")</f>
        <v>None</v>
      </c>
      <c r="AT275" s="4" t="str">
        <f t="shared" ref="AT275:AT283" si="260">("5 days")</f>
        <v>5 days</v>
      </c>
      <c r="AU275" s="4" t="s">
        <v>1183</v>
      </c>
      <c r="AW275" s="4" t="str">
        <f t="shared" ref="AW275:AW283" si="261">("Yes, required")</f>
        <v>Yes, required</v>
      </c>
      <c r="AX275" s="4" t="s">
        <v>1184</v>
      </c>
      <c r="AZ275" s="4" t="str">
        <f t="shared" ref="AZ275:AZ283" si="262">("Disciplinary history, Seriousness of violation")</f>
        <v>Disciplinary history, Seriousness of violation</v>
      </c>
      <c r="BA275" s="4" t="s">
        <v>1184</v>
      </c>
      <c r="BC275" s="4">
        <v>0</v>
      </c>
      <c r="BI275" s="4" t="str">
        <f t="shared" ref="BI275:BI286" si="263">("Opportunity to receive educational instruction ")</f>
        <v xml:space="preserve">Opportunity to receive educational instruction </v>
      </c>
      <c r="BJ275" s="4" t="s">
        <v>1185</v>
      </c>
      <c r="BL275" s="4" t="str">
        <f t="shared" ref="BL275:BL286" si="264">("No")</f>
        <v>No</v>
      </c>
      <c r="BO275" s="4" t="str">
        <f>("")</f>
        <v/>
      </c>
      <c r="BR275" s="4">
        <v>1</v>
      </c>
      <c r="BS275" s="4" t="s">
        <v>1186</v>
      </c>
      <c r="BU275" s="4" t="str">
        <f t="shared" ref="BU275:BU283" si="265">("Annually")</f>
        <v>Annually</v>
      </c>
      <c r="BV275" s="4" t="s">
        <v>1186</v>
      </c>
      <c r="BX275" s="4" t="str">
        <f t="shared" ref="BX275:BX283" si="266">("Number of out-of-school suspensions, Number of in-school suspensions, Firearm incidents, Violent incidents, Controlled substance possession, Demographic information , Referrals to law enforcement")</f>
        <v>Number of out-of-school suspensions, Number of in-school suspensions, Firearm incidents, Violent incidents, Controlled substance possession, Demographic information , Referrals to law enforcement</v>
      </c>
      <c r="BY275" s="4" t="s">
        <v>1187</v>
      </c>
      <c r="BZ275" s="4" t="s">
        <v>1188</v>
      </c>
      <c r="CA275" s="4">
        <v>0</v>
      </c>
      <c r="CG275" s="4">
        <v>1</v>
      </c>
      <c r="CH275" s="4" t="s">
        <v>1189</v>
      </c>
      <c r="CJ275" s="4" t="str">
        <f t="shared" ref="CJ275:CJ283" si="267">("Possession of firearm, Delinquent acts")</f>
        <v>Possession of firearm, Delinquent acts</v>
      </c>
      <c r="CK275" s="4" t="s">
        <v>1190</v>
      </c>
      <c r="CL275" s="4" t="s">
        <v>1191</v>
      </c>
    </row>
    <row r="276" spans="1:90" s="4" customFormat="1" x14ac:dyDescent="0.35">
      <c r="A276" s="4" t="s">
        <v>1174</v>
      </c>
      <c r="B276" s="5">
        <v>40403</v>
      </c>
      <c r="C276" s="5">
        <v>41090</v>
      </c>
      <c r="D276" s="4">
        <v>1</v>
      </c>
      <c r="E276" s="4" t="s">
        <v>1175</v>
      </c>
      <c r="G276" s="4">
        <v>0</v>
      </c>
      <c r="I276" s="4" t="s">
        <v>1176</v>
      </c>
      <c r="AB276" s="4">
        <v>1</v>
      </c>
      <c r="AC276" s="4" t="s">
        <v>1175</v>
      </c>
      <c r="AE276" s="4" t="str">
        <f t="shared" si="257"/>
        <v>Physical violence, Possession of firearms, Interference with educational process</v>
      </c>
      <c r="AF276" s="4" t="s">
        <v>1192</v>
      </c>
      <c r="AG276" s="4" t="s">
        <v>1178</v>
      </c>
      <c r="AH276" s="4" t="str">
        <f t="shared" si="258"/>
        <v>One calendar year</v>
      </c>
      <c r="AI276" s="4" t="s">
        <v>1179</v>
      </c>
      <c r="AJ276" s="4" t="s">
        <v>1180</v>
      </c>
      <c r="AK276" s="4">
        <v>1</v>
      </c>
      <c r="AL276" s="4" t="s">
        <v>1179</v>
      </c>
      <c r="AN276" s="4" t="s">
        <v>1181</v>
      </c>
      <c r="AO276" s="4" t="s">
        <v>1193</v>
      </c>
      <c r="AQ276" s="4" t="str">
        <f t="shared" si="259"/>
        <v>None</v>
      </c>
      <c r="AT276" s="4" t="str">
        <f t="shared" si="260"/>
        <v>5 days</v>
      </c>
      <c r="AU276" s="4" t="s">
        <v>1183</v>
      </c>
      <c r="AW276" s="4" t="str">
        <f t="shared" si="261"/>
        <v>Yes, required</v>
      </c>
      <c r="AX276" s="4" t="s">
        <v>1184</v>
      </c>
      <c r="AZ276" s="4" t="str">
        <f t="shared" si="262"/>
        <v>Disciplinary history, Seriousness of violation</v>
      </c>
      <c r="BA276" s="4" t="s">
        <v>1184</v>
      </c>
      <c r="BC276" s="4">
        <v>0</v>
      </c>
      <c r="BI276" s="4" t="str">
        <f t="shared" si="263"/>
        <v xml:space="preserve">Opportunity to receive educational instruction </v>
      </c>
      <c r="BJ276" s="4" t="s">
        <v>1185</v>
      </c>
      <c r="BL276" s="4" t="str">
        <f t="shared" si="264"/>
        <v>No</v>
      </c>
      <c r="BO276" s="4" t="str">
        <f>("")</f>
        <v/>
      </c>
      <c r="BR276" s="4">
        <v>1</v>
      </c>
      <c r="BS276" s="4" t="s">
        <v>1186</v>
      </c>
      <c r="BU276" s="4" t="str">
        <f t="shared" si="265"/>
        <v>Annually</v>
      </c>
      <c r="BV276" s="4" t="s">
        <v>1186</v>
      </c>
      <c r="BX276" s="4" t="str">
        <f t="shared" si="266"/>
        <v>Number of out-of-school suspensions, Number of in-school suspensions, Firearm incidents, Violent incidents, Controlled substance possession, Demographic information , Referrals to law enforcement</v>
      </c>
      <c r="BY276" s="4" t="s">
        <v>1194</v>
      </c>
      <c r="BZ276" s="4" t="s">
        <v>1188</v>
      </c>
      <c r="CA276" s="4">
        <v>0</v>
      </c>
      <c r="CG276" s="4">
        <v>1</v>
      </c>
      <c r="CH276" s="4" t="s">
        <v>1189</v>
      </c>
      <c r="CJ276" s="4" t="str">
        <f t="shared" si="267"/>
        <v>Possession of firearm, Delinquent acts</v>
      </c>
      <c r="CK276" s="4" t="s">
        <v>1190</v>
      </c>
      <c r="CL276" s="4" t="s">
        <v>1191</v>
      </c>
    </row>
    <row r="277" spans="1:90" s="4" customFormat="1" x14ac:dyDescent="0.35">
      <c r="A277" s="4" t="s">
        <v>1174</v>
      </c>
      <c r="B277" s="5">
        <v>41091</v>
      </c>
      <c r="C277" s="5">
        <v>41177</v>
      </c>
      <c r="D277" s="4">
        <v>1</v>
      </c>
      <c r="E277" s="4" t="s">
        <v>1183</v>
      </c>
      <c r="G277" s="4">
        <v>0</v>
      </c>
      <c r="I277" s="4" t="s">
        <v>1176</v>
      </c>
      <c r="AB277" s="4">
        <v>1</v>
      </c>
      <c r="AC277" s="4" t="s">
        <v>1195</v>
      </c>
      <c r="AE277" s="4" t="str">
        <f t="shared" si="257"/>
        <v>Physical violence, Possession of firearms, Interference with educational process</v>
      </c>
      <c r="AF277" s="4" t="s">
        <v>1196</v>
      </c>
      <c r="AG277" s="4" t="s">
        <v>1178</v>
      </c>
      <c r="AH277" s="4" t="str">
        <f t="shared" si="258"/>
        <v>One calendar year</v>
      </c>
      <c r="AI277" s="4" t="s">
        <v>1197</v>
      </c>
      <c r="AJ277" s="4" t="s">
        <v>1180</v>
      </c>
      <c r="AK277" s="4">
        <v>1</v>
      </c>
      <c r="AL277" s="4" t="s">
        <v>1197</v>
      </c>
      <c r="AN277" s="4" t="s">
        <v>1181</v>
      </c>
      <c r="AO277" s="4" t="s">
        <v>1198</v>
      </c>
      <c r="AQ277" s="4" t="str">
        <f t="shared" si="259"/>
        <v>None</v>
      </c>
      <c r="AT277" s="4" t="str">
        <f t="shared" si="260"/>
        <v>5 days</v>
      </c>
      <c r="AU277" s="4" t="s">
        <v>1183</v>
      </c>
      <c r="AW277" s="4" t="str">
        <f t="shared" si="261"/>
        <v>Yes, required</v>
      </c>
      <c r="AX277" s="4" t="s">
        <v>1199</v>
      </c>
      <c r="AZ277" s="4" t="str">
        <f t="shared" si="262"/>
        <v>Disciplinary history, Seriousness of violation</v>
      </c>
      <c r="BA277" s="4" t="s">
        <v>1199</v>
      </c>
      <c r="BC277" s="4">
        <v>0</v>
      </c>
      <c r="BI277" s="4" t="str">
        <f t="shared" si="263"/>
        <v xml:space="preserve">Opportunity to receive educational instruction </v>
      </c>
      <c r="BJ277" s="4" t="s">
        <v>1185</v>
      </c>
      <c r="BL277" s="4" t="str">
        <f t="shared" si="264"/>
        <v>No</v>
      </c>
      <c r="BO277" s="4" t="str">
        <f>("")</f>
        <v/>
      </c>
      <c r="BR277" s="4">
        <v>1</v>
      </c>
      <c r="BS277" s="4" t="s">
        <v>1186</v>
      </c>
      <c r="BU277" s="4" t="str">
        <f t="shared" si="265"/>
        <v>Annually</v>
      </c>
      <c r="BV277" s="4" t="s">
        <v>1186</v>
      </c>
      <c r="BX277" s="4" t="str">
        <f t="shared" si="266"/>
        <v>Number of out-of-school suspensions, Number of in-school suspensions, Firearm incidents, Violent incidents, Controlled substance possession, Demographic information , Referrals to law enforcement</v>
      </c>
      <c r="BY277" s="4" t="s">
        <v>1200</v>
      </c>
      <c r="BZ277" s="4" t="s">
        <v>1188</v>
      </c>
      <c r="CA277" s="4">
        <v>0</v>
      </c>
      <c r="CG277" s="4">
        <v>1</v>
      </c>
      <c r="CH277" s="4" t="s">
        <v>1189</v>
      </c>
      <c r="CJ277" s="4" t="str">
        <f t="shared" si="267"/>
        <v>Possession of firearm, Delinquent acts</v>
      </c>
      <c r="CK277" s="4" t="s">
        <v>1190</v>
      </c>
      <c r="CL277" s="4" t="s">
        <v>1191</v>
      </c>
    </row>
    <row r="278" spans="1:90" s="4" customFormat="1" x14ac:dyDescent="0.35">
      <c r="A278" s="4" t="s">
        <v>1174</v>
      </c>
      <c r="B278" s="5">
        <v>41178</v>
      </c>
      <c r="C278" s="5">
        <v>41455</v>
      </c>
      <c r="D278" s="4">
        <v>1</v>
      </c>
      <c r="E278" s="4" t="s">
        <v>1183</v>
      </c>
      <c r="G278" s="4">
        <v>0</v>
      </c>
      <c r="I278" s="4" t="s">
        <v>1176</v>
      </c>
      <c r="AB278" s="4">
        <v>1</v>
      </c>
      <c r="AC278" s="4" t="s">
        <v>1195</v>
      </c>
      <c r="AE278" s="4" t="str">
        <f t="shared" si="257"/>
        <v>Physical violence, Possession of firearms, Interference with educational process</v>
      </c>
      <c r="AF278" s="4" t="s">
        <v>1196</v>
      </c>
      <c r="AG278" s="4" t="s">
        <v>1178</v>
      </c>
      <c r="AH278" s="4" t="str">
        <f t="shared" si="258"/>
        <v>One calendar year</v>
      </c>
      <c r="AI278" s="4" t="s">
        <v>1197</v>
      </c>
      <c r="AJ278" s="4" t="s">
        <v>1180</v>
      </c>
      <c r="AK278" s="4">
        <v>1</v>
      </c>
      <c r="AL278" s="4" t="s">
        <v>1197</v>
      </c>
      <c r="AN278" s="4" t="s">
        <v>1181</v>
      </c>
      <c r="AO278" s="4" t="s">
        <v>1182</v>
      </c>
      <c r="AQ278" s="4" t="str">
        <f t="shared" si="259"/>
        <v>None</v>
      </c>
      <c r="AT278" s="4" t="str">
        <f t="shared" si="260"/>
        <v>5 days</v>
      </c>
      <c r="AU278" s="4" t="s">
        <v>1183</v>
      </c>
      <c r="AW278" s="4" t="str">
        <f t="shared" si="261"/>
        <v>Yes, required</v>
      </c>
      <c r="AX278" s="4" t="s">
        <v>1199</v>
      </c>
      <c r="AZ278" s="4" t="str">
        <f t="shared" si="262"/>
        <v>Disciplinary history, Seriousness of violation</v>
      </c>
      <c r="BA278" s="4" t="s">
        <v>1199</v>
      </c>
      <c r="BC278" s="4">
        <v>0</v>
      </c>
      <c r="BI278" s="4" t="str">
        <f t="shared" si="263"/>
        <v xml:space="preserve">Opportunity to receive educational instruction </v>
      </c>
      <c r="BJ278" s="4" t="s">
        <v>1185</v>
      </c>
      <c r="BL278" s="4" t="str">
        <f t="shared" si="264"/>
        <v>No</v>
      </c>
      <c r="BO278" s="4" t="str">
        <f>("")</f>
        <v/>
      </c>
      <c r="BR278" s="4">
        <v>1</v>
      </c>
      <c r="BS278" s="4" t="s">
        <v>1186</v>
      </c>
      <c r="BU278" s="4" t="str">
        <f t="shared" si="265"/>
        <v>Annually</v>
      </c>
      <c r="BX278" s="4" t="str">
        <f t="shared" si="266"/>
        <v>Number of out-of-school suspensions, Number of in-school suspensions, Firearm incidents, Violent incidents, Controlled substance possession, Demographic information , Referrals to law enforcement</v>
      </c>
      <c r="BY278" s="4" t="s">
        <v>1200</v>
      </c>
      <c r="BZ278" s="4" t="s">
        <v>1188</v>
      </c>
      <c r="CA278" s="4">
        <v>0</v>
      </c>
      <c r="CG278" s="4">
        <v>1</v>
      </c>
      <c r="CH278" s="4" t="s">
        <v>1189</v>
      </c>
      <c r="CJ278" s="4" t="str">
        <f t="shared" si="267"/>
        <v>Possession of firearm, Delinquent acts</v>
      </c>
      <c r="CK278" s="4" t="s">
        <v>1201</v>
      </c>
      <c r="CL278" s="4" t="s">
        <v>1191</v>
      </c>
    </row>
    <row r="279" spans="1:90" s="4" customFormat="1" x14ac:dyDescent="0.35">
      <c r="A279" s="4" t="s">
        <v>1174</v>
      </c>
      <c r="B279" s="5">
        <v>41456</v>
      </c>
      <c r="C279" s="5">
        <v>42551</v>
      </c>
      <c r="D279" s="4">
        <v>1</v>
      </c>
      <c r="E279" s="4" t="s">
        <v>1183</v>
      </c>
      <c r="G279" s="4">
        <v>0</v>
      </c>
      <c r="I279" s="4" t="s">
        <v>1176</v>
      </c>
      <c r="AB279" s="4">
        <v>1</v>
      </c>
      <c r="AC279" s="4" t="s">
        <v>1195</v>
      </c>
      <c r="AE279" s="4" t="str">
        <f t="shared" si="257"/>
        <v>Physical violence, Possession of firearms, Interference with educational process</v>
      </c>
      <c r="AF279" s="4" t="s">
        <v>1202</v>
      </c>
      <c r="AG279" s="4" t="s">
        <v>1178</v>
      </c>
      <c r="AH279" s="4" t="str">
        <f t="shared" si="258"/>
        <v>One calendar year</v>
      </c>
      <c r="AI279" s="4" t="s">
        <v>1197</v>
      </c>
      <c r="AJ279" s="4" t="s">
        <v>1180</v>
      </c>
      <c r="AK279" s="4">
        <v>1</v>
      </c>
      <c r="AL279" s="4" t="s">
        <v>1197</v>
      </c>
      <c r="AN279" s="4" t="s">
        <v>1181</v>
      </c>
      <c r="AO279" s="4" t="s">
        <v>1182</v>
      </c>
      <c r="AQ279" s="4" t="str">
        <f t="shared" si="259"/>
        <v>None</v>
      </c>
      <c r="AT279" s="4" t="str">
        <f t="shared" si="260"/>
        <v>5 days</v>
      </c>
      <c r="AU279" s="4" t="s">
        <v>1183</v>
      </c>
      <c r="AW279" s="4" t="str">
        <f t="shared" si="261"/>
        <v>Yes, required</v>
      </c>
      <c r="AX279" s="4" t="s">
        <v>1199</v>
      </c>
      <c r="AZ279" s="4" t="str">
        <f t="shared" si="262"/>
        <v>Disciplinary history, Seriousness of violation</v>
      </c>
      <c r="BA279" s="4" t="s">
        <v>1199</v>
      </c>
      <c r="BC279" s="4">
        <v>0</v>
      </c>
      <c r="BI279" s="4" t="str">
        <f t="shared" si="263"/>
        <v xml:space="preserve">Opportunity to receive educational instruction </v>
      </c>
      <c r="BJ279" s="4" t="s">
        <v>1185</v>
      </c>
      <c r="BL279" s="4" t="str">
        <f t="shared" si="264"/>
        <v>No</v>
      </c>
      <c r="BO279" s="4" t="str">
        <f>("")</f>
        <v/>
      </c>
      <c r="BR279" s="4">
        <v>1</v>
      </c>
      <c r="BS279" s="4" t="s">
        <v>1186</v>
      </c>
      <c r="BU279" s="4" t="str">
        <f t="shared" si="265"/>
        <v>Annually</v>
      </c>
      <c r="BV279" s="4" t="s">
        <v>1186</v>
      </c>
      <c r="BX279" s="4" t="str">
        <f t="shared" si="266"/>
        <v>Number of out-of-school suspensions, Number of in-school suspensions, Firearm incidents, Violent incidents, Controlled substance possession, Demographic information , Referrals to law enforcement</v>
      </c>
      <c r="BY279" s="4" t="s">
        <v>1203</v>
      </c>
      <c r="BZ279" s="4" t="s">
        <v>1188</v>
      </c>
      <c r="CA279" s="4">
        <v>0</v>
      </c>
      <c r="CG279" s="4">
        <v>1</v>
      </c>
      <c r="CH279" s="4" t="s">
        <v>1189</v>
      </c>
      <c r="CJ279" s="4" t="str">
        <f t="shared" si="267"/>
        <v>Possession of firearm, Delinquent acts</v>
      </c>
      <c r="CK279" s="4" t="s">
        <v>1190</v>
      </c>
      <c r="CL279" s="4" t="s">
        <v>1191</v>
      </c>
    </row>
    <row r="280" spans="1:90" s="4" customFormat="1" x14ac:dyDescent="0.35">
      <c r="A280" s="4" t="s">
        <v>1174</v>
      </c>
      <c r="B280" s="5">
        <v>42552</v>
      </c>
      <c r="C280" s="5">
        <v>42825</v>
      </c>
      <c r="D280" s="4">
        <v>1</v>
      </c>
      <c r="E280" s="4" t="s">
        <v>1183</v>
      </c>
      <c r="G280" s="4">
        <v>0</v>
      </c>
      <c r="I280" s="4" t="s">
        <v>1176</v>
      </c>
      <c r="AB280" s="4">
        <v>1</v>
      </c>
      <c r="AC280" s="4" t="s">
        <v>1195</v>
      </c>
      <c r="AE280" s="4" t="str">
        <f t="shared" si="257"/>
        <v>Physical violence, Possession of firearms, Interference with educational process</v>
      </c>
      <c r="AF280" s="4" t="s">
        <v>1196</v>
      </c>
      <c r="AG280" s="4" t="s">
        <v>1178</v>
      </c>
      <c r="AH280" s="4" t="str">
        <f t="shared" si="258"/>
        <v>One calendar year</v>
      </c>
      <c r="AI280" s="4" t="s">
        <v>1197</v>
      </c>
      <c r="AJ280" s="4" t="s">
        <v>1180</v>
      </c>
      <c r="AK280" s="4">
        <v>1</v>
      </c>
      <c r="AL280" s="4" t="s">
        <v>1197</v>
      </c>
      <c r="AN280" s="4" t="s">
        <v>1181</v>
      </c>
      <c r="AO280" s="4" t="s">
        <v>1182</v>
      </c>
      <c r="AP280" s="4" t="s">
        <v>1204</v>
      </c>
      <c r="AQ280" s="4" t="str">
        <f t="shared" si="259"/>
        <v>None</v>
      </c>
      <c r="AT280" s="4" t="str">
        <f t="shared" si="260"/>
        <v>5 days</v>
      </c>
      <c r="AU280" s="4" t="s">
        <v>1183</v>
      </c>
      <c r="AW280" s="4" t="str">
        <f t="shared" si="261"/>
        <v>Yes, required</v>
      </c>
      <c r="AX280" s="4" t="s">
        <v>1199</v>
      </c>
      <c r="AZ280" s="4" t="str">
        <f t="shared" si="262"/>
        <v>Disciplinary history, Seriousness of violation</v>
      </c>
      <c r="BA280" s="4" t="s">
        <v>1199</v>
      </c>
      <c r="BC280" s="4">
        <v>0</v>
      </c>
      <c r="BI280" s="4" t="str">
        <f t="shared" si="263"/>
        <v xml:space="preserve">Opportunity to receive educational instruction </v>
      </c>
      <c r="BJ280" s="4" t="s">
        <v>1185</v>
      </c>
      <c r="BL280" s="4" t="str">
        <f t="shared" si="264"/>
        <v>No</v>
      </c>
      <c r="BO280" s="4" t="str">
        <f>("")</f>
        <v/>
      </c>
      <c r="BR280" s="4">
        <v>1</v>
      </c>
      <c r="BS280" s="4" t="s">
        <v>1186</v>
      </c>
      <c r="BU280" s="4" t="str">
        <f t="shared" si="265"/>
        <v>Annually</v>
      </c>
      <c r="BV280" s="4" t="s">
        <v>1186</v>
      </c>
      <c r="BX280" s="4" t="str">
        <f t="shared" si="266"/>
        <v>Number of out-of-school suspensions, Number of in-school suspensions, Firearm incidents, Violent incidents, Controlled substance possession, Demographic information , Referrals to law enforcement</v>
      </c>
      <c r="BY280" s="4" t="s">
        <v>1203</v>
      </c>
      <c r="BZ280" s="4" t="s">
        <v>1188</v>
      </c>
      <c r="CA280" s="4">
        <v>0</v>
      </c>
      <c r="CG280" s="4">
        <v>1</v>
      </c>
      <c r="CH280" s="4" t="s">
        <v>1189</v>
      </c>
      <c r="CJ280" s="4" t="str">
        <f t="shared" si="267"/>
        <v>Possession of firearm, Delinquent acts</v>
      </c>
      <c r="CK280" s="4" t="s">
        <v>1190</v>
      </c>
      <c r="CL280" s="4" t="s">
        <v>1191</v>
      </c>
    </row>
    <row r="281" spans="1:90" s="4" customFormat="1" x14ac:dyDescent="0.35">
      <c r="A281" s="4" t="s">
        <v>1174</v>
      </c>
      <c r="B281" s="5">
        <v>42826</v>
      </c>
      <c r="C281" s="5">
        <v>42916</v>
      </c>
      <c r="D281" s="4">
        <v>1</v>
      </c>
      <c r="E281" s="4" t="s">
        <v>1195</v>
      </c>
      <c r="G281" s="4">
        <v>0</v>
      </c>
      <c r="I281" s="4" t="s">
        <v>1176</v>
      </c>
      <c r="AB281" s="4">
        <v>1</v>
      </c>
      <c r="AC281" s="4" t="s">
        <v>1195</v>
      </c>
      <c r="AE281" s="4" t="str">
        <f t="shared" si="257"/>
        <v>Physical violence, Possession of firearms, Interference with educational process</v>
      </c>
      <c r="AF281" s="4" t="s">
        <v>1205</v>
      </c>
      <c r="AG281" s="4" t="s">
        <v>1178</v>
      </c>
      <c r="AH281" s="4" t="str">
        <f t="shared" si="258"/>
        <v>One calendar year</v>
      </c>
      <c r="AI281" s="4" t="s">
        <v>1206</v>
      </c>
      <c r="AJ281" s="4" t="s">
        <v>1180</v>
      </c>
      <c r="AK281" s="4">
        <v>1</v>
      </c>
      <c r="AL281" s="4" t="s">
        <v>1206</v>
      </c>
      <c r="AN281" s="4" t="s">
        <v>1181</v>
      </c>
      <c r="AO281" s="4" t="s">
        <v>1207</v>
      </c>
      <c r="AQ281" s="4" t="str">
        <f t="shared" si="259"/>
        <v>None</v>
      </c>
      <c r="AT281" s="4" t="str">
        <f t="shared" si="260"/>
        <v>5 days</v>
      </c>
      <c r="AU281" s="4" t="s">
        <v>1183</v>
      </c>
      <c r="AW281" s="4" t="str">
        <f t="shared" si="261"/>
        <v>Yes, required</v>
      </c>
      <c r="AX281" s="4" t="s">
        <v>1199</v>
      </c>
      <c r="AZ281" s="4" t="str">
        <f t="shared" si="262"/>
        <v>Disciplinary history, Seriousness of violation</v>
      </c>
      <c r="BA281" s="4" t="s">
        <v>1199</v>
      </c>
      <c r="BC281" s="4">
        <v>0</v>
      </c>
      <c r="BI281" s="4" t="str">
        <f t="shared" si="263"/>
        <v xml:space="preserve">Opportunity to receive educational instruction </v>
      </c>
      <c r="BJ281" s="4" t="s">
        <v>1185</v>
      </c>
      <c r="BL281" s="4" t="str">
        <f t="shared" si="264"/>
        <v>No</v>
      </c>
      <c r="BO281" s="4" t="str">
        <f>("")</f>
        <v/>
      </c>
      <c r="BR281" s="4">
        <v>1</v>
      </c>
      <c r="BS281" s="4" t="s">
        <v>1186</v>
      </c>
      <c r="BU281" s="4" t="str">
        <f t="shared" si="265"/>
        <v>Annually</v>
      </c>
      <c r="BV281" s="4" t="s">
        <v>1186</v>
      </c>
      <c r="BX281" s="4" t="str">
        <f t="shared" si="266"/>
        <v>Number of out-of-school suspensions, Number of in-school suspensions, Firearm incidents, Violent incidents, Controlled substance possession, Demographic information , Referrals to law enforcement</v>
      </c>
      <c r="BY281" s="4" t="s">
        <v>1208</v>
      </c>
      <c r="BZ281" s="4" t="s">
        <v>1188</v>
      </c>
      <c r="CA281" s="4">
        <v>0</v>
      </c>
      <c r="CG281" s="4">
        <v>1</v>
      </c>
      <c r="CH281" s="4" t="s">
        <v>1209</v>
      </c>
      <c r="CJ281" s="4" t="str">
        <f t="shared" si="267"/>
        <v>Possession of firearm, Delinquent acts</v>
      </c>
      <c r="CK281" s="4" t="s">
        <v>1210</v>
      </c>
      <c r="CL281" s="4" t="s">
        <v>1191</v>
      </c>
    </row>
    <row r="282" spans="1:90" s="4" customFormat="1" x14ac:dyDescent="0.35">
      <c r="A282" s="4" t="s">
        <v>1174</v>
      </c>
      <c r="B282" s="5">
        <v>42917</v>
      </c>
      <c r="C282" s="5">
        <v>43227</v>
      </c>
      <c r="D282" s="4">
        <v>1</v>
      </c>
      <c r="E282" s="4" t="s">
        <v>1195</v>
      </c>
      <c r="G282" s="4">
        <v>0</v>
      </c>
      <c r="I282" s="4" t="s">
        <v>1176</v>
      </c>
      <c r="AB282" s="4">
        <v>1</v>
      </c>
      <c r="AC282" s="4" t="s">
        <v>1195</v>
      </c>
      <c r="AE282" s="4" t="str">
        <f t="shared" si="257"/>
        <v>Physical violence, Possession of firearms, Interference with educational process</v>
      </c>
      <c r="AF282" s="4" t="s">
        <v>1205</v>
      </c>
      <c r="AG282" s="4" t="s">
        <v>1178</v>
      </c>
      <c r="AH282" s="4" t="str">
        <f t="shared" si="258"/>
        <v>One calendar year</v>
      </c>
      <c r="AI282" s="4" t="s">
        <v>1206</v>
      </c>
      <c r="AJ282" s="4" t="s">
        <v>1180</v>
      </c>
      <c r="AK282" s="4">
        <v>1</v>
      </c>
      <c r="AL282" s="4" t="s">
        <v>1206</v>
      </c>
      <c r="AN282" s="4" t="s">
        <v>1181</v>
      </c>
      <c r="AO282" s="4" t="s">
        <v>1207</v>
      </c>
      <c r="AQ282" s="4" t="str">
        <f t="shared" si="259"/>
        <v>None</v>
      </c>
      <c r="AT282" s="4" t="str">
        <f t="shared" si="260"/>
        <v>5 days</v>
      </c>
      <c r="AU282" s="4" t="s">
        <v>1183</v>
      </c>
      <c r="AW282" s="4" t="str">
        <f t="shared" si="261"/>
        <v>Yes, required</v>
      </c>
      <c r="AX282" s="4" t="s">
        <v>1199</v>
      </c>
      <c r="AZ282" s="4" t="str">
        <f t="shared" si="262"/>
        <v>Disciplinary history, Seriousness of violation</v>
      </c>
      <c r="BA282" s="4" t="s">
        <v>1199</v>
      </c>
      <c r="BC282" s="4">
        <v>0</v>
      </c>
      <c r="BI282" s="4" t="str">
        <f t="shared" si="263"/>
        <v xml:space="preserve">Opportunity to receive educational instruction </v>
      </c>
      <c r="BJ282" s="4" t="s">
        <v>1185</v>
      </c>
      <c r="BL282" s="4" t="str">
        <f t="shared" si="264"/>
        <v>No</v>
      </c>
      <c r="BO282" s="4" t="str">
        <f>("")</f>
        <v/>
      </c>
      <c r="BR282" s="4">
        <v>1</v>
      </c>
      <c r="BS282" s="4" t="s">
        <v>1186</v>
      </c>
      <c r="BU282" s="4" t="str">
        <f t="shared" si="265"/>
        <v>Annually</v>
      </c>
      <c r="BV282" s="4" t="s">
        <v>1186</v>
      </c>
      <c r="BX282" s="4" t="str">
        <f t="shared" si="266"/>
        <v>Number of out-of-school suspensions, Number of in-school suspensions, Firearm incidents, Violent incidents, Controlled substance possession, Demographic information , Referrals to law enforcement</v>
      </c>
      <c r="BY282" s="4" t="s">
        <v>1211</v>
      </c>
      <c r="BZ282" s="4" t="s">
        <v>1188</v>
      </c>
      <c r="CA282" s="4">
        <v>0</v>
      </c>
      <c r="CG282" s="4">
        <v>1</v>
      </c>
      <c r="CH282" s="4" t="s">
        <v>1209</v>
      </c>
      <c r="CJ282" s="4" t="str">
        <f t="shared" si="267"/>
        <v>Possession of firearm, Delinquent acts</v>
      </c>
      <c r="CK282" s="4" t="s">
        <v>1210</v>
      </c>
      <c r="CL282" s="4" t="s">
        <v>1191</v>
      </c>
    </row>
    <row r="283" spans="1:90" s="4" customFormat="1" x14ac:dyDescent="0.35">
      <c r="A283" s="4" t="s">
        <v>1174</v>
      </c>
      <c r="B283" s="5">
        <v>43228</v>
      </c>
      <c r="C283" s="5">
        <v>43435</v>
      </c>
      <c r="D283" s="4">
        <v>1</v>
      </c>
      <c r="E283" s="4" t="s">
        <v>1195</v>
      </c>
      <c r="G283" s="4">
        <v>0</v>
      </c>
      <c r="I283" s="4" t="s">
        <v>1176</v>
      </c>
      <c r="AB283" s="4">
        <v>1</v>
      </c>
      <c r="AC283" s="4" t="s">
        <v>1195</v>
      </c>
      <c r="AE283" s="4" t="str">
        <f t="shared" si="257"/>
        <v>Physical violence, Possession of firearms, Interference with educational process</v>
      </c>
      <c r="AF283" s="4" t="s">
        <v>1205</v>
      </c>
      <c r="AG283" s="4" t="s">
        <v>1178</v>
      </c>
      <c r="AH283" s="4" t="str">
        <f t="shared" si="258"/>
        <v>One calendar year</v>
      </c>
      <c r="AI283" s="4" t="s">
        <v>1206</v>
      </c>
      <c r="AJ283" s="4" t="s">
        <v>1180</v>
      </c>
      <c r="AK283" s="4">
        <v>1</v>
      </c>
      <c r="AL283" s="4" t="s">
        <v>1206</v>
      </c>
      <c r="AN283" s="4" t="s">
        <v>1181</v>
      </c>
      <c r="AO283" s="4" t="s">
        <v>1207</v>
      </c>
      <c r="AQ283" s="4" t="str">
        <f t="shared" si="259"/>
        <v>None</v>
      </c>
      <c r="AT283" s="4" t="str">
        <f t="shared" si="260"/>
        <v>5 days</v>
      </c>
      <c r="AU283" s="4" t="s">
        <v>1183</v>
      </c>
      <c r="AW283" s="4" t="str">
        <f t="shared" si="261"/>
        <v>Yes, required</v>
      </c>
      <c r="AX283" s="4" t="s">
        <v>1199</v>
      </c>
      <c r="AZ283" s="4" t="str">
        <f t="shared" si="262"/>
        <v>Disciplinary history, Seriousness of violation</v>
      </c>
      <c r="BA283" s="4" t="s">
        <v>1199</v>
      </c>
      <c r="BC283" s="4">
        <v>0</v>
      </c>
      <c r="BI283" s="4" t="str">
        <f t="shared" si="263"/>
        <v xml:space="preserve">Opportunity to receive educational instruction </v>
      </c>
      <c r="BJ283" s="4" t="s">
        <v>1185</v>
      </c>
      <c r="BL283" s="4" t="str">
        <f t="shared" si="264"/>
        <v>No</v>
      </c>
      <c r="BO283" s="4" t="str">
        <f>("")</f>
        <v/>
      </c>
      <c r="BR283" s="4">
        <v>1</v>
      </c>
      <c r="BS283" s="4" t="s">
        <v>1186</v>
      </c>
      <c r="BU283" s="4" t="str">
        <f t="shared" si="265"/>
        <v>Annually</v>
      </c>
      <c r="BV283" s="4" t="s">
        <v>1186</v>
      </c>
      <c r="BX283" s="4" t="str">
        <f t="shared" si="266"/>
        <v>Number of out-of-school suspensions, Number of in-school suspensions, Firearm incidents, Violent incidents, Controlled substance possession, Demographic information , Referrals to law enforcement</v>
      </c>
      <c r="BY283" s="4" t="s">
        <v>1212</v>
      </c>
      <c r="BZ283" s="4" t="s">
        <v>1188</v>
      </c>
      <c r="CA283" s="4">
        <v>0</v>
      </c>
      <c r="CG283" s="4">
        <v>1</v>
      </c>
      <c r="CH283" s="4" t="s">
        <v>1209</v>
      </c>
      <c r="CJ283" s="4" t="str">
        <f t="shared" si="267"/>
        <v>Possession of firearm, Delinquent acts</v>
      </c>
      <c r="CK283" s="4" t="s">
        <v>1213</v>
      </c>
      <c r="CL283" s="4" t="s">
        <v>1191</v>
      </c>
    </row>
    <row r="284" spans="1:90" s="4" customFormat="1" x14ac:dyDescent="0.35">
      <c r="A284" s="4" t="s">
        <v>1214</v>
      </c>
      <c r="B284" s="5">
        <v>39448</v>
      </c>
      <c r="C284" s="5">
        <v>40017</v>
      </c>
      <c r="D284" s="4">
        <v>1</v>
      </c>
      <c r="E284" s="4" t="s">
        <v>1215</v>
      </c>
      <c r="G284" s="4">
        <v>0</v>
      </c>
      <c r="AB284" s="4">
        <v>0</v>
      </c>
      <c r="AW284" s="4" t="str">
        <f>("No")</f>
        <v>No</v>
      </c>
      <c r="BC284" s="4">
        <v>0</v>
      </c>
      <c r="BI284" s="4" t="str">
        <f t="shared" si="263"/>
        <v xml:space="preserve">Opportunity to receive educational instruction </v>
      </c>
      <c r="BJ284" s="4" t="s">
        <v>1216</v>
      </c>
      <c r="BL284" s="4" t="str">
        <f t="shared" si="264"/>
        <v>No</v>
      </c>
      <c r="BR284" s="4">
        <v>0</v>
      </c>
      <c r="CG284" s="4">
        <v>1</v>
      </c>
      <c r="CH284" s="4" t="s">
        <v>1217</v>
      </c>
      <c r="CJ284" s="4" t="str">
        <f t="shared" ref="CJ284:CJ289" si="268">("Possession of firearm, Possession of weapon, Offenses related to a controlled substance, Physical violence, Sexual assault, Delinquent acts")</f>
        <v>Possession of firearm, Possession of weapon, Offenses related to a controlled substance, Physical violence, Sexual assault, Delinquent acts</v>
      </c>
    </row>
    <row r="285" spans="1:90" s="4" customFormat="1" x14ac:dyDescent="0.35">
      <c r="A285" s="4" t="s">
        <v>1214</v>
      </c>
      <c r="B285" s="5">
        <v>40018</v>
      </c>
      <c r="C285" s="5">
        <v>40029</v>
      </c>
      <c r="D285" s="4">
        <v>1</v>
      </c>
      <c r="E285" s="4" t="s">
        <v>1215</v>
      </c>
      <c r="G285" s="4">
        <v>0</v>
      </c>
      <c r="AB285" s="4">
        <v>0</v>
      </c>
      <c r="AK285" s="4">
        <v>0</v>
      </c>
      <c r="AW285" s="4" t="str">
        <f>("No")</f>
        <v>No</v>
      </c>
      <c r="BC285" s="4">
        <v>0</v>
      </c>
      <c r="BI285" s="4" t="str">
        <f t="shared" si="263"/>
        <v xml:space="preserve">Opportunity to receive educational instruction </v>
      </c>
      <c r="BJ285" s="4" t="s">
        <v>1218</v>
      </c>
      <c r="BK285" s="4" t="s">
        <v>1219</v>
      </c>
      <c r="BL285" s="4" t="str">
        <f t="shared" si="264"/>
        <v>No</v>
      </c>
      <c r="BR285" s="4">
        <v>0</v>
      </c>
      <c r="CG285" s="4">
        <v>1</v>
      </c>
      <c r="CH285" s="4" t="s">
        <v>1220</v>
      </c>
      <c r="CJ285" s="4" t="str">
        <f t="shared" si="268"/>
        <v>Possession of firearm, Possession of weapon, Offenses related to a controlled substance, Physical violence, Sexual assault, Delinquent acts</v>
      </c>
      <c r="CK285" s="4" t="s">
        <v>1220</v>
      </c>
    </row>
    <row r="286" spans="1:90" s="4" customFormat="1" x14ac:dyDescent="0.35">
      <c r="A286" s="4" t="s">
        <v>1214</v>
      </c>
      <c r="B286" s="5">
        <v>40030</v>
      </c>
      <c r="C286" s="5">
        <v>40716</v>
      </c>
      <c r="D286" s="4">
        <v>1</v>
      </c>
      <c r="E286" s="4" t="s">
        <v>1215</v>
      </c>
      <c r="G286" s="4">
        <v>0</v>
      </c>
      <c r="AB286" s="4">
        <v>0</v>
      </c>
      <c r="AW286" s="4" t="str">
        <f>("No")</f>
        <v>No</v>
      </c>
      <c r="BC286" s="4">
        <v>0</v>
      </c>
      <c r="BI286" s="4" t="str">
        <f t="shared" si="263"/>
        <v xml:space="preserve">Opportunity to receive educational instruction </v>
      </c>
      <c r="BJ286" s="4" t="s">
        <v>1218</v>
      </c>
      <c r="BK286" s="4" t="s">
        <v>1219</v>
      </c>
      <c r="BL286" s="4" t="str">
        <f t="shared" si="264"/>
        <v>No</v>
      </c>
      <c r="BR286" s="4">
        <v>0</v>
      </c>
      <c r="CG286" s="4">
        <v>1</v>
      </c>
      <c r="CH286" s="4" t="s">
        <v>1220</v>
      </c>
      <c r="CJ286" s="4" t="str">
        <f t="shared" si="268"/>
        <v>Possession of firearm, Possession of weapon, Offenses related to a controlled substance, Physical violence, Sexual assault, Delinquent acts</v>
      </c>
      <c r="CK286" s="4" t="s">
        <v>1220</v>
      </c>
    </row>
    <row r="287" spans="1:90" s="4" customFormat="1" x14ac:dyDescent="0.35">
      <c r="A287" s="4" t="s">
        <v>1214</v>
      </c>
      <c r="B287" s="5">
        <v>40717</v>
      </c>
      <c r="C287" s="5">
        <v>41101</v>
      </c>
      <c r="D287" s="4">
        <v>1</v>
      </c>
      <c r="E287" s="4" t="s">
        <v>1215</v>
      </c>
      <c r="G287" s="4">
        <v>1</v>
      </c>
      <c r="H287" s="4" t="s">
        <v>1221</v>
      </c>
      <c r="J287" s="4" t="str">
        <f>("None")</f>
        <v>None</v>
      </c>
      <c r="S287" s="4" t="str">
        <f>("Endangering the health, safety, or property of others, Interference with educational process")</f>
        <v>Endangering the health, safety, or property of others, Interference with educational process</v>
      </c>
      <c r="T287" s="4" t="s">
        <v>1222</v>
      </c>
      <c r="U287" s="4" t="s">
        <v>1223</v>
      </c>
      <c r="V287" s="4" t="str">
        <f>("Truancy or Absence, Tardiness, Dress Code, Failure to conform with rules, Profanity or obscenity , Minor physical altercation")</f>
        <v>Truancy or Absence, Tardiness, Dress Code, Failure to conform with rules, Profanity or obscenity , Minor physical altercation</v>
      </c>
      <c r="W287" s="4" t="s">
        <v>1224</v>
      </c>
      <c r="Y287" s="4" t="str">
        <f>("Not specified")</f>
        <v>Not specified</v>
      </c>
      <c r="AB287" s="4">
        <v>1</v>
      </c>
      <c r="AC287" s="4" t="s">
        <v>1225</v>
      </c>
      <c r="AE287" s="4" t="str">
        <f>("Possession of firearms, Possession of weapons")</f>
        <v>Possession of firearms, Possession of weapons</v>
      </c>
      <c r="AF287" s="4" t="s">
        <v>1226</v>
      </c>
      <c r="AH287" s="4" t="str">
        <f>("One calendar year")</f>
        <v>One calendar year</v>
      </c>
      <c r="AI287" s="4" t="s">
        <v>1227</v>
      </c>
      <c r="AK287" s="4">
        <v>1</v>
      </c>
      <c r="AL287" s="4" t="s">
        <v>1227</v>
      </c>
      <c r="AN287" s="4" t="str">
        <f>("Physical violence, Endangering the health, safety, or property of others, Interference with educational process, Willful defiance")</f>
        <v>Physical violence, Endangering the health, safety, or property of others, Interference with educational process, Willful defiance</v>
      </c>
      <c r="AO287" s="4" t="s">
        <v>1228</v>
      </c>
      <c r="AP287" s="4" t="s">
        <v>1229</v>
      </c>
      <c r="AQ287" s="4" t="str">
        <f>("Truancy or Absence, Tardiness, Dress code violation, Minor physical altercation, Profanity or obscenity , Failure to conform with rules")</f>
        <v>Truancy or Absence, Tardiness, Dress code violation, Minor physical altercation, Profanity or obscenity , Failure to conform with rules</v>
      </c>
      <c r="AR287" s="4" t="s">
        <v>1230</v>
      </c>
      <c r="AS287" s="4" t="s">
        <v>1231</v>
      </c>
      <c r="AT287" s="4" t="str">
        <f>("Remainder of school year")</f>
        <v>Remainder of school year</v>
      </c>
      <c r="AU287" s="4" t="s">
        <v>1232</v>
      </c>
      <c r="AV287" s="4" t="s">
        <v>1233</v>
      </c>
      <c r="AW287" s="4" t="str">
        <f>("No, but may be considered")</f>
        <v>No, but may be considered</v>
      </c>
      <c r="AX287" s="4" t="s">
        <v>1234</v>
      </c>
      <c r="AZ287" s="4" t="str">
        <f>("Disciplinary history, Seriousness of violation, Lack of intent")</f>
        <v>Disciplinary history, Seriousness of violation, Lack of intent</v>
      </c>
      <c r="BA287" s="4" t="s">
        <v>1234</v>
      </c>
      <c r="BC287" s="4">
        <v>0</v>
      </c>
      <c r="BI287" s="4" t="str">
        <f>("Opportunity to receive educational instruction , Opportunity to make-up school work")</f>
        <v>Opportunity to receive educational instruction , Opportunity to make-up school work</v>
      </c>
      <c r="BJ287" s="4" t="s">
        <v>1235</v>
      </c>
      <c r="BK287" s="4" t="s">
        <v>1236</v>
      </c>
      <c r="BL287" s="4" t="str">
        <f>("No, but encouraged")</f>
        <v>No, but encouraged</v>
      </c>
      <c r="BM287" s="4" t="s">
        <v>1237</v>
      </c>
      <c r="BO287" s="4" t="str">
        <f>("Parental involvement, Positive behavioral interventions, Restorative justice , Community service, Referrals to counselors, Detention, Academic interventions")</f>
        <v>Parental involvement, Positive behavioral interventions, Restorative justice , Community service, Referrals to counselors, Detention, Academic interventions</v>
      </c>
      <c r="BP287" s="4" t="s">
        <v>1237</v>
      </c>
      <c r="BR287" s="4">
        <v>0</v>
      </c>
      <c r="CG287" s="4">
        <v>1</v>
      </c>
      <c r="CH287" s="4" t="s">
        <v>1238</v>
      </c>
      <c r="CJ287" s="4" t="str">
        <f t="shared" si="268"/>
        <v>Possession of firearm, Possession of weapon, Offenses related to a controlled substance, Physical violence, Sexual assault, Delinquent acts</v>
      </c>
      <c r="CK287" s="4" t="s">
        <v>1238</v>
      </c>
    </row>
    <row r="288" spans="1:90" s="4" customFormat="1" x14ac:dyDescent="0.35">
      <c r="A288" s="4" t="s">
        <v>1214</v>
      </c>
      <c r="B288" s="5">
        <v>41102</v>
      </c>
      <c r="C288" s="5">
        <v>42233</v>
      </c>
      <c r="D288" s="4">
        <v>1</v>
      </c>
      <c r="E288" s="4" t="s">
        <v>1239</v>
      </c>
      <c r="G288" s="4">
        <v>1</v>
      </c>
      <c r="H288" s="4" t="s">
        <v>1221</v>
      </c>
      <c r="J288" s="4" t="str">
        <f>("None")</f>
        <v>None</v>
      </c>
      <c r="S288" s="4" t="str">
        <f>("Endangering the health, safety, or property of others, Interference with educational process")</f>
        <v>Endangering the health, safety, or property of others, Interference with educational process</v>
      </c>
      <c r="T288" s="4" t="s">
        <v>1222</v>
      </c>
      <c r="U288" s="4" t="s">
        <v>1223</v>
      </c>
      <c r="V288" s="4" t="str">
        <f>("Truancy or Absence, Tardiness, Dress Code, Failure to conform with rules, Profanity or obscenity , Minor physical altercation")</f>
        <v>Truancy or Absence, Tardiness, Dress Code, Failure to conform with rules, Profanity or obscenity , Minor physical altercation</v>
      </c>
      <c r="W288" s="4" t="s">
        <v>1224</v>
      </c>
      <c r="Y288" s="4" t="str">
        <f>("Not specified")</f>
        <v>Not specified</v>
      </c>
      <c r="AB288" s="4">
        <v>1</v>
      </c>
      <c r="AC288" s="4" t="s">
        <v>1225</v>
      </c>
      <c r="AE288" s="4" t="str">
        <f>("Possession of firearms, Possession of weapons")</f>
        <v>Possession of firearms, Possession of weapons</v>
      </c>
      <c r="AF288" s="4" t="s">
        <v>1226</v>
      </c>
      <c r="AH288" s="4" t="str">
        <f>("One calendar year")</f>
        <v>One calendar year</v>
      </c>
      <c r="AI288" s="4" t="s">
        <v>1227</v>
      </c>
      <c r="AK288" s="4">
        <v>1</v>
      </c>
      <c r="AL288" s="4" t="s">
        <v>1227</v>
      </c>
      <c r="AN288" s="4" t="str">
        <f>("Physical violence, Endangering the health, safety, or property of others, Interference with educational process, Willful defiance")</f>
        <v>Physical violence, Endangering the health, safety, or property of others, Interference with educational process, Willful defiance</v>
      </c>
      <c r="AO288" s="4" t="s">
        <v>1240</v>
      </c>
      <c r="AP288" s="4" t="s">
        <v>1229</v>
      </c>
      <c r="AQ288" s="4" t="str">
        <f>("Truancy or Absence, Tardiness, Dress code violation, Minor physical altercation, Profanity or obscenity , Failure to conform with rules")</f>
        <v>Truancy or Absence, Tardiness, Dress code violation, Minor physical altercation, Profanity or obscenity , Failure to conform with rules</v>
      </c>
      <c r="AR288" s="4" t="s">
        <v>1230</v>
      </c>
      <c r="AS288" s="4" t="s">
        <v>1231</v>
      </c>
      <c r="AT288" s="4" t="str">
        <f>("Remainder of school year")</f>
        <v>Remainder of school year</v>
      </c>
      <c r="AU288" s="4" t="s">
        <v>1232</v>
      </c>
      <c r="AV288" s="4" t="s">
        <v>1233</v>
      </c>
      <c r="AW288" s="4" t="str">
        <f>("No, but may be considered")</f>
        <v>No, but may be considered</v>
      </c>
      <c r="AX288" s="4" t="s">
        <v>1234</v>
      </c>
      <c r="AZ288" s="4" t="str">
        <f>("Disciplinary history, Seriousness of violation, Lack of intent")</f>
        <v>Disciplinary history, Seriousness of violation, Lack of intent</v>
      </c>
      <c r="BA288" s="4" t="s">
        <v>1234</v>
      </c>
      <c r="BC288" s="4">
        <v>0</v>
      </c>
      <c r="BI288" s="4" t="str">
        <f>("Opportunity to receive educational instruction , Opportunity to make-up school work")</f>
        <v>Opportunity to receive educational instruction , Opportunity to make-up school work</v>
      </c>
      <c r="BJ288" s="4" t="s">
        <v>1241</v>
      </c>
      <c r="BK288" s="4" t="s">
        <v>1236</v>
      </c>
      <c r="BL288" s="4" t="str">
        <f>("No, but encouraged")</f>
        <v>No, but encouraged</v>
      </c>
      <c r="BM288" s="4" t="s">
        <v>1237</v>
      </c>
      <c r="BO288" s="4" t="str">
        <f>("Parental involvement, Positive behavioral interventions, Restorative justice , Community service, Referrals to counselors, Detention, Academic interventions")</f>
        <v>Parental involvement, Positive behavioral interventions, Restorative justice , Community service, Referrals to counselors, Detention, Academic interventions</v>
      </c>
      <c r="BP288" s="4" t="s">
        <v>1237</v>
      </c>
      <c r="BR288" s="4">
        <v>0</v>
      </c>
      <c r="CG288" s="4">
        <v>1</v>
      </c>
      <c r="CH288" s="4" t="s">
        <v>1238</v>
      </c>
      <c r="CJ288" s="4" t="str">
        <f t="shared" si="268"/>
        <v>Possession of firearm, Possession of weapon, Offenses related to a controlled substance, Physical violence, Sexual assault, Delinquent acts</v>
      </c>
      <c r="CK288" s="4" t="s">
        <v>1238</v>
      </c>
    </row>
    <row r="289" spans="1:89" s="4" customFormat="1" x14ac:dyDescent="0.35">
      <c r="A289" s="4" t="s">
        <v>1214</v>
      </c>
      <c r="B289" s="5">
        <v>42234</v>
      </c>
      <c r="C289" s="5">
        <v>43435</v>
      </c>
      <c r="D289" s="4">
        <v>1</v>
      </c>
      <c r="E289" s="4" t="s">
        <v>1215</v>
      </c>
      <c r="G289" s="4">
        <v>1</v>
      </c>
      <c r="H289" s="4" t="s">
        <v>1221</v>
      </c>
      <c r="J289" s="4" t="str">
        <f>("None")</f>
        <v>None</v>
      </c>
      <c r="S289" s="4" t="str">
        <f>("Endangering the health, safety, or property of others, Interference with educational process")</f>
        <v>Endangering the health, safety, or property of others, Interference with educational process</v>
      </c>
      <c r="T289" s="4" t="s">
        <v>1222</v>
      </c>
      <c r="U289" s="4" t="s">
        <v>1223</v>
      </c>
      <c r="V289" s="4" t="str">
        <f>("Truancy or Absence, Tardiness, Dress Code, Failure to conform with rules, Profanity or obscenity , Minor physical altercation")</f>
        <v>Truancy or Absence, Tardiness, Dress Code, Failure to conform with rules, Profanity or obscenity , Minor physical altercation</v>
      </c>
      <c r="W289" s="4" t="s">
        <v>1224</v>
      </c>
      <c r="Y289" s="4" t="str">
        <f>("Not specified")</f>
        <v>Not specified</v>
      </c>
      <c r="AB289" s="4">
        <v>1</v>
      </c>
      <c r="AC289" s="4" t="s">
        <v>1225</v>
      </c>
      <c r="AE289" s="4" t="str">
        <f>("Possession of firearms, Possession of weapons")</f>
        <v>Possession of firearms, Possession of weapons</v>
      </c>
      <c r="AF289" s="4" t="s">
        <v>1226</v>
      </c>
      <c r="AH289" s="4" t="str">
        <f>("One calendar year")</f>
        <v>One calendar year</v>
      </c>
      <c r="AI289" s="4" t="s">
        <v>1227</v>
      </c>
      <c r="AK289" s="4">
        <v>1</v>
      </c>
      <c r="AL289" s="4" t="s">
        <v>1227</v>
      </c>
      <c r="AN289" s="4" t="str">
        <f>("Physical violence, Endangering the health, safety, or property of others, Interference with educational process, Willful defiance")</f>
        <v>Physical violence, Endangering the health, safety, or property of others, Interference with educational process, Willful defiance</v>
      </c>
      <c r="AO289" s="4" t="s">
        <v>1242</v>
      </c>
      <c r="AP289" s="4" t="s">
        <v>1229</v>
      </c>
      <c r="AQ289" s="4" t="str">
        <f>("Truancy or Absence, Tardiness, Dress code violation, Minor physical altercation, Profanity or obscenity , Failure to conform with rules")</f>
        <v>Truancy or Absence, Tardiness, Dress code violation, Minor physical altercation, Profanity or obscenity , Failure to conform with rules</v>
      </c>
      <c r="AR289" s="4" t="s">
        <v>1243</v>
      </c>
      <c r="AS289" s="4" t="s">
        <v>1231</v>
      </c>
      <c r="AT289" s="4" t="str">
        <f>("Remainder of school year")</f>
        <v>Remainder of school year</v>
      </c>
      <c r="AU289" s="4" t="s">
        <v>1232</v>
      </c>
      <c r="AV289" s="4" t="s">
        <v>1233</v>
      </c>
      <c r="AW289" s="4" t="str">
        <f>("No, but may be considered")</f>
        <v>No, but may be considered</v>
      </c>
      <c r="AX289" s="4" t="s">
        <v>1234</v>
      </c>
      <c r="AZ289" s="4" t="str">
        <f>("Disciplinary history, Seriousness of violation, Lack of intent")</f>
        <v>Disciplinary history, Seriousness of violation, Lack of intent</v>
      </c>
      <c r="BA289" s="4" t="s">
        <v>1234</v>
      </c>
      <c r="BC289" s="4">
        <v>0</v>
      </c>
      <c r="BI289" s="4" t="str">
        <f>("Opportunity to receive educational instruction , Opportunity to make-up school work")</f>
        <v>Opportunity to receive educational instruction , Opportunity to make-up school work</v>
      </c>
      <c r="BJ289" s="4" t="s">
        <v>1241</v>
      </c>
      <c r="BK289" s="4" t="s">
        <v>1236</v>
      </c>
      <c r="BL289" s="4" t="str">
        <f>("No, but encouraged")</f>
        <v>No, but encouraged</v>
      </c>
      <c r="BM289" s="4" t="s">
        <v>1237</v>
      </c>
      <c r="BO289" s="4" t="str">
        <f>("Parental involvement, Positive behavioral interventions, Restorative justice , Community service, Referrals to counselors, Detention, Academic interventions")</f>
        <v>Parental involvement, Positive behavioral interventions, Restorative justice , Community service, Referrals to counselors, Detention, Academic interventions</v>
      </c>
      <c r="BP289" s="4" t="s">
        <v>1237</v>
      </c>
      <c r="BR289" s="4">
        <v>0</v>
      </c>
      <c r="CG289" s="4">
        <v>1</v>
      </c>
      <c r="CH289" s="4" t="s">
        <v>1238</v>
      </c>
      <c r="CJ289" s="4" t="str">
        <f t="shared" si="268"/>
        <v>Possession of firearm, Possession of weapon, Offenses related to a controlled substance, Physical violence, Sexual assault, Delinquent acts</v>
      </c>
      <c r="CK289" s="4" t="s">
        <v>1238</v>
      </c>
    </row>
    <row r="290" spans="1:89" s="4" customFormat="1" x14ac:dyDescent="0.35">
      <c r="A290" s="4" t="s">
        <v>1244</v>
      </c>
      <c r="B290" s="5">
        <v>39448</v>
      </c>
      <c r="C290" s="5">
        <v>43435</v>
      </c>
      <c r="D290" s="4">
        <v>1</v>
      </c>
      <c r="E290" s="4" t="s">
        <v>1245</v>
      </c>
      <c r="G290" s="4">
        <v>1</v>
      </c>
      <c r="H290" s="4" t="s">
        <v>1245</v>
      </c>
      <c r="J290" s="4" t="str">
        <f>("Possession of firearm, Possession of weapon")</f>
        <v>Possession of firearm, Possession of weapon</v>
      </c>
      <c r="K290" s="4" t="s">
        <v>1246</v>
      </c>
      <c r="M290" s="4" t="str">
        <f t="shared" ref="M290:M296" si="269">("One calendar year")</f>
        <v>One calendar year</v>
      </c>
      <c r="N290" s="4" t="s">
        <v>1246</v>
      </c>
      <c r="O290" s="4" t="s">
        <v>1247</v>
      </c>
      <c r="P290" s="4" t="s">
        <v>1248</v>
      </c>
      <c r="R290" s="4" t="str">
        <f>("None")</f>
        <v>None</v>
      </c>
      <c r="U290" s="4" t="str">
        <f>("Remainder of school year")</f>
        <v>Remainder of school year</v>
      </c>
      <c r="V290" s="4" t="s">
        <v>1248</v>
      </c>
      <c r="W290" s="4" t="s">
        <v>1249</v>
      </c>
      <c r="X290" s="4">
        <v>1</v>
      </c>
      <c r="Y290" s="4" t="s">
        <v>1245</v>
      </c>
      <c r="AA290" s="4" t="str">
        <f>("Possession of firearms")</f>
        <v>Possession of firearms</v>
      </c>
      <c r="AB290" s="4" t="s">
        <v>1246</v>
      </c>
      <c r="AD290" s="4" t="str">
        <f>("Not specified")</f>
        <v>Not specified</v>
      </c>
      <c r="AG290" s="4">
        <v>0</v>
      </c>
      <c r="AJ290" s="4" t="str">
        <f>("Possession of a weapon, Willful defiance")</f>
        <v>Possession of a weapon, Willful defiance</v>
      </c>
      <c r="AK290" s="4" t="s">
        <v>1250</v>
      </c>
      <c r="AM290" s="4" t="str">
        <f>("None")</f>
        <v>None</v>
      </c>
      <c r="AP290" s="4" t="str">
        <f t="shared" ref="AP290:AP296" si="270">("10 days")</f>
        <v>10 days</v>
      </c>
      <c r="AQ290" s="4" t="s">
        <v>1250</v>
      </c>
      <c r="AS290" s="4" t="str">
        <f t="shared" ref="AS290:AS296" si="271">("No")</f>
        <v>No</v>
      </c>
      <c r="AY290" s="4">
        <v>0</v>
      </c>
      <c r="BE290" s="4" t="str">
        <f t="shared" ref="BE290:BE295" si="272">("Not required")</f>
        <v>Not required</v>
      </c>
      <c r="BH290" s="4" t="str">
        <f t="shared" ref="BH290:BH296" si="273">("No")</f>
        <v>No</v>
      </c>
      <c r="BN290" s="4">
        <v>0</v>
      </c>
      <c r="CC290" s="4">
        <v>0</v>
      </c>
      <c r="CI290" s="4" t="str">
        <f>("21")</f>
        <v>21</v>
      </c>
    </row>
    <row r="291" spans="1:89" s="4" customFormat="1" x14ac:dyDescent="0.35">
      <c r="A291" s="4" t="s">
        <v>1251</v>
      </c>
      <c r="B291" s="5">
        <v>39448</v>
      </c>
      <c r="C291" s="5">
        <v>41545</v>
      </c>
      <c r="D291" s="4">
        <v>1</v>
      </c>
      <c r="E291" s="4" t="s">
        <v>1252</v>
      </c>
      <c r="G291" s="4">
        <v>1</v>
      </c>
      <c r="H291" s="4" t="s">
        <v>1253</v>
      </c>
      <c r="J291" s="4" t="str">
        <f t="shared" ref="J291:J296" si="274">("Possession of firearm")</f>
        <v>Possession of firearm</v>
      </c>
      <c r="K291" s="4" t="s">
        <v>1253</v>
      </c>
      <c r="M291" s="4" t="str">
        <f t="shared" si="269"/>
        <v>One calendar year</v>
      </c>
      <c r="N291" s="4" t="s">
        <v>1253</v>
      </c>
      <c r="P291" s="4">
        <v>1</v>
      </c>
      <c r="Q291" s="4" t="s">
        <v>1253</v>
      </c>
      <c r="S291" s="4" t="str">
        <f>("Possession of a weapon, Possession of a firearm, Physical violence, Possession of a controlled substance, Damaging property, Delinquent acts, Terroristic threats, Criminal record")</f>
        <v>Possession of a weapon, Possession of a firearm, Physical violence, Possession of a controlled substance, Damaging property, Delinquent acts, Terroristic threats, Criminal record</v>
      </c>
      <c r="T291" s="4" t="s">
        <v>1254</v>
      </c>
      <c r="U291" s="4" t="s">
        <v>1255</v>
      </c>
      <c r="V291" s="4" t="str">
        <f>("None")</f>
        <v>None</v>
      </c>
      <c r="Y291" s="4" t="str">
        <f t="shared" ref="Y291:Y296" si="275">("80 days")</f>
        <v>80 days</v>
      </c>
      <c r="Z291" s="4" t="s">
        <v>1256</v>
      </c>
      <c r="AA291" s="4" t="s">
        <v>1257</v>
      </c>
      <c r="AJ291" s="4" t="str">
        <f t="shared" ref="AJ291:AJ296" si="276">("Not specified")</f>
        <v>Not specified</v>
      </c>
      <c r="AM291" s="4" t="str">
        <f>("None")</f>
        <v>None</v>
      </c>
      <c r="AP291" s="4" t="str">
        <f t="shared" si="270"/>
        <v>10 days</v>
      </c>
      <c r="AQ291" s="4" t="s">
        <v>1258</v>
      </c>
      <c r="AS291" s="4" t="str">
        <f t="shared" si="271"/>
        <v>No</v>
      </c>
      <c r="AY291" s="4">
        <v>0</v>
      </c>
      <c r="BE291" s="4" t="str">
        <f t="shared" si="272"/>
        <v>Not required</v>
      </c>
      <c r="BH291" s="4" t="str">
        <f t="shared" si="273"/>
        <v>No</v>
      </c>
      <c r="BN291" s="4">
        <v>0</v>
      </c>
      <c r="CC291" s="4">
        <v>1</v>
      </c>
      <c r="CD291" s="4" t="s">
        <v>1259</v>
      </c>
      <c r="CF291" s="4" t="str">
        <f>("Possession of firearm, Possession of weapon")</f>
        <v>Possession of firearm, Possession of weapon</v>
      </c>
      <c r="CG291" s="4" t="s">
        <v>1259</v>
      </c>
      <c r="CI291" s="4" t="str">
        <f>("20")</f>
        <v>20</v>
      </c>
    </row>
    <row r="292" spans="1:89" s="4" customFormat="1" x14ac:dyDescent="0.35">
      <c r="A292" s="4" t="s">
        <v>1251</v>
      </c>
      <c r="B292" s="5">
        <v>41546</v>
      </c>
      <c r="C292" s="5">
        <v>42085</v>
      </c>
      <c r="D292" s="4">
        <v>1</v>
      </c>
      <c r="E292" s="4" t="s">
        <v>1252</v>
      </c>
      <c r="G292" s="4">
        <v>1</v>
      </c>
      <c r="H292" s="4" t="s">
        <v>1253</v>
      </c>
      <c r="J292" s="4" t="str">
        <f t="shared" si="274"/>
        <v>Possession of firearm</v>
      </c>
      <c r="K292" s="4" t="s">
        <v>1253</v>
      </c>
      <c r="M292" s="4" t="str">
        <f t="shared" si="269"/>
        <v>One calendar year</v>
      </c>
      <c r="N292" s="4" t="s">
        <v>1253</v>
      </c>
      <c r="P292" s="4">
        <v>1</v>
      </c>
      <c r="Q292" s="4" t="s">
        <v>1253</v>
      </c>
      <c r="S292" s="4" t="str">
        <f>("Possession of a weapon, Possession of a firearm, Physical violence, Possession of a controlled substance, Damaging property, Delinquent acts, Terroristic threats, Criminal record")</f>
        <v>Possession of a weapon, Possession of a firearm, Physical violence, Possession of a controlled substance, Damaging property, Delinquent acts, Terroristic threats, Criminal record</v>
      </c>
      <c r="T292" s="4" t="s">
        <v>1254</v>
      </c>
      <c r="U292" s="4" t="s">
        <v>1255</v>
      </c>
      <c r="V292" s="4" t="str">
        <f>("None")</f>
        <v>None</v>
      </c>
      <c r="Y292" s="4" t="str">
        <f t="shared" si="275"/>
        <v>80 days</v>
      </c>
      <c r="Z292" s="4" t="s">
        <v>1260</v>
      </c>
      <c r="AA292" s="4" t="s">
        <v>1257</v>
      </c>
      <c r="AJ292" s="4" t="str">
        <f t="shared" si="276"/>
        <v>Not specified</v>
      </c>
      <c r="AM292" s="4" t="str">
        <f>("None")</f>
        <v>None</v>
      </c>
      <c r="AP292" s="4" t="str">
        <f t="shared" si="270"/>
        <v>10 days</v>
      </c>
      <c r="AQ292" s="4" t="s">
        <v>1258</v>
      </c>
      <c r="AS292" s="4" t="str">
        <f t="shared" si="271"/>
        <v>No</v>
      </c>
      <c r="AY292" s="4">
        <v>0</v>
      </c>
      <c r="BE292" s="4" t="str">
        <f t="shared" si="272"/>
        <v>Not required</v>
      </c>
      <c r="BH292" s="4" t="str">
        <f t="shared" si="273"/>
        <v>No</v>
      </c>
      <c r="BN292" s="4">
        <v>0</v>
      </c>
      <c r="CC292" s="4">
        <v>1</v>
      </c>
      <c r="CD292" s="4" t="s">
        <v>1259</v>
      </c>
      <c r="CF292" s="4" t="str">
        <f>("Possession of firearm, Possession of weapon")</f>
        <v>Possession of firearm, Possession of weapon</v>
      </c>
      <c r="CG292" s="4" t="s">
        <v>1259</v>
      </c>
      <c r="CI292" s="4" t="str">
        <f>("20")</f>
        <v>20</v>
      </c>
    </row>
    <row r="293" spans="1:89" s="4" customFormat="1" x14ac:dyDescent="0.35">
      <c r="A293" s="4" t="s">
        <v>1251</v>
      </c>
      <c r="B293" s="5">
        <v>42086</v>
      </c>
      <c r="C293" s="5">
        <v>42626</v>
      </c>
      <c r="D293" s="4">
        <v>1</v>
      </c>
      <c r="E293" s="4" t="s">
        <v>1252</v>
      </c>
      <c r="G293" s="4">
        <v>1</v>
      </c>
      <c r="H293" s="4" t="s">
        <v>1253</v>
      </c>
      <c r="J293" s="4" t="str">
        <f t="shared" si="274"/>
        <v>Possession of firearm</v>
      </c>
      <c r="K293" s="4" t="s">
        <v>1253</v>
      </c>
      <c r="M293" s="4" t="str">
        <f t="shared" si="269"/>
        <v>One calendar year</v>
      </c>
      <c r="N293" s="4" t="s">
        <v>1253</v>
      </c>
      <c r="P293" s="4">
        <v>1</v>
      </c>
      <c r="Q293" s="4" t="s">
        <v>1253</v>
      </c>
      <c r="S293" s="4" t="str">
        <f>("Possession of a weapon, Possession of a firearm, Physical violence, Possession of a controlled substance, Damaging property, Delinquent acts, Terroristic threats, Criminal record")</f>
        <v>Possession of a weapon, Possession of a firearm, Physical violence, Possession of a controlled substance, Damaging property, Delinquent acts, Terroristic threats, Criminal record</v>
      </c>
      <c r="T293" s="4" t="s">
        <v>1254</v>
      </c>
      <c r="U293" s="4" t="s">
        <v>1255</v>
      </c>
      <c r="V293" s="4" t="str">
        <f>("None")</f>
        <v>None</v>
      </c>
      <c r="Y293" s="4" t="str">
        <f t="shared" si="275"/>
        <v>80 days</v>
      </c>
      <c r="Z293" s="4" t="s">
        <v>1256</v>
      </c>
      <c r="AA293" s="4" t="s">
        <v>1257</v>
      </c>
      <c r="AJ293" s="4" t="str">
        <f t="shared" si="276"/>
        <v>Not specified</v>
      </c>
      <c r="AM293" s="4" t="str">
        <f>("None")</f>
        <v>None</v>
      </c>
      <c r="AP293" s="4" t="str">
        <f t="shared" si="270"/>
        <v>10 days</v>
      </c>
      <c r="AQ293" s="4" t="s">
        <v>1258</v>
      </c>
      <c r="AS293" s="4" t="str">
        <f t="shared" si="271"/>
        <v>No</v>
      </c>
      <c r="AY293" s="4">
        <v>0</v>
      </c>
      <c r="BE293" s="4" t="str">
        <f t="shared" si="272"/>
        <v>Not required</v>
      </c>
      <c r="BH293" s="4" t="str">
        <f t="shared" si="273"/>
        <v>No</v>
      </c>
      <c r="BN293" s="4">
        <v>0</v>
      </c>
      <c r="CC293" s="4">
        <v>1</v>
      </c>
      <c r="CD293" s="4" t="s">
        <v>1259</v>
      </c>
      <c r="CF293" s="4" t="str">
        <f>("Possession of firearm, Possession of weapon")</f>
        <v>Possession of firearm, Possession of weapon</v>
      </c>
      <c r="CG293" s="4" t="s">
        <v>1259</v>
      </c>
      <c r="CI293" s="4" t="str">
        <f>("20")</f>
        <v>20</v>
      </c>
    </row>
    <row r="294" spans="1:89" s="4" customFormat="1" x14ac:dyDescent="0.35">
      <c r="A294" s="4" t="s">
        <v>1251</v>
      </c>
      <c r="B294" s="5">
        <v>42627</v>
      </c>
      <c r="C294" s="5">
        <v>42830</v>
      </c>
      <c r="D294" s="4">
        <v>1</v>
      </c>
      <c r="E294" s="4" t="s">
        <v>1252</v>
      </c>
      <c r="G294" s="4">
        <v>1</v>
      </c>
      <c r="H294" s="4" t="s">
        <v>1253</v>
      </c>
      <c r="J294" s="4" t="str">
        <f t="shared" si="274"/>
        <v>Possession of firearm</v>
      </c>
      <c r="K294" s="4" t="s">
        <v>1253</v>
      </c>
      <c r="M294" s="4" t="str">
        <f t="shared" si="269"/>
        <v>One calendar year</v>
      </c>
      <c r="N294" s="4" t="s">
        <v>1253</v>
      </c>
      <c r="P294" s="4">
        <v>1</v>
      </c>
      <c r="Q294" s="4" t="s">
        <v>1253</v>
      </c>
      <c r="S294" s="4" t="str">
        <f>("Possession of a weapon, Possession of a firearm, Physical violence, Possession of a controlled substance, Damaging property, Delinquent acts, Terroristic threats, Criminal record")</f>
        <v>Possession of a weapon, Possession of a firearm, Physical violence, Possession of a controlled substance, Damaging property, Delinquent acts, Terroristic threats, Criminal record</v>
      </c>
      <c r="T294" s="4" t="s">
        <v>1254</v>
      </c>
      <c r="U294" s="4" t="s">
        <v>1255</v>
      </c>
      <c r="V294" s="4" t="str">
        <f>("None")</f>
        <v>None</v>
      </c>
      <c r="Y294" s="4" t="str">
        <f t="shared" si="275"/>
        <v>80 days</v>
      </c>
      <c r="Z294" s="4" t="s">
        <v>1260</v>
      </c>
      <c r="AA294" s="4" t="s">
        <v>1257</v>
      </c>
      <c r="AJ294" s="4" t="str">
        <f t="shared" si="276"/>
        <v>Not specified</v>
      </c>
      <c r="AM294" s="4" t="str">
        <f>("None")</f>
        <v>None</v>
      </c>
      <c r="AP294" s="4" t="str">
        <f t="shared" si="270"/>
        <v>10 days</v>
      </c>
      <c r="AQ294" s="4" t="s">
        <v>1258</v>
      </c>
      <c r="AS294" s="4" t="str">
        <f t="shared" si="271"/>
        <v>No</v>
      </c>
      <c r="AY294" s="4">
        <v>0</v>
      </c>
      <c r="BE294" s="4" t="str">
        <f t="shared" si="272"/>
        <v>Not required</v>
      </c>
      <c r="BH294" s="4" t="str">
        <f t="shared" si="273"/>
        <v>No</v>
      </c>
      <c r="BN294" s="4">
        <v>0</v>
      </c>
      <c r="CC294" s="4">
        <v>1</v>
      </c>
      <c r="CD294" s="4" t="s">
        <v>1259</v>
      </c>
      <c r="CF294" s="4" t="str">
        <f>("Possession of firearm, Possession of weapon")</f>
        <v>Possession of firearm, Possession of weapon</v>
      </c>
      <c r="CG294" s="4" t="s">
        <v>1259</v>
      </c>
      <c r="CI294" s="4" t="str">
        <f>("20")</f>
        <v>20</v>
      </c>
    </row>
    <row r="295" spans="1:89" s="4" customFormat="1" x14ac:dyDescent="0.35">
      <c r="A295" s="4" t="s">
        <v>1251</v>
      </c>
      <c r="B295" s="5">
        <v>42831</v>
      </c>
      <c r="C295" s="5">
        <v>43405</v>
      </c>
      <c r="D295" s="4">
        <v>1</v>
      </c>
      <c r="E295" s="4" t="s">
        <v>1252</v>
      </c>
      <c r="G295" s="4">
        <v>1</v>
      </c>
      <c r="H295" s="4" t="s">
        <v>1253</v>
      </c>
      <c r="J295" s="4" t="str">
        <f t="shared" si="274"/>
        <v>Possession of firearm</v>
      </c>
      <c r="K295" s="4" t="s">
        <v>1253</v>
      </c>
      <c r="M295" s="4" t="str">
        <f t="shared" si="269"/>
        <v>One calendar year</v>
      </c>
      <c r="N295" s="4" t="s">
        <v>1253</v>
      </c>
      <c r="P295" s="4">
        <v>1</v>
      </c>
      <c r="Q295" s="4" t="s">
        <v>1253</v>
      </c>
      <c r="S295" s="4" t="str">
        <f>("Possession of a weapon, Possession of a firearm, Physical violence, Possession of a controlled substance, Damaging property, Delinquent acts, Terroristic threats, Criminal record")</f>
        <v>Possession of a weapon, Possession of a firearm, Physical violence, Possession of a controlled substance, Damaging property, Delinquent acts, Terroristic threats, Criminal record</v>
      </c>
      <c r="T295" s="4" t="s">
        <v>1254</v>
      </c>
      <c r="U295" s="4" t="s">
        <v>1255</v>
      </c>
      <c r="V295" s="4" t="str">
        <f>("Truancy or Absence")</f>
        <v>Truancy or Absence</v>
      </c>
      <c r="W295" s="4" t="s">
        <v>1261</v>
      </c>
      <c r="Y295" s="4" t="str">
        <f t="shared" si="275"/>
        <v>80 days</v>
      </c>
      <c r="Z295" s="4" t="s">
        <v>1262</v>
      </c>
      <c r="AA295" s="4" t="s">
        <v>1257</v>
      </c>
      <c r="AJ295" s="4" t="str">
        <f t="shared" si="276"/>
        <v>Not specified</v>
      </c>
      <c r="AM295" s="4" t="str">
        <f>("Truancy or Absence")</f>
        <v>Truancy or Absence</v>
      </c>
      <c r="AN295" s="4" t="s">
        <v>1261</v>
      </c>
      <c r="AP295" s="4" t="str">
        <f t="shared" si="270"/>
        <v>10 days</v>
      </c>
      <c r="AQ295" s="4" t="s">
        <v>1258</v>
      </c>
      <c r="AS295" s="4" t="str">
        <f t="shared" si="271"/>
        <v>No</v>
      </c>
      <c r="AY295" s="4">
        <v>0</v>
      </c>
      <c r="BE295" s="4" t="str">
        <f t="shared" si="272"/>
        <v>Not required</v>
      </c>
      <c r="BH295" s="4" t="str">
        <f t="shared" si="273"/>
        <v>No</v>
      </c>
      <c r="BN295" s="4">
        <v>0</v>
      </c>
      <c r="CC295" s="4">
        <v>1</v>
      </c>
      <c r="CD295" s="4" t="s">
        <v>1259</v>
      </c>
      <c r="CF295" s="4" t="str">
        <f>("Possession of firearm, Possession of weapon")</f>
        <v>Possession of firearm, Possession of weapon</v>
      </c>
      <c r="CG295" s="4" t="s">
        <v>1259</v>
      </c>
      <c r="CI295" s="4" t="str">
        <f>("20")</f>
        <v>20</v>
      </c>
    </row>
    <row r="296" spans="1:89" s="4" customFormat="1" x14ac:dyDescent="0.35">
      <c r="A296" s="4" t="s">
        <v>1251</v>
      </c>
      <c r="B296" s="5">
        <v>43406</v>
      </c>
      <c r="C296" s="5">
        <v>43435</v>
      </c>
      <c r="D296" s="4">
        <v>1</v>
      </c>
      <c r="E296" s="4" t="s">
        <v>1263</v>
      </c>
      <c r="G296" s="4">
        <v>1</v>
      </c>
      <c r="H296" s="4" t="s">
        <v>1253</v>
      </c>
      <c r="J296" s="4" t="str">
        <f t="shared" si="274"/>
        <v>Possession of firearm</v>
      </c>
      <c r="K296" s="4" t="s">
        <v>1253</v>
      </c>
      <c r="M296" s="4" t="str">
        <f t="shared" si="269"/>
        <v>One calendar year</v>
      </c>
      <c r="N296" s="4" t="s">
        <v>1253</v>
      </c>
      <c r="P296" s="4">
        <v>1</v>
      </c>
      <c r="Q296" s="4" t="s">
        <v>1253</v>
      </c>
      <c r="S296" s="4" t="str">
        <f>("Possession of a weapon, Physical violence, Possession of a controlled substance, Damaging property, Delinquent acts, Terroristic threats, Criminal record")</f>
        <v>Possession of a weapon, Physical violence, Possession of a controlled substance, Damaging property, Delinquent acts, Terroristic threats, Criminal record</v>
      </c>
      <c r="T296" s="4" t="s">
        <v>1264</v>
      </c>
      <c r="U296" s="4" t="s">
        <v>1255</v>
      </c>
      <c r="V296" s="4" t="str">
        <f>("Truancy or Absence")</f>
        <v>Truancy or Absence</v>
      </c>
      <c r="W296" s="4" t="s">
        <v>1261</v>
      </c>
      <c r="Y296" s="4" t="str">
        <f t="shared" si="275"/>
        <v>80 days</v>
      </c>
      <c r="Z296" s="4" t="s">
        <v>1262</v>
      </c>
      <c r="AA296" s="4" t="s">
        <v>1257</v>
      </c>
      <c r="AJ296" s="4" t="str">
        <f t="shared" si="276"/>
        <v>Not specified</v>
      </c>
      <c r="AM296" s="4" t="str">
        <f>("Truancy or Absence")</f>
        <v>Truancy or Absence</v>
      </c>
      <c r="AN296" s="4" t="s">
        <v>1261</v>
      </c>
      <c r="AP296" s="4" t="str">
        <f t="shared" si="270"/>
        <v>10 days</v>
      </c>
      <c r="AQ296" s="4" t="s">
        <v>1258</v>
      </c>
      <c r="AS296" s="4" t="str">
        <f t="shared" si="271"/>
        <v>No</v>
      </c>
      <c r="AY296" s="4">
        <v>1</v>
      </c>
      <c r="AZ296" s="4" t="s">
        <v>1265</v>
      </c>
      <c r="BA296" s="4" t="s">
        <v>1266</v>
      </c>
      <c r="BB296" s="4" t="str">
        <f>("Kindergarten through 3rd grade")</f>
        <v>Kindergarten through 3rd grade</v>
      </c>
      <c r="BC296" s="4" t="s">
        <v>1265</v>
      </c>
      <c r="BD296" s="4" t="s">
        <v>1267</v>
      </c>
      <c r="BE296" s="4" t="str">
        <f>("Opportunity to make-up school work")</f>
        <v>Opportunity to make-up school work</v>
      </c>
      <c r="BF296" s="4" t="s">
        <v>1268</v>
      </c>
      <c r="BG296" s="4" t="s">
        <v>1269</v>
      </c>
      <c r="BH296" s="4" t="str">
        <f t="shared" si="273"/>
        <v>No</v>
      </c>
      <c r="BN296" s="4">
        <v>1</v>
      </c>
      <c r="CC296" s="4">
        <v>1</v>
      </c>
      <c r="CD296" s="4" t="s">
        <v>1259</v>
      </c>
      <c r="CF296" s="4" t="str">
        <f>("Possession of firearm, Possession of weapon, Offenses related to a controlled substance, Offenses related to alcoholic beverages, Truancy or absence")</f>
        <v>Possession of firearm, Possession of weapon, Offenses related to a controlled substance, Offenses related to alcoholic beverages, Truancy or absence</v>
      </c>
      <c r="CG296" s="4" t="s">
        <v>1270</v>
      </c>
      <c r="CI296" s="4" t="str">
        <f>("21")</f>
        <v>21</v>
      </c>
    </row>
    <row r="297" spans="1:89" s="4" customFormat="1" x14ac:dyDescent="0.35">
      <c r="A297" s="4" t="s">
        <v>1271</v>
      </c>
      <c r="B297" s="5">
        <v>39448</v>
      </c>
      <c r="C297" s="5">
        <v>40117</v>
      </c>
      <c r="D297" s="4">
        <v>1</v>
      </c>
      <c r="E297" s="4" t="s">
        <v>1272</v>
      </c>
      <c r="G297" s="4">
        <v>0</v>
      </c>
      <c r="AB297" s="4">
        <v>1</v>
      </c>
      <c r="AC297" s="4" t="s">
        <v>1272</v>
      </c>
      <c r="AE297" s="4" t="str">
        <f>("Possession of firearms")</f>
        <v>Possession of firearms</v>
      </c>
      <c r="AF297" s="4" t="s">
        <v>1273</v>
      </c>
      <c r="AH297" s="4" t="str">
        <f>("One calendar year")</f>
        <v>One calendar year</v>
      </c>
      <c r="AI297" s="4" t="s">
        <v>1273</v>
      </c>
      <c r="AK297" s="4">
        <v>1</v>
      </c>
      <c r="AL297" s="4" t="s">
        <v>1273</v>
      </c>
      <c r="AN297" s="4" t="str">
        <f>("Possession of a weapon, Possession of a controlled substance, Possession of alcoholic beverage, Failure to conform with rules, Profanity or obscenity, Criminal record")</f>
        <v>Possession of a weapon, Possession of a controlled substance, Possession of alcoholic beverage, Failure to conform with rules, Profanity or obscenity, Criminal record</v>
      </c>
      <c r="AO297" s="4" t="s">
        <v>1274</v>
      </c>
      <c r="AP297" s="4" t="s">
        <v>1275</v>
      </c>
      <c r="AQ297" s="4" t="str">
        <f t="shared" ref="AQ297:AQ318" si="277">("None")</f>
        <v>None</v>
      </c>
      <c r="AT297" s="4" t="str">
        <f t="shared" ref="AT297:AT304" si="278">("A full school year")</f>
        <v>A full school year</v>
      </c>
      <c r="AU297" s="4" t="s">
        <v>1276</v>
      </c>
      <c r="AV297" s="4" t="s">
        <v>1277</v>
      </c>
      <c r="AW297" s="4" t="str">
        <f t="shared" ref="AW297:AW304" si="279">("No")</f>
        <v>No</v>
      </c>
      <c r="BC297" s="4">
        <v>0</v>
      </c>
      <c r="BI297" s="4" t="str">
        <f t="shared" ref="BI297:BI304" si="280">("Opportunity to receive educational instruction , Opportunity to make-up school work, Provide reengagement plan")</f>
        <v>Opportunity to receive educational instruction , Opportunity to make-up school work, Provide reengagement plan</v>
      </c>
      <c r="BJ297" s="4" t="s">
        <v>1278</v>
      </c>
      <c r="BK297" s="4" t="s">
        <v>1279</v>
      </c>
      <c r="BL297" s="4" t="str">
        <f t="shared" ref="BL297:BL311" si="281">("No, but encouraged")</f>
        <v>No, but encouraged</v>
      </c>
      <c r="BM297" s="4" t="s">
        <v>1272</v>
      </c>
      <c r="BO297" s="4" t="str">
        <f t="shared" ref="BO297:BO304" si="282">("Detention")</f>
        <v>Detention</v>
      </c>
      <c r="BP297" s="4" t="s">
        <v>1272</v>
      </c>
      <c r="BR297" s="4">
        <v>0</v>
      </c>
      <c r="CG297" s="4">
        <v>0</v>
      </c>
    </row>
    <row r="298" spans="1:89" s="4" customFormat="1" x14ac:dyDescent="0.35">
      <c r="A298" s="4" t="s">
        <v>1271</v>
      </c>
      <c r="B298" s="5">
        <v>40118</v>
      </c>
      <c r="C298" s="5">
        <v>41526</v>
      </c>
      <c r="D298" s="4">
        <v>1</v>
      </c>
      <c r="E298" s="4" t="s">
        <v>1272</v>
      </c>
      <c r="G298" s="4">
        <v>0</v>
      </c>
      <c r="AB298" s="4">
        <v>1</v>
      </c>
      <c r="AC298" s="4" t="s">
        <v>1272</v>
      </c>
      <c r="AE298" s="4" t="str">
        <f t="shared" ref="AE298:AE304" si="283">("Physical violence, Possession of firearms")</f>
        <v>Physical violence, Possession of firearms</v>
      </c>
      <c r="AF298" s="4" t="s">
        <v>1280</v>
      </c>
      <c r="AG298" s="4" t="s">
        <v>1281</v>
      </c>
      <c r="AH298" s="4" t="str">
        <f t="shared" ref="AH298:AH304" si="284">("Remainder of school year")</f>
        <v>Remainder of school year</v>
      </c>
      <c r="AI298" s="4" t="s">
        <v>1282</v>
      </c>
      <c r="AJ298" s="4" t="s">
        <v>1283</v>
      </c>
      <c r="AK298" s="4">
        <v>1</v>
      </c>
      <c r="AL298" s="4" t="s">
        <v>1280</v>
      </c>
      <c r="AN298" s="4" t="str">
        <f>("Possession of a weapon, Possession of a controlled substance, Possession of alcoholic beverage, Failure to conform with rules, Profanity or obscenity, Criminal record")</f>
        <v>Possession of a weapon, Possession of a controlled substance, Possession of alcoholic beverage, Failure to conform with rules, Profanity or obscenity, Criminal record</v>
      </c>
      <c r="AO298" s="4" t="s">
        <v>1274</v>
      </c>
      <c r="AP298" s="4" t="s">
        <v>1275</v>
      </c>
      <c r="AQ298" s="4" t="str">
        <f t="shared" si="277"/>
        <v>None</v>
      </c>
      <c r="AT298" s="4" t="str">
        <f t="shared" si="278"/>
        <v>A full school year</v>
      </c>
      <c r="AU298" s="4" t="s">
        <v>1276</v>
      </c>
      <c r="AV298" s="4" t="s">
        <v>1277</v>
      </c>
      <c r="AW298" s="4" t="str">
        <f t="shared" si="279"/>
        <v>No</v>
      </c>
      <c r="BC298" s="4">
        <v>0</v>
      </c>
      <c r="BI298" s="4" t="str">
        <f t="shared" si="280"/>
        <v>Opportunity to receive educational instruction , Opportunity to make-up school work, Provide reengagement plan</v>
      </c>
      <c r="BJ298" s="4" t="s">
        <v>1278</v>
      </c>
      <c r="BK298" s="4" t="s">
        <v>1279</v>
      </c>
      <c r="BL298" s="4" t="str">
        <f t="shared" si="281"/>
        <v>No, but encouraged</v>
      </c>
      <c r="BM298" s="4" t="s">
        <v>1272</v>
      </c>
      <c r="BO298" s="4" t="str">
        <f t="shared" si="282"/>
        <v>Detention</v>
      </c>
      <c r="BP298" s="4" t="s">
        <v>1272</v>
      </c>
      <c r="BR298" s="4">
        <v>0</v>
      </c>
      <c r="CG298" s="4">
        <v>0</v>
      </c>
    </row>
    <row r="299" spans="1:89" s="4" customFormat="1" x14ac:dyDescent="0.35">
      <c r="A299" s="4" t="s">
        <v>1271</v>
      </c>
      <c r="B299" s="5">
        <v>41527</v>
      </c>
      <c r="C299" s="5">
        <v>41578</v>
      </c>
      <c r="D299" s="4">
        <v>1</v>
      </c>
      <c r="E299" s="4" t="s">
        <v>1272</v>
      </c>
      <c r="G299" s="4">
        <v>0</v>
      </c>
      <c r="AB299" s="4">
        <v>1</v>
      </c>
      <c r="AC299" s="4" t="s">
        <v>1272</v>
      </c>
      <c r="AE299" s="4" t="str">
        <f t="shared" si="283"/>
        <v>Physical violence, Possession of firearms</v>
      </c>
      <c r="AF299" s="4" t="s">
        <v>1284</v>
      </c>
      <c r="AG299" s="4" t="s">
        <v>1281</v>
      </c>
      <c r="AH299" s="4" t="str">
        <f t="shared" si="284"/>
        <v>Remainder of school year</v>
      </c>
      <c r="AI299" s="4" t="s">
        <v>1282</v>
      </c>
      <c r="AJ299" s="4" t="s">
        <v>1283</v>
      </c>
      <c r="AK299" s="4">
        <v>1</v>
      </c>
      <c r="AL299" s="4" t="s">
        <v>1280</v>
      </c>
      <c r="AN299" s="4" t="str">
        <f>("Possession of a weapon, Possession of a controlled substance, Possession of alcoholic beverage, Failure to conform with rules, Delinquent acts, Profanity or obscenity")</f>
        <v>Possession of a weapon, Possession of a controlled substance, Possession of alcoholic beverage, Failure to conform with rules, Delinquent acts, Profanity or obscenity</v>
      </c>
      <c r="AO299" s="4" t="s">
        <v>1274</v>
      </c>
      <c r="AP299" s="4" t="s">
        <v>1275</v>
      </c>
      <c r="AQ299" s="4" t="str">
        <f t="shared" si="277"/>
        <v>None</v>
      </c>
      <c r="AT299" s="4" t="str">
        <f t="shared" si="278"/>
        <v>A full school year</v>
      </c>
      <c r="AU299" s="4" t="s">
        <v>1276</v>
      </c>
      <c r="AV299" s="4" t="s">
        <v>1277</v>
      </c>
      <c r="AW299" s="4" t="str">
        <f t="shared" si="279"/>
        <v>No</v>
      </c>
      <c r="BC299" s="4">
        <v>0</v>
      </c>
      <c r="BI299" s="4" t="str">
        <f t="shared" si="280"/>
        <v>Opportunity to receive educational instruction , Opportunity to make-up school work, Provide reengagement plan</v>
      </c>
      <c r="BJ299" s="4" t="s">
        <v>1278</v>
      </c>
      <c r="BK299" s="4" t="s">
        <v>1279</v>
      </c>
      <c r="BL299" s="4" t="str">
        <f t="shared" si="281"/>
        <v>No, but encouraged</v>
      </c>
      <c r="BM299" s="4" t="s">
        <v>1272</v>
      </c>
      <c r="BO299" s="4" t="str">
        <f t="shared" si="282"/>
        <v>Detention</v>
      </c>
      <c r="BP299" s="4" t="s">
        <v>1272</v>
      </c>
      <c r="BR299" s="4">
        <v>0</v>
      </c>
      <c r="CG299" s="4">
        <v>0</v>
      </c>
    </row>
    <row r="300" spans="1:89" s="4" customFormat="1" x14ac:dyDescent="0.35">
      <c r="A300" s="4" t="s">
        <v>1271</v>
      </c>
      <c r="B300" s="5">
        <v>41579</v>
      </c>
      <c r="C300" s="5">
        <v>42198</v>
      </c>
      <c r="D300" s="4">
        <v>1</v>
      </c>
      <c r="E300" s="4" t="s">
        <v>1272</v>
      </c>
      <c r="G300" s="4">
        <v>0</v>
      </c>
      <c r="AB300" s="4">
        <v>1</v>
      </c>
      <c r="AC300" s="4" t="s">
        <v>1272</v>
      </c>
      <c r="AE300" s="4" t="str">
        <f t="shared" si="283"/>
        <v>Physical violence, Possession of firearms</v>
      </c>
      <c r="AF300" s="4" t="s">
        <v>1285</v>
      </c>
      <c r="AG300" s="4" t="s">
        <v>1286</v>
      </c>
      <c r="AH300" s="4" t="str">
        <f t="shared" si="284"/>
        <v>Remainder of school year</v>
      </c>
      <c r="AI300" s="4" t="s">
        <v>1287</v>
      </c>
      <c r="AJ300" s="4" t="s">
        <v>1288</v>
      </c>
      <c r="AK300" s="4">
        <v>1</v>
      </c>
      <c r="AL300" s="4" t="s">
        <v>1280</v>
      </c>
      <c r="AN300" s="4" t="str">
        <f>("Possession of a weapon, Possession of a controlled substance, Possession of alcoholic beverage, Failure to conform with rules, Theft")</f>
        <v>Possession of a weapon, Possession of a controlled substance, Possession of alcoholic beverage, Failure to conform with rules, Theft</v>
      </c>
      <c r="AO300" s="4" t="s">
        <v>1274</v>
      </c>
      <c r="AQ300" s="4" t="str">
        <f t="shared" si="277"/>
        <v>None</v>
      </c>
      <c r="AT300" s="4" t="str">
        <f t="shared" si="278"/>
        <v>A full school year</v>
      </c>
      <c r="AU300" s="4" t="s">
        <v>1276</v>
      </c>
      <c r="AV300" s="4" t="s">
        <v>1277</v>
      </c>
      <c r="AW300" s="4" t="str">
        <f t="shared" si="279"/>
        <v>No</v>
      </c>
      <c r="BC300" s="4">
        <v>0</v>
      </c>
      <c r="BI300" s="4" t="str">
        <f t="shared" si="280"/>
        <v>Opportunity to receive educational instruction , Opportunity to make-up school work, Provide reengagement plan</v>
      </c>
      <c r="BJ300" s="4" t="s">
        <v>1278</v>
      </c>
      <c r="BK300" s="4" t="s">
        <v>1289</v>
      </c>
      <c r="BL300" s="4" t="str">
        <f t="shared" si="281"/>
        <v>No, but encouraged</v>
      </c>
      <c r="BM300" s="4" t="s">
        <v>1272</v>
      </c>
      <c r="BO300" s="4" t="str">
        <f t="shared" si="282"/>
        <v>Detention</v>
      </c>
      <c r="BP300" s="4" t="s">
        <v>1272</v>
      </c>
      <c r="BR300" s="4">
        <v>0</v>
      </c>
      <c r="CG300" s="4">
        <v>0</v>
      </c>
    </row>
    <row r="301" spans="1:89" s="4" customFormat="1" x14ac:dyDescent="0.35">
      <c r="A301" s="4" t="s">
        <v>1271</v>
      </c>
      <c r="B301" s="5">
        <v>42199</v>
      </c>
      <c r="C301" s="5">
        <v>42308</v>
      </c>
      <c r="D301" s="4">
        <v>1</v>
      </c>
      <c r="E301" s="4" t="s">
        <v>1272</v>
      </c>
      <c r="G301" s="4">
        <v>0</v>
      </c>
      <c r="AB301" s="4">
        <v>1</v>
      </c>
      <c r="AC301" s="4" t="s">
        <v>1272</v>
      </c>
      <c r="AE301" s="4" t="str">
        <f t="shared" si="283"/>
        <v>Physical violence, Possession of firearms</v>
      </c>
      <c r="AF301" s="4" t="s">
        <v>1285</v>
      </c>
      <c r="AG301" s="4" t="s">
        <v>1286</v>
      </c>
      <c r="AH301" s="4" t="str">
        <f t="shared" si="284"/>
        <v>Remainder of school year</v>
      </c>
      <c r="AI301" s="4" t="s">
        <v>1287</v>
      </c>
      <c r="AJ301" s="4" t="s">
        <v>1288</v>
      </c>
      <c r="AK301" s="4">
        <v>1</v>
      </c>
      <c r="AL301" s="4" t="s">
        <v>1280</v>
      </c>
      <c r="AN301" s="4" t="str">
        <f>("Possession of a weapon, Possession of a controlled substance, Possession of alcoholic beverage, Failure to conform with rules, Theft")</f>
        <v>Possession of a weapon, Possession of a controlled substance, Possession of alcoholic beverage, Failure to conform with rules, Theft</v>
      </c>
      <c r="AO301" s="4" t="s">
        <v>1274</v>
      </c>
      <c r="AQ301" s="4" t="str">
        <f t="shared" si="277"/>
        <v>None</v>
      </c>
      <c r="AT301" s="4" t="str">
        <f t="shared" si="278"/>
        <v>A full school year</v>
      </c>
      <c r="AU301" s="4" t="s">
        <v>1276</v>
      </c>
      <c r="AV301" s="4" t="s">
        <v>1277</v>
      </c>
      <c r="AW301" s="4" t="str">
        <f t="shared" si="279"/>
        <v>No</v>
      </c>
      <c r="BC301" s="4">
        <v>0</v>
      </c>
      <c r="BI301" s="4" t="str">
        <f t="shared" si="280"/>
        <v>Opportunity to receive educational instruction , Opportunity to make-up school work, Provide reengagement plan</v>
      </c>
      <c r="BJ301" s="4" t="s">
        <v>1278</v>
      </c>
      <c r="BK301" s="4" t="s">
        <v>1289</v>
      </c>
      <c r="BL301" s="4" t="str">
        <f t="shared" si="281"/>
        <v>No, but encouraged</v>
      </c>
      <c r="BM301" s="4" t="s">
        <v>1272</v>
      </c>
      <c r="BO301" s="4" t="str">
        <f t="shared" si="282"/>
        <v>Detention</v>
      </c>
      <c r="BP301" s="4" t="s">
        <v>1272</v>
      </c>
      <c r="BR301" s="4">
        <v>0</v>
      </c>
      <c r="CG301" s="4">
        <v>0</v>
      </c>
    </row>
    <row r="302" spans="1:89" s="4" customFormat="1" x14ac:dyDescent="0.35">
      <c r="A302" s="4" t="s">
        <v>1271</v>
      </c>
      <c r="B302" s="5">
        <v>42309</v>
      </c>
      <c r="C302" s="5">
        <v>42551</v>
      </c>
      <c r="D302" s="4">
        <v>1</v>
      </c>
      <c r="E302" s="4" t="s">
        <v>1272</v>
      </c>
      <c r="G302" s="4">
        <v>0</v>
      </c>
      <c r="AB302" s="4">
        <v>1</v>
      </c>
      <c r="AC302" s="4" t="s">
        <v>1272</v>
      </c>
      <c r="AE302" s="4" t="str">
        <f t="shared" si="283"/>
        <v>Physical violence, Possession of firearms</v>
      </c>
      <c r="AF302" s="4" t="s">
        <v>1285</v>
      </c>
      <c r="AG302" s="4" t="s">
        <v>1286</v>
      </c>
      <c r="AH302" s="4" t="str">
        <f t="shared" si="284"/>
        <v>Remainder of school year</v>
      </c>
      <c r="AI302" s="4" t="s">
        <v>1287</v>
      </c>
      <c r="AJ302" s="4" t="s">
        <v>1288</v>
      </c>
      <c r="AK302" s="4">
        <v>1</v>
      </c>
      <c r="AL302" s="4" t="s">
        <v>1280</v>
      </c>
      <c r="AN302" s="4" t="str">
        <f>("Possession of a weapon, Possession of a controlled substance, Possession of alcoholic beverage, Failure to conform with rules, Theft")</f>
        <v>Possession of a weapon, Possession of a controlled substance, Possession of alcoholic beverage, Failure to conform with rules, Theft</v>
      </c>
      <c r="AO302" s="4" t="s">
        <v>1274</v>
      </c>
      <c r="AQ302" s="4" t="str">
        <f t="shared" si="277"/>
        <v>None</v>
      </c>
      <c r="AT302" s="4" t="str">
        <f t="shared" si="278"/>
        <v>A full school year</v>
      </c>
      <c r="AU302" s="4" t="s">
        <v>1290</v>
      </c>
      <c r="AV302" s="4" t="s">
        <v>1277</v>
      </c>
      <c r="AW302" s="4" t="str">
        <f t="shared" si="279"/>
        <v>No</v>
      </c>
      <c r="BC302" s="4">
        <v>0</v>
      </c>
      <c r="BI302" s="4" t="str">
        <f t="shared" si="280"/>
        <v>Opportunity to receive educational instruction , Opportunity to make-up school work, Provide reengagement plan</v>
      </c>
      <c r="BJ302" s="4" t="s">
        <v>1278</v>
      </c>
      <c r="BK302" s="4" t="s">
        <v>1289</v>
      </c>
      <c r="BL302" s="4" t="str">
        <f t="shared" si="281"/>
        <v>No, but encouraged</v>
      </c>
      <c r="BM302" s="4" t="s">
        <v>1272</v>
      </c>
      <c r="BO302" s="4" t="str">
        <f t="shared" si="282"/>
        <v>Detention</v>
      </c>
      <c r="BP302" s="4" t="s">
        <v>1272</v>
      </c>
      <c r="BR302" s="4">
        <v>0</v>
      </c>
      <c r="CG302" s="4">
        <v>0</v>
      </c>
    </row>
    <row r="303" spans="1:89" s="4" customFormat="1" x14ac:dyDescent="0.35">
      <c r="A303" s="4" t="s">
        <v>1271</v>
      </c>
      <c r="B303" s="5">
        <v>42552</v>
      </c>
      <c r="C303" s="5">
        <v>43281</v>
      </c>
      <c r="D303" s="4">
        <v>1</v>
      </c>
      <c r="E303" s="4" t="s">
        <v>1272</v>
      </c>
      <c r="G303" s="4">
        <v>0</v>
      </c>
      <c r="AB303" s="4">
        <v>1</v>
      </c>
      <c r="AC303" s="4" t="s">
        <v>1272</v>
      </c>
      <c r="AE303" s="4" t="str">
        <f t="shared" si="283"/>
        <v>Physical violence, Possession of firearms</v>
      </c>
      <c r="AF303" s="4" t="s">
        <v>1291</v>
      </c>
      <c r="AG303" s="4" t="s">
        <v>1286</v>
      </c>
      <c r="AH303" s="4" t="str">
        <f t="shared" si="284"/>
        <v>Remainder of school year</v>
      </c>
      <c r="AJ303" s="4" t="s">
        <v>1288</v>
      </c>
      <c r="AK303" s="4">
        <v>1</v>
      </c>
      <c r="AL303" s="4" t="s">
        <v>1280</v>
      </c>
      <c r="AN303" s="4" t="str">
        <f>("Possession of a weapon, Possession of a controlled substance, Possession of alcoholic beverage, Failure to conform with rules, Theft")</f>
        <v>Possession of a weapon, Possession of a controlled substance, Possession of alcoholic beverage, Failure to conform with rules, Theft</v>
      </c>
      <c r="AO303" s="4" t="s">
        <v>1274</v>
      </c>
      <c r="AQ303" s="4" t="str">
        <f t="shared" si="277"/>
        <v>None</v>
      </c>
      <c r="AT303" s="4" t="str">
        <f t="shared" si="278"/>
        <v>A full school year</v>
      </c>
      <c r="AU303" s="4" t="s">
        <v>1290</v>
      </c>
      <c r="AV303" s="4" t="s">
        <v>1277</v>
      </c>
      <c r="AW303" s="4" t="str">
        <f t="shared" si="279"/>
        <v>No</v>
      </c>
      <c r="BC303" s="4">
        <v>0</v>
      </c>
      <c r="BI303" s="4" t="str">
        <f t="shared" si="280"/>
        <v>Opportunity to receive educational instruction , Opportunity to make-up school work, Provide reengagement plan</v>
      </c>
      <c r="BJ303" s="4" t="s">
        <v>1278</v>
      </c>
      <c r="BK303" s="4" t="s">
        <v>1289</v>
      </c>
      <c r="BL303" s="4" t="str">
        <f t="shared" si="281"/>
        <v>No, but encouraged</v>
      </c>
      <c r="BM303" s="4" t="s">
        <v>1272</v>
      </c>
      <c r="BO303" s="4" t="str">
        <f t="shared" si="282"/>
        <v>Detention</v>
      </c>
      <c r="BP303" s="4" t="s">
        <v>1272</v>
      </c>
      <c r="BR303" s="4">
        <v>0</v>
      </c>
      <c r="CG303" s="4">
        <v>0</v>
      </c>
    </row>
    <row r="304" spans="1:89" s="4" customFormat="1" x14ac:dyDescent="0.35">
      <c r="A304" s="4" t="s">
        <v>1271</v>
      </c>
      <c r="B304" s="5">
        <v>43282</v>
      </c>
      <c r="C304" s="5">
        <v>43435</v>
      </c>
      <c r="D304" s="4">
        <v>1</v>
      </c>
      <c r="E304" s="4" t="s">
        <v>1272</v>
      </c>
      <c r="G304" s="4">
        <v>0</v>
      </c>
      <c r="AB304" s="4">
        <v>1</v>
      </c>
      <c r="AC304" s="4" t="s">
        <v>1272</v>
      </c>
      <c r="AE304" s="4" t="str">
        <f t="shared" si="283"/>
        <v>Physical violence, Possession of firearms</v>
      </c>
      <c r="AF304" s="4" t="s">
        <v>1292</v>
      </c>
      <c r="AG304" s="4" t="s">
        <v>1293</v>
      </c>
      <c r="AH304" s="4" t="str">
        <f t="shared" si="284"/>
        <v>Remainder of school year</v>
      </c>
      <c r="AJ304" s="4" t="s">
        <v>1288</v>
      </c>
      <c r="AK304" s="4">
        <v>1</v>
      </c>
      <c r="AL304" s="4" t="s">
        <v>1280</v>
      </c>
      <c r="AN304" s="4" t="str">
        <f>("Possession of a weapon, Possession of a controlled substance, Possession of alcoholic beverage, Failure to conform with rules, Theft")</f>
        <v>Possession of a weapon, Possession of a controlled substance, Possession of alcoholic beverage, Failure to conform with rules, Theft</v>
      </c>
      <c r="AO304" s="4" t="s">
        <v>1274</v>
      </c>
      <c r="AQ304" s="4" t="str">
        <f t="shared" si="277"/>
        <v>None</v>
      </c>
      <c r="AT304" s="4" t="str">
        <f t="shared" si="278"/>
        <v>A full school year</v>
      </c>
      <c r="AU304" s="4" t="s">
        <v>1290</v>
      </c>
      <c r="AV304" s="4" t="s">
        <v>1277</v>
      </c>
      <c r="AW304" s="4" t="str">
        <f t="shared" si="279"/>
        <v>No</v>
      </c>
      <c r="BC304" s="4">
        <v>0</v>
      </c>
      <c r="BI304" s="4" t="str">
        <f t="shared" si="280"/>
        <v>Opportunity to receive educational instruction , Opportunity to make-up school work, Provide reengagement plan</v>
      </c>
      <c r="BJ304" s="4" t="s">
        <v>1278</v>
      </c>
      <c r="BK304" s="4" t="s">
        <v>1289</v>
      </c>
      <c r="BL304" s="4" t="str">
        <f t="shared" si="281"/>
        <v>No, but encouraged</v>
      </c>
      <c r="BM304" s="4" t="s">
        <v>1272</v>
      </c>
      <c r="BO304" s="4" t="str">
        <f t="shared" si="282"/>
        <v>Detention</v>
      </c>
      <c r="BP304" s="4" t="s">
        <v>1272</v>
      </c>
      <c r="BR304" s="4">
        <v>0</v>
      </c>
      <c r="CG304" s="4">
        <v>1</v>
      </c>
      <c r="CH304" s="4" t="s">
        <v>1294</v>
      </c>
      <c r="CJ304" s="4" t="str">
        <f>("Physical violence, Threats of violence")</f>
        <v>Physical violence, Threats of violence</v>
      </c>
    </row>
    <row r="305" spans="1:89" s="4" customFormat="1" x14ac:dyDescent="0.35">
      <c r="A305" s="4" t="s">
        <v>1295</v>
      </c>
      <c r="B305" s="5">
        <v>39448</v>
      </c>
      <c r="C305" s="5">
        <v>40908</v>
      </c>
      <c r="D305" s="4">
        <v>1</v>
      </c>
      <c r="E305" s="4" t="s">
        <v>1296</v>
      </c>
      <c r="G305" s="4">
        <v>1</v>
      </c>
      <c r="H305" s="4" t="s">
        <v>1297</v>
      </c>
      <c r="J305" s="4" t="str">
        <f>("Possession of firearm, Possession of weapon")</f>
        <v>Possession of firearm, Possession of weapon</v>
      </c>
      <c r="K305" s="4" t="s">
        <v>1298</v>
      </c>
      <c r="M305" s="4" t="str">
        <f t="shared" ref="M305:M321" si="285">("One calendar year")</f>
        <v>One calendar year</v>
      </c>
      <c r="N305" s="4" t="s">
        <v>1299</v>
      </c>
      <c r="P305" s="4">
        <v>1</v>
      </c>
      <c r="Q305" s="4" t="s">
        <v>1300</v>
      </c>
      <c r="S305" s="4" t="s">
        <v>1301</v>
      </c>
      <c r="T305" s="4" t="s">
        <v>1302</v>
      </c>
      <c r="V305" s="4" t="str">
        <f>("None")</f>
        <v>None</v>
      </c>
      <c r="Y305" s="4" t="str">
        <f t="shared" ref="Y305:Y311" si="286">("One calendar year")</f>
        <v>One calendar year</v>
      </c>
      <c r="Z305" s="4" t="s">
        <v>1303</v>
      </c>
      <c r="AB305" s="4">
        <v>1</v>
      </c>
      <c r="AC305" s="4" t="s">
        <v>1297</v>
      </c>
      <c r="AE305" s="4" t="str">
        <f t="shared" ref="AE305:AE311" si="287">("Not specified")</f>
        <v>Not specified</v>
      </c>
      <c r="AH305" s="4" t="str">
        <f>("")</f>
        <v/>
      </c>
      <c r="AN305" s="4" t="s">
        <v>1304</v>
      </c>
      <c r="AO305" s="4" t="s">
        <v>1305</v>
      </c>
      <c r="AQ305" s="4" t="str">
        <f t="shared" si="277"/>
        <v>None</v>
      </c>
      <c r="AT305" s="4" t="str">
        <f t="shared" ref="AT305:AT321" si="288">("10 days")</f>
        <v>10 days</v>
      </c>
      <c r="AU305" s="4" t="s">
        <v>1306</v>
      </c>
      <c r="AW305" s="4" t="str">
        <f t="shared" ref="AW305:AW311" si="289">("Yes, required")</f>
        <v>Yes, required</v>
      </c>
      <c r="AX305" s="4" t="s">
        <v>1296</v>
      </c>
      <c r="AZ305" s="4" t="str">
        <f t="shared" ref="AZ305:AZ310" si="290">("Age of student, Disciplinary history")</f>
        <v>Age of student, Disciplinary history</v>
      </c>
      <c r="BA305" s="4" t="s">
        <v>1296</v>
      </c>
      <c r="BC305" s="4">
        <v>0</v>
      </c>
      <c r="BI305" s="4" t="str">
        <f t="shared" ref="BI305:BI311" si="291">("Opportunity to make-up school work")</f>
        <v>Opportunity to make-up school work</v>
      </c>
      <c r="BJ305" s="4" t="s">
        <v>1307</v>
      </c>
      <c r="BL305" s="4" t="str">
        <f t="shared" si="281"/>
        <v>No, but encouraged</v>
      </c>
      <c r="BM305" s="4" t="s">
        <v>1308</v>
      </c>
      <c r="BO305" s="4" t="str">
        <f>("In-school suspension, Referrals to counselors")</f>
        <v>In-school suspension, Referrals to counselors</v>
      </c>
      <c r="BP305" s="4" t="s">
        <v>1308</v>
      </c>
      <c r="BR305" s="4">
        <v>1</v>
      </c>
      <c r="BS305" s="4" t="s">
        <v>1309</v>
      </c>
      <c r="BU305" s="4" t="str">
        <f>("Not specified")</f>
        <v>Not specified</v>
      </c>
      <c r="BX305" s="4" t="str">
        <f>("Number of expulsions, Weapon possession")</f>
        <v>Number of expulsions, Weapon possession</v>
      </c>
      <c r="BY305" s="4" t="s">
        <v>1309</v>
      </c>
      <c r="CA305" s="4">
        <v>0</v>
      </c>
      <c r="CG305" s="4">
        <v>1</v>
      </c>
      <c r="CH305" s="4" t="s">
        <v>1310</v>
      </c>
      <c r="CJ305" s="4" t="str">
        <f t="shared" ref="CJ305:CJ312" si="292">("Possession of firearm, Possession of weapon")</f>
        <v>Possession of firearm, Possession of weapon</v>
      </c>
      <c r="CK305" s="4" t="s">
        <v>1311</v>
      </c>
    </row>
    <row r="306" spans="1:89" s="4" customFormat="1" x14ac:dyDescent="0.35">
      <c r="A306" s="4" t="s">
        <v>1295</v>
      </c>
      <c r="B306" s="5">
        <v>40909</v>
      </c>
      <c r="C306" s="5">
        <v>41090</v>
      </c>
      <c r="D306" s="4">
        <v>1</v>
      </c>
      <c r="E306" s="4" t="s">
        <v>1312</v>
      </c>
      <c r="G306" s="4">
        <v>1</v>
      </c>
      <c r="H306" s="4" t="s">
        <v>1313</v>
      </c>
      <c r="J306" s="4" t="str">
        <f>("Possession of firearm, Possession of weapon")</f>
        <v>Possession of firearm, Possession of weapon</v>
      </c>
      <c r="K306" s="4" t="s">
        <v>1314</v>
      </c>
      <c r="M306" s="4" t="str">
        <f t="shared" si="285"/>
        <v>One calendar year</v>
      </c>
      <c r="N306" s="4" t="s">
        <v>1314</v>
      </c>
      <c r="P306" s="4">
        <v>1</v>
      </c>
      <c r="Q306" s="4" t="s">
        <v>1314</v>
      </c>
      <c r="S306" s="4" t="s">
        <v>1301</v>
      </c>
      <c r="T306" s="4" t="s">
        <v>1315</v>
      </c>
      <c r="V306" s="4" t="str">
        <f>("None")</f>
        <v>None</v>
      </c>
      <c r="Y306" s="4" t="str">
        <f t="shared" si="286"/>
        <v>One calendar year</v>
      </c>
      <c r="Z306" s="4" t="s">
        <v>1316</v>
      </c>
      <c r="AB306" s="4">
        <v>1</v>
      </c>
      <c r="AC306" s="4" t="s">
        <v>1317</v>
      </c>
      <c r="AE306" s="4" t="str">
        <f t="shared" si="287"/>
        <v>Not specified</v>
      </c>
      <c r="AH306" s="4" t="str">
        <f>("")</f>
        <v/>
      </c>
      <c r="AN306" s="4" t="s">
        <v>1304</v>
      </c>
      <c r="AO306" s="4" t="s">
        <v>1315</v>
      </c>
      <c r="AQ306" s="4" t="str">
        <f t="shared" si="277"/>
        <v>None</v>
      </c>
      <c r="AT306" s="4" t="str">
        <f t="shared" si="288"/>
        <v>10 days</v>
      </c>
      <c r="AU306" s="4" t="s">
        <v>1306</v>
      </c>
      <c r="AW306" s="4" t="str">
        <f t="shared" si="289"/>
        <v>Yes, required</v>
      </c>
      <c r="AX306" s="4" t="s">
        <v>1318</v>
      </c>
      <c r="AZ306" s="4" t="str">
        <f t="shared" si="290"/>
        <v>Age of student, Disciplinary history</v>
      </c>
      <c r="BA306" s="4" t="s">
        <v>1318</v>
      </c>
      <c r="BC306" s="4">
        <v>0</v>
      </c>
      <c r="BI306" s="4" t="str">
        <f t="shared" si="291"/>
        <v>Opportunity to make-up school work</v>
      </c>
      <c r="BJ306" s="4" t="s">
        <v>1319</v>
      </c>
      <c r="BL306" s="4" t="str">
        <f t="shared" si="281"/>
        <v>No, but encouraged</v>
      </c>
      <c r="BM306" s="4" t="s">
        <v>1320</v>
      </c>
      <c r="BO306" s="4" t="str">
        <f>("In-school suspension")</f>
        <v>In-school suspension</v>
      </c>
      <c r="BP306" s="4" t="s">
        <v>1320</v>
      </c>
      <c r="BR306" s="4">
        <v>1</v>
      </c>
      <c r="BS306" s="4" t="s">
        <v>1321</v>
      </c>
      <c r="BU306" s="4" t="str">
        <f>("Not specified")</f>
        <v>Not specified</v>
      </c>
      <c r="BX306" s="4" t="str">
        <f>("Number of expulsions, Weapon possession")</f>
        <v>Number of expulsions, Weapon possession</v>
      </c>
      <c r="BY306" s="4" t="s">
        <v>1321</v>
      </c>
      <c r="CA306" s="4">
        <v>0</v>
      </c>
      <c r="CG306" s="4">
        <v>1</v>
      </c>
      <c r="CH306" s="4" t="s">
        <v>1322</v>
      </c>
      <c r="CJ306" s="4" t="str">
        <f t="shared" si="292"/>
        <v>Possession of firearm, Possession of weapon</v>
      </c>
      <c r="CK306" s="4" t="s">
        <v>1322</v>
      </c>
    </row>
    <row r="307" spans="1:89" s="4" customFormat="1" x14ac:dyDescent="0.35">
      <c r="A307" s="4" t="s">
        <v>1295</v>
      </c>
      <c r="B307" s="5">
        <v>41091</v>
      </c>
      <c r="C307" s="5">
        <v>41455</v>
      </c>
      <c r="D307" s="4">
        <v>1</v>
      </c>
      <c r="E307" s="4" t="s">
        <v>1323</v>
      </c>
      <c r="G307" s="4">
        <v>1</v>
      </c>
      <c r="H307" s="4" t="s">
        <v>1324</v>
      </c>
      <c r="J307" s="4" t="str">
        <f>("Possession of firearm, Possession of weapon")</f>
        <v>Possession of firearm, Possession of weapon</v>
      </c>
      <c r="K307" s="4" t="s">
        <v>1325</v>
      </c>
      <c r="M307" s="4" t="str">
        <f t="shared" si="285"/>
        <v>One calendar year</v>
      </c>
      <c r="N307" s="4" t="s">
        <v>1325</v>
      </c>
      <c r="P307" s="4">
        <v>1</v>
      </c>
      <c r="Q307" s="4" t="s">
        <v>1325</v>
      </c>
      <c r="S307" s="4" t="s">
        <v>1301</v>
      </c>
      <c r="T307" s="4" t="s">
        <v>1326</v>
      </c>
      <c r="V307" s="4" t="str">
        <f>("None")</f>
        <v>None</v>
      </c>
      <c r="Y307" s="4" t="str">
        <f t="shared" si="286"/>
        <v>One calendar year</v>
      </c>
      <c r="Z307" s="4" t="s">
        <v>1316</v>
      </c>
      <c r="AB307" s="4">
        <v>1</v>
      </c>
      <c r="AC307" s="4" t="s">
        <v>1327</v>
      </c>
      <c r="AE307" s="4" t="str">
        <f t="shared" si="287"/>
        <v>Not specified</v>
      </c>
      <c r="AH307" s="4" t="str">
        <f>("")</f>
        <v/>
      </c>
      <c r="AN307" s="4" t="s">
        <v>1304</v>
      </c>
      <c r="AO307" s="4" t="s">
        <v>1326</v>
      </c>
      <c r="AQ307" s="4" t="str">
        <f t="shared" si="277"/>
        <v>None</v>
      </c>
      <c r="AT307" s="4" t="str">
        <f t="shared" si="288"/>
        <v>10 days</v>
      </c>
      <c r="AU307" s="4" t="s">
        <v>1306</v>
      </c>
      <c r="AW307" s="4" t="str">
        <f t="shared" si="289"/>
        <v>Yes, required</v>
      </c>
      <c r="AX307" s="4" t="s">
        <v>1318</v>
      </c>
      <c r="AZ307" s="4" t="str">
        <f t="shared" si="290"/>
        <v>Age of student, Disciplinary history</v>
      </c>
      <c r="BA307" s="4" t="s">
        <v>1318</v>
      </c>
      <c r="BC307" s="4">
        <v>0</v>
      </c>
      <c r="BI307" s="4" t="str">
        <f t="shared" si="291"/>
        <v>Opportunity to make-up school work</v>
      </c>
      <c r="BJ307" s="4" t="s">
        <v>1319</v>
      </c>
      <c r="BL307" s="4" t="str">
        <f t="shared" si="281"/>
        <v>No, but encouraged</v>
      </c>
      <c r="BM307" s="4" t="s">
        <v>1320</v>
      </c>
      <c r="BO307" s="4" t="str">
        <f>("In-school suspension")</f>
        <v>In-school suspension</v>
      </c>
      <c r="BP307" s="4" t="s">
        <v>1328</v>
      </c>
      <c r="BR307" s="4">
        <v>1</v>
      </c>
      <c r="BS307" s="4" t="s">
        <v>1329</v>
      </c>
      <c r="BU307" s="4" t="str">
        <f>("Not specified")</f>
        <v>Not specified</v>
      </c>
      <c r="BX307" s="4" t="str">
        <f>("Number of expulsions, Weapon possession")</f>
        <v>Number of expulsions, Weapon possession</v>
      </c>
      <c r="BY307" s="4" t="s">
        <v>1329</v>
      </c>
      <c r="CA307" s="4">
        <v>0</v>
      </c>
      <c r="CG307" s="4">
        <v>1</v>
      </c>
      <c r="CH307" s="4" t="s">
        <v>1330</v>
      </c>
      <c r="CJ307" s="4" t="str">
        <f t="shared" si="292"/>
        <v>Possession of firearm, Possession of weapon</v>
      </c>
      <c r="CK307" s="4" t="s">
        <v>1330</v>
      </c>
    </row>
    <row r="308" spans="1:89" s="4" customFormat="1" x14ac:dyDescent="0.35">
      <c r="A308" s="4" t="s">
        <v>1295</v>
      </c>
      <c r="B308" s="5">
        <v>41456</v>
      </c>
      <c r="C308" s="5">
        <v>41820</v>
      </c>
      <c r="D308" s="4">
        <v>1</v>
      </c>
      <c r="E308" s="4" t="s">
        <v>1331</v>
      </c>
      <c r="G308" s="4">
        <v>1</v>
      </c>
      <c r="H308" s="4" t="s">
        <v>1332</v>
      </c>
      <c r="J308" s="4" t="str">
        <f>("Possession of firearm, Possession of weapon")</f>
        <v>Possession of firearm, Possession of weapon</v>
      </c>
      <c r="K308" s="4" t="s">
        <v>1333</v>
      </c>
      <c r="M308" s="4" t="str">
        <f t="shared" si="285"/>
        <v>One calendar year</v>
      </c>
      <c r="N308" s="4" t="s">
        <v>1333</v>
      </c>
      <c r="P308" s="4">
        <v>1</v>
      </c>
      <c r="Q308" s="4" t="s">
        <v>1333</v>
      </c>
      <c r="S308" s="4" t="s">
        <v>1334</v>
      </c>
      <c r="T308" s="4" t="s">
        <v>1335</v>
      </c>
      <c r="V308" s="4" t="str">
        <f>("None")</f>
        <v>None</v>
      </c>
      <c r="Y308" s="4" t="str">
        <f t="shared" si="286"/>
        <v>One calendar year</v>
      </c>
      <c r="Z308" s="4" t="s">
        <v>1336</v>
      </c>
      <c r="AB308" s="4">
        <v>1</v>
      </c>
      <c r="AC308" s="4" t="s">
        <v>1337</v>
      </c>
      <c r="AE308" s="4" t="str">
        <f t="shared" si="287"/>
        <v>Not specified</v>
      </c>
      <c r="AH308" s="4" t="str">
        <f>("")</f>
        <v/>
      </c>
      <c r="AN308" s="4" t="s">
        <v>1338</v>
      </c>
      <c r="AO308" s="4" t="s">
        <v>1335</v>
      </c>
      <c r="AQ308" s="4" t="str">
        <f t="shared" si="277"/>
        <v>None</v>
      </c>
      <c r="AT308" s="4" t="str">
        <f t="shared" si="288"/>
        <v>10 days</v>
      </c>
      <c r="AU308" s="4" t="s">
        <v>1306</v>
      </c>
      <c r="AW308" s="4" t="str">
        <f t="shared" si="289"/>
        <v>Yes, required</v>
      </c>
      <c r="AX308" s="4" t="s">
        <v>1339</v>
      </c>
      <c r="AZ308" s="4" t="str">
        <f t="shared" si="290"/>
        <v>Age of student, Disciplinary history</v>
      </c>
      <c r="BA308" s="4" t="s">
        <v>1339</v>
      </c>
      <c r="BC308" s="4">
        <v>0</v>
      </c>
      <c r="BI308" s="4" t="str">
        <f t="shared" si="291"/>
        <v>Opportunity to make-up school work</v>
      </c>
      <c r="BJ308" s="4" t="s">
        <v>1340</v>
      </c>
      <c r="BL308" s="4" t="str">
        <f t="shared" si="281"/>
        <v>No, but encouraged</v>
      </c>
      <c r="BM308" s="4" t="s">
        <v>1341</v>
      </c>
      <c r="BO308" s="4" t="str">
        <f>("In-school suspension")</f>
        <v>In-school suspension</v>
      </c>
      <c r="BP308" s="4" t="s">
        <v>1341</v>
      </c>
      <c r="BR308" s="4">
        <v>1</v>
      </c>
      <c r="BS308" s="4" t="s">
        <v>1342</v>
      </c>
      <c r="BU308" s="4" t="str">
        <f>("Not specified")</f>
        <v>Not specified</v>
      </c>
      <c r="BX308" s="4" t="str">
        <f>("Number of expulsions, Weapon possession")</f>
        <v>Number of expulsions, Weapon possession</v>
      </c>
      <c r="BY308" s="4" t="s">
        <v>1342</v>
      </c>
      <c r="CA308" s="4">
        <v>0</v>
      </c>
      <c r="CG308" s="4">
        <v>1</v>
      </c>
      <c r="CH308" s="4" t="s">
        <v>1343</v>
      </c>
      <c r="CJ308" s="4" t="str">
        <f t="shared" si="292"/>
        <v>Possession of firearm, Possession of weapon</v>
      </c>
      <c r="CK308" s="4" t="s">
        <v>1343</v>
      </c>
    </row>
    <row r="309" spans="1:89" s="4" customFormat="1" x14ac:dyDescent="0.35">
      <c r="A309" s="4" t="s">
        <v>1295</v>
      </c>
      <c r="B309" s="5">
        <v>41821</v>
      </c>
      <c r="C309" s="5">
        <v>42185</v>
      </c>
      <c r="D309" s="4">
        <v>1</v>
      </c>
      <c r="E309" s="4" t="s">
        <v>1344</v>
      </c>
      <c r="G309" s="4">
        <v>1</v>
      </c>
      <c r="H309" s="4" t="s">
        <v>1344</v>
      </c>
      <c r="J309" s="4" t="str">
        <f>("Possession of firearm")</f>
        <v>Possession of firearm</v>
      </c>
      <c r="K309" s="4" t="s">
        <v>1345</v>
      </c>
      <c r="M309" s="4" t="str">
        <f t="shared" si="285"/>
        <v>One calendar year</v>
      </c>
      <c r="N309" s="4" t="s">
        <v>1345</v>
      </c>
      <c r="P309" s="4">
        <v>1</v>
      </c>
      <c r="Q309" s="4" t="s">
        <v>1346</v>
      </c>
      <c r="S309" s="4" t="s">
        <v>1347</v>
      </c>
      <c r="T309" s="4" t="s">
        <v>1348</v>
      </c>
      <c r="V309" s="4" t="str">
        <f>("None")</f>
        <v>None</v>
      </c>
      <c r="Y309" s="4" t="str">
        <f t="shared" si="286"/>
        <v>One calendar year</v>
      </c>
      <c r="Z309" s="4" t="s">
        <v>1349</v>
      </c>
      <c r="AB309" s="4">
        <v>1</v>
      </c>
      <c r="AC309" s="4" t="s">
        <v>1350</v>
      </c>
      <c r="AE309" s="4" t="str">
        <f t="shared" si="287"/>
        <v>Not specified</v>
      </c>
      <c r="AH309" s="4" t="str">
        <f>("")</f>
        <v/>
      </c>
      <c r="AN309" s="4" t="s">
        <v>1351</v>
      </c>
      <c r="AO309" s="4" t="s">
        <v>1352</v>
      </c>
      <c r="AQ309" s="4" t="str">
        <f t="shared" si="277"/>
        <v>None</v>
      </c>
      <c r="AT309" s="4" t="str">
        <f t="shared" si="288"/>
        <v>10 days</v>
      </c>
      <c r="AU309" s="4" t="s">
        <v>1349</v>
      </c>
      <c r="AW309" s="4" t="str">
        <f t="shared" si="289"/>
        <v>Yes, required</v>
      </c>
      <c r="AX309" s="4" t="s">
        <v>1353</v>
      </c>
      <c r="AZ309" s="4" t="str">
        <f t="shared" si="290"/>
        <v>Age of student, Disciplinary history</v>
      </c>
      <c r="BA309" s="4" t="s">
        <v>1353</v>
      </c>
      <c r="BC309" s="4">
        <v>0</v>
      </c>
      <c r="BI309" s="4" t="str">
        <f t="shared" si="291"/>
        <v>Opportunity to make-up school work</v>
      </c>
      <c r="BJ309" s="4" t="s">
        <v>1354</v>
      </c>
      <c r="BL309" s="4" t="str">
        <f t="shared" si="281"/>
        <v>No, but encouraged</v>
      </c>
      <c r="BM309" s="4" t="s">
        <v>1346</v>
      </c>
      <c r="BO309" s="4" t="str">
        <f>("In-school suspension, Referrals to counselors")</f>
        <v>In-school suspension, Referrals to counselors</v>
      </c>
      <c r="BP309" s="4" t="s">
        <v>1355</v>
      </c>
      <c r="BR309" s="4">
        <v>1</v>
      </c>
      <c r="BS309" s="4" t="s">
        <v>1356</v>
      </c>
      <c r="BU309" s="4" t="str">
        <f t="shared" ref="BU309:BU330" si="293">("Annually")</f>
        <v>Annually</v>
      </c>
      <c r="BV309" s="4" t="s">
        <v>1356</v>
      </c>
      <c r="BX309" s="4" t="str">
        <f>("Number of expulsions")</f>
        <v>Number of expulsions</v>
      </c>
      <c r="BY309" s="4" t="s">
        <v>1356</v>
      </c>
      <c r="CA309" s="4">
        <v>0</v>
      </c>
      <c r="CG309" s="4">
        <v>1</v>
      </c>
      <c r="CH309" s="4" t="s">
        <v>1357</v>
      </c>
      <c r="CJ309" s="4" t="str">
        <f t="shared" si="292"/>
        <v>Possession of firearm, Possession of weapon</v>
      </c>
      <c r="CK309" s="4" t="s">
        <v>1358</v>
      </c>
    </row>
    <row r="310" spans="1:89" s="4" customFormat="1" x14ac:dyDescent="0.35">
      <c r="A310" s="4" t="s">
        <v>1295</v>
      </c>
      <c r="B310" s="5">
        <v>42186</v>
      </c>
      <c r="C310" s="5">
        <v>42404</v>
      </c>
      <c r="D310" s="4">
        <v>1</v>
      </c>
      <c r="E310" s="4" t="s">
        <v>1359</v>
      </c>
      <c r="G310" s="4">
        <v>1</v>
      </c>
      <c r="H310" s="4" t="s">
        <v>1360</v>
      </c>
      <c r="J310" s="4" t="str">
        <f>("Possession of firearm")</f>
        <v>Possession of firearm</v>
      </c>
      <c r="K310" s="4" t="s">
        <v>1361</v>
      </c>
      <c r="M310" s="4" t="str">
        <f t="shared" si="285"/>
        <v>One calendar year</v>
      </c>
      <c r="N310" s="4" t="s">
        <v>1361</v>
      </c>
      <c r="P310" s="4">
        <v>1</v>
      </c>
      <c r="Q310" s="4" t="s">
        <v>1362</v>
      </c>
      <c r="S310" s="4" t="s">
        <v>1347</v>
      </c>
      <c r="T310" s="4" t="s">
        <v>1363</v>
      </c>
      <c r="V310" s="4" t="str">
        <f>("Truancy or Absence")</f>
        <v>Truancy or Absence</v>
      </c>
      <c r="W310" s="4" t="s">
        <v>1364</v>
      </c>
      <c r="Y310" s="4" t="str">
        <f t="shared" si="286"/>
        <v>One calendar year</v>
      </c>
      <c r="Z310" s="4" t="s">
        <v>1365</v>
      </c>
      <c r="AB310" s="4">
        <v>1</v>
      </c>
      <c r="AC310" s="4" t="s">
        <v>1366</v>
      </c>
      <c r="AE310" s="4" t="str">
        <f t="shared" si="287"/>
        <v>Not specified</v>
      </c>
      <c r="AH310" s="4" t="str">
        <f>("")</f>
        <v/>
      </c>
      <c r="AN310" s="4" t="s">
        <v>1351</v>
      </c>
      <c r="AO310" s="4" t="s">
        <v>1367</v>
      </c>
      <c r="AQ310" s="4" t="str">
        <f t="shared" si="277"/>
        <v>None</v>
      </c>
      <c r="AT310" s="4" t="str">
        <f t="shared" si="288"/>
        <v>10 days</v>
      </c>
      <c r="AU310" s="4" t="s">
        <v>1365</v>
      </c>
      <c r="AW310" s="4" t="str">
        <f t="shared" si="289"/>
        <v>Yes, required</v>
      </c>
      <c r="AX310" s="4" t="s">
        <v>1368</v>
      </c>
      <c r="AZ310" s="4" t="str">
        <f t="shared" si="290"/>
        <v>Age of student, Disciplinary history</v>
      </c>
      <c r="BA310" s="4" t="s">
        <v>1368</v>
      </c>
      <c r="BC310" s="4">
        <v>1</v>
      </c>
      <c r="BD310" s="4" t="s">
        <v>1369</v>
      </c>
      <c r="BE310" s="4" t="s">
        <v>1370</v>
      </c>
      <c r="BF310" s="4" t="str">
        <f>("Kindergarten through 5th grade")</f>
        <v>Kindergarten through 5th grade</v>
      </c>
      <c r="BG310" s="4" t="s">
        <v>1369</v>
      </c>
      <c r="BH310" s="4" t="s">
        <v>1371</v>
      </c>
      <c r="BI310" s="4" t="str">
        <f t="shared" si="291"/>
        <v>Opportunity to make-up school work</v>
      </c>
      <c r="BJ310" s="4" t="s">
        <v>1307</v>
      </c>
      <c r="BL310" s="4" t="str">
        <f t="shared" si="281"/>
        <v>No, but encouraged</v>
      </c>
      <c r="BM310" s="4" t="s">
        <v>1372</v>
      </c>
      <c r="BO310" s="4" t="str">
        <f>("In-school suspension, Referrals to counselors")</f>
        <v>In-school suspension, Referrals to counselors</v>
      </c>
      <c r="BP310" s="4" t="s">
        <v>1373</v>
      </c>
      <c r="BR310" s="4">
        <v>1</v>
      </c>
      <c r="BS310" s="4" t="s">
        <v>1374</v>
      </c>
      <c r="BU310" s="4" t="str">
        <f t="shared" si="293"/>
        <v>Annually</v>
      </c>
      <c r="BV310" s="4" t="s">
        <v>1374</v>
      </c>
      <c r="BX310" s="4" t="str">
        <f>("Number of expulsions")</f>
        <v>Number of expulsions</v>
      </c>
      <c r="BY310" s="4" t="s">
        <v>1374</v>
      </c>
      <c r="CA310" s="4">
        <v>0</v>
      </c>
      <c r="CG310" s="4">
        <v>1</v>
      </c>
      <c r="CH310" s="4" t="s">
        <v>1375</v>
      </c>
      <c r="CJ310" s="4" t="str">
        <f t="shared" si="292"/>
        <v>Possession of firearm, Possession of weapon</v>
      </c>
      <c r="CK310" s="4" t="s">
        <v>1376</v>
      </c>
    </row>
    <row r="311" spans="1:89" s="4" customFormat="1" x14ac:dyDescent="0.35">
      <c r="A311" s="4" t="s">
        <v>1295</v>
      </c>
      <c r="B311" s="5">
        <v>42405</v>
      </c>
      <c r="C311" s="5">
        <v>43435</v>
      </c>
      <c r="D311" s="4">
        <v>1</v>
      </c>
      <c r="E311" s="4" t="s">
        <v>1359</v>
      </c>
      <c r="G311" s="4">
        <v>1</v>
      </c>
      <c r="H311" s="4" t="s">
        <v>1360</v>
      </c>
      <c r="J311" s="4" t="str">
        <f>("Possession of firearm")</f>
        <v>Possession of firearm</v>
      </c>
      <c r="K311" s="4" t="s">
        <v>1361</v>
      </c>
      <c r="M311" s="4" t="str">
        <f t="shared" si="285"/>
        <v>One calendar year</v>
      </c>
      <c r="N311" s="4" t="s">
        <v>1361</v>
      </c>
      <c r="P311" s="4">
        <v>1</v>
      </c>
      <c r="Q311" s="4" t="s">
        <v>1362</v>
      </c>
      <c r="S311" s="4" t="s">
        <v>1347</v>
      </c>
      <c r="T311" s="4" t="s">
        <v>1377</v>
      </c>
      <c r="V311" s="4" t="str">
        <f>("Truancy or Absence")</f>
        <v>Truancy or Absence</v>
      </c>
      <c r="W311" s="4" t="s">
        <v>1364</v>
      </c>
      <c r="Y311" s="4" t="str">
        <f t="shared" si="286"/>
        <v>One calendar year</v>
      </c>
      <c r="Z311" s="4" t="s">
        <v>1365</v>
      </c>
      <c r="AB311" s="4">
        <v>1</v>
      </c>
      <c r="AC311" s="4" t="s">
        <v>1366</v>
      </c>
      <c r="AE311" s="4" t="str">
        <f t="shared" si="287"/>
        <v>Not specified</v>
      </c>
      <c r="AH311" s="4" t="str">
        <f>("")</f>
        <v/>
      </c>
      <c r="AN311" s="4" t="s">
        <v>1351</v>
      </c>
      <c r="AO311" s="4" t="s">
        <v>1378</v>
      </c>
      <c r="AQ311" s="4" t="str">
        <f t="shared" si="277"/>
        <v>None</v>
      </c>
      <c r="AT311" s="4" t="str">
        <f t="shared" si="288"/>
        <v>10 days</v>
      </c>
      <c r="AU311" s="4" t="s">
        <v>1365</v>
      </c>
      <c r="AW311" s="4" t="str">
        <f t="shared" si="289"/>
        <v>Yes, required</v>
      </c>
      <c r="AX311" s="4" t="s">
        <v>1368</v>
      </c>
      <c r="AZ311" s="4" t="str">
        <f>("Age of student, Disciplinary history, Student's disability , Seriousness of violation")</f>
        <v>Age of student, Disciplinary history, Student's disability , Seriousness of violation</v>
      </c>
      <c r="BA311" s="4" t="s">
        <v>1379</v>
      </c>
      <c r="BC311" s="4">
        <v>1</v>
      </c>
      <c r="BD311" s="4" t="s">
        <v>1380</v>
      </c>
      <c r="BE311" s="4" t="s">
        <v>1370</v>
      </c>
      <c r="BF311" s="4" t="str">
        <f>("Kindergarten through 5th grade")</f>
        <v>Kindergarten through 5th grade</v>
      </c>
      <c r="BG311" s="4" t="s">
        <v>1380</v>
      </c>
      <c r="BH311" s="4" t="s">
        <v>1371</v>
      </c>
      <c r="BI311" s="4" t="str">
        <f t="shared" si="291"/>
        <v>Opportunity to make-up school work</v>
      </c>
      <c r="BJ311" s="4" t="s">
        <v>1381</v>
      </c>
      <c r="BL311" s="4" t="str">
        <f t="shared" si="281"/>
        <v>No, but encouraged</v>
      </c>
      <c r="BM311" s="4" t="s">
        <v>1372</v>
      </c>
      <c r="BO311" s="4" t="str">
        <f>("In-school suspension, Referrals to counselors")</f>
        <v>In-school suspension, Referrals to counselors</v>
      </c>
      <c r="BP311" s="4" t="s">
        <v>1373</v>
      </c>
      <c r="BR311" s="4">
        <v>1</v>
      </c>
      <c r="BS311" s="4" t="s">
        <v>1374</v>
      </c>
      <c r="BU311" s="4" t="str">
        <f t="shared" si="293"/>
        <v>Annually</v>
      </c>
      <c r="BV311" s="4" t="s">
        <v>1374</v>
      </c>
      <c r="BX311" s="4" t="str">
        <f>("Number of expulsions")</f>
        <v>Number of expulsions</v>
      </c>
      <c r="BY311" s="4" t="s">
        <v>1374</v>
      </c>
      <c r="CA311" s="4">
        <v>0</v>
      </c>
      <c r="CG311" s="4">
        <v>1</v>
      </c>
      <c r="CH311" s="4" t="s">
        <v>1382</v>
      </c>
      <c r="CJ311" s="4" t="str">
        <f t="shared" si="292"/>
        <v>Possession of firearm, Possession of weapon</v>
      </c>
      <c r="CK311" s="4" t="s">
        <v>1382</v>
      </c>
    </row>
    <row r="312" spans="1:89" s="4" customFormat="1" x14ac:dyDescent="0.35">
      <c r="A312" s="4" t="s">
        <v>1383</v>
      </c>
      <c r="B312" s="5">
        <v>39448</v>
      </c>
      <c r="C312" s="5">
        <v>39629</v>
      </c>
      <c r="D312" s="4">
        <v>1</v>
      </c>
      <c r="E312" s="4" t="s">
        <v>1384</v>
      </c>
      <c r="G312" s="4">
        <v>1</v>
      </c>
      <c r="H312" s="4" t="s">
        <v>1384</v>
      </c>
      <c r="J312" s="4" t="str">
        <f t="shared" ref="J312:J321" si="294">("Possession of firearm, Possession of weapon")</f>
        <v>Possession of firearm, Possession of weapon</v>
      </c>
      <c r="K312" s="4" t="s">
        <v>1385</v>
      </c>
      <c r="M312" s="4" t="str">
        <f t="shared" si="285"/>
        <v>One calendar year</v>
      </c>
      <c r="N312" s="4" t="s">
        <v>1384</v>
      </c>
      <c r="P312" s="4">
        <v>1</v>
      </c>
      <c r="Q312" s="4" t="s">
        <v>1386</v>
      </c>
      <c r="S312" s="4" t="str">
        <f t="shared" ref="S312:S321" si="295">("Willful defiance")</f>
        <v>Willful defiance</v>
      </c>
      <c r="T312" s="4" t="s">
        <v>1387</v>
      </c>
      <c r="V312" s="4" t="str">
        <f t="shared" ref="V312:V318" si="296">("None")</f>
        <v>None</v>
      </c>
      <c r="Y312" s="4" t="str">
        <f t="shared" ref="Y312:Y321" si="297">("Remainder of eligibility")</f>
        <v>Remainder of eligibility</v>
      </c>
      <c r="Z312" s="4" t="s">
        <v>1388</v>
      </c>
      <c r="AB312" s="4">
        <v>1</v>
      </c>
      <c r="AC312" s="4" t="s">
        <v>1387</v>
      </c>
      <c r="AE312" s="4" t="str">
        <f t="shared" ref="AE312:AE321" si="298">("None")</f>
        <v>None</v>
      </c>
      <c r="AN312" s="4" t="str">
        <f t="shared" ref="AN312:AN321" si="299">("Willful defiance")</f>
        <v>Willful defiance</v>
      </c>
      <c r="AO312" s="4" t="s">
        <v>1387</v>
      </c>
      <c r="AQ312" s="4" t="str">
        <f t="shared" si="277"/>
        <v>None</v>
      </c>
      <c r="AT312" s="4" t="str">
        <f t="shared" si="288"/>
        <v>10 days</v>
      </c>
      <c r="AU312" s="4" t="s">
        <v>1389</v>
      </c>
      <c r="AW312" s="4" t="str">
        <f t="shared" ref="AW312:AW321" si="300">("No")</f>
        <v>No</v>
      </c>
      <c r="BC312" s="4">
        <v>0</v>
      </c>
      <c r="BI312" s="4" t="str">
        <f t="shared" ref="BI312:BI321" si="301">("Opportunity to receive educational instruction , Opportunity to make-up school work")</f>
        <v>Opportunity to receive educational instruction , Opportunity to make-up school work</v>
      </c>
      <c r="BJ312" s="4" t="s">
        <v>1390</v>
      </c>
      <c r="BK312" s="4" t="s">
        <v>1391</v>
      </c>
      <c r="BL312" s="4" t="str">
        <f t="shared" ref="BL312:BL343" si="302">("No")</f>
        <v>No</v>
      </c>
      <c r="BR312" s="4">
        <v>1</v>
      </c>
      <c r="BS312" s="4" t="s">
        <v>1392</v>
      </c>
      <c r="BU312" s="4" t="str">
        <f t="shared" si="293"/>
        <v>Annually</v>
      </c>
      <c r="BV312" s="4" t="s">
        <v>1392</v>
      </c>
      <c r="BX312" s="4" t="str">
        <f t="shared" ref="BX312:BX321" si="303">("Incident type, Firearm incidents, Weapon possession, Violent incidents, Controlled substance possession, Demographic information , Referrals to law enforcement")</f>
        <v>Incident type, Firearm incidents, Weapon possession, Violent incidents, Controlled substance possession, Demographic information , Referrals to law enforcement</v>
      </c>
      <c r="BY312" s="4" t="s">
        <v>1392</v>
      </c>
      <c r="BZ312" s="4" t="s">
        <v>1393</v>
      </c>
      <c r="CA312" s="4">
        <v>0</v>
      </c>
      <c r="CG312" s="4">
        <v>1</v>
      </c>
      <c r="CH312" s="4" t="s">
        <v>1394</v>
      </c>
      <c r="CJ312" s="4" t="str">
        <f t="shared" si="292"/>
        <v>Possession of firearm, Possession of weapon</v>
      </c>
      <c r="CK312" s="4" t="s">
        <v>1395</v>
      </c>
    </row>
    <row r="313" spans="1:89" s="4" customFormat="1" x14ac:dyDescent="0.35">
      <c r="A313" s="4" t="s">
        <v>1383</v>
      </c>
      <c r="B313" s="5">
        <v>39630</v>
      </c>
      <c r="C313" s="5">
        <v>40588</v>
      </c>
      <c r="D313" s="4">
        <v>1</v>
      </c>
      <c r="E313" s="4" t="s">
        <v>1387</v>
      </c>
      <c r="G313" s="4">
        <v>1</v>
      </c>
      <c r="J313" s="4" t="str">
        <f t="shared" si="294"/>
        <v>Possession of firearm, Possession of weapon</v>
      </c>
      <c r="K313" s="4" t="s">
        <v>1385</v>
      </c>
      <c r="M313" s="4" t="str">
        <f t="shared" si="285"/>
        <v>One calendar year</v>
      </c>
      <c r="N313" s="4" t="s">
        <v>1384</v>
      </c>
      <c r="P313" s="4">
        <v>1</v>
      </c>
      <c r="Q313" s="4" t="s">
        <v>1386</v>
      </c>
      <c r="S313" s="4" t="str">
        <f t="shared" si="295"/>
        <v>Willful defiance</v>
      </c>
      <c r="T313" s="4" t="s">
        <v>1387</v>
      </c>
      <c r="V313" s="4" t="str">
        <f t="shared" si="296"/>
        <v>None</v>
      </c>
      <c r="Y313" s="4" t="str">
        <f t="shared" si="297"/>
        <v>Remainder of eligibility</v>
      </c>
      <c r="Z313" s="4" t="s">
        <v>1388</v>
      </c>
      <c r="AB313" s="4">
        <v>1</v>
      </c>
      <c r="AC313" s="4" t="s">
        <v>1387</v>
      </c>
      <c r="AE313" s="4" t="str">
        <f t="shared" si="298"/>
        <v>None</v>
      </c>
      <c r="AN313" s="4" t="str">
        <f t="shared" si="299"/>
        <v>Willful defiance</v>
      </c>
      <c r="AO313" s="4" t="s">
        <v>1387</v>
      </c>
      <c r="AQ313" s="4" t="str">
        <f t="shared" si="277"/>
        <v>None</v>
      </c>
      <c r="AT313" s="4" t="str">
        <f t="shared" si="288"/>
        <v>10 days</v>
      </c>
      <c r="AU313" s="4" t="s">
        <v>1389</v>
      </c>
      <c r="AW313" s="4" t="str">
        <f t="shared" si="300"/>
        <v>No</v>
      </c>
      <c r="BC313" s="4">
        <v>0</v>
      </c>
      <c r="BI313" s="4" t="str">
        <f t="shared" si="301"/>
        <v>Opportunity to receive educational instruction , Opportunity to make-up school work</v>
      </c>
      <c r="BJ313" s="4" t="s">
        <v>1396</v>
      </c>
      <c r="BK313" s="4" t="s">
        <v>1391</v>
      </c>
      <c r="BL313" s="4" t="str">
        <f t="shared" si="302"/>
        <v>No</v>
      </c>
      <c r="BR313" s="4">
        <v>1</v>
      </c>
      <c r="BS313" s="4" t="s">
        <v>1392</v>
      </c>
      <c r="BU313" s="4" t="str">
        <f t="shared" si="293"/>
        <v>Annually</v>
      </c>
      <c r="BV313" s="4" t="s">
        <v>1392</v>
      </c>
      <c r="BX313" s="4" t="str">
        <f t="shared" si="303"/>
        <v>Incident type, Firearm incidents, Weapon possession, Violent incidents, Controlled substance possession, Demographic information , Referrals to law enforcement</v>
      </c>
      <c r="BY313" s="4" t="s">
        <v>1392</v>
      </c>
      <c r="BZ313" s="4" t="s">
        <v>1393</v>
      </c>
      <c r="CA313" s="4">
        <v>0</v>
      </c>
      <c r="CG313" s="4">
        <v>1</v>
      </c>
      <c r="CH313" s="4" t="s">
        <v>1394</v>
      </c>
      <c r="CJ313" s="4" t="str">
        <f t="shared" ref="CJ313:CJ321" si="304">("Possession of firearm, Possession of weapon, Physical violence")</f>
        <v>Possession of firearm, Possession of weapon, Physical violence</v>
      </c>
      <c r="CK313" s="4" t="s">
        <v>1397</v>
      </c>
    </row>
    <row r="314" spans="1:89" s="4" customFormat="1" x14ac:dyDescent="0.35">
      <c r="A314" s="4" t="s">
        <v>1383</v>
      </c>
      <c r="B314" s="5">
        <v>40589</v>
      </c>
      <c r="C314" s="5">
        <v>40724</v>
      </c>
      <c r="D314" s="4">
        <v>1</v>
      </c>
      <c r="E314" s="4" t="s">
        <v>1387</v>
      </c>
      <c r="G314" s="4">
        <v>1</v>
      </c>
      <c r="H314" s="4" t="s">
        <v>1387</v>
      </c>
      <c r="J314" s="4" t="str">
        <f t="shared" si="294"/>
        <v>Possession of firearm, Possession of weapon</v>
      </c>
      <c r="K314" s="4" t="s">
        <v>1398</v>
      </c>
      <c r="M314" s="4" t="str">
        <f t="shared" si="285"/>
        <v>One calendar year</v>
      </c>
      <c r="N314" s="4" t="s">
        <v>1384</v>
      </c>
      <c r="P314" s="4">
        <v>1</v>
      </c>
      <c r="Q314" s="4" t="s">
        <v>1386</v>
      </c>
      <c r="S314" s="4" t="str">
        <f t="shared" si="295"/>
        <v>Willful defiance</v>
      </c>
      <c r="T314" s="4" t="s">
        <v>1387</v>
      </c>
      <c r="V314" s="4" t="str">
        <f t="shared" si="296"/>
        <v>None</v>
      </c>
      <c r="Y314" s="4" t="str">
        <f t="shared" si="297"/>
        <v>Remainder of eligibility</v>
      </c>
      <c r="Z314" s="4" t="s">
        <v>1388</v>
      </c>
      <c r="AB314" s="4">
        <v>1</v>
      </c>
      <c r="AC314" s="4" t="s">
        <v>1387</v>
      </c>
      <c r="AE314" s="4" t="str">
        <f t="shared" si="298"/>
        <v>None</v>
      </c>
      <c r="AN314" s="4" t="str">
        <f t="shared" si="299"/>
        <v>Willful defiance</v>
      </c>
      <c r="AO314" s="4" t="s">
        <v>1387</v>
      </c>
      <c r="AQ314" s="4" t="str">
        <f t="shared" si="277"/>
        <v>None</v>
      </c>
      <c r="AT314" s="4" t="str">
        <f t="shared" si="288"/>
        <v>10 days</v>
      </c>
      <c r="AU314" s="4" t="s">
        <v>1389</v>
      </c>
      <c r="AW314" s="4" t="str">
        <f t="shared" si="300"/>
        <v>No</v>
      </c>
      <c r="BC314" s="4">
        <v>0</v>
      </c>
      <c r="BI314" s="4" t="str">
        <f t="shared" si="301"/>
        <v>Opportunity to receive educational instruction , Opportunity to make-up school work</v>
      </c>
      <c r="BJ314" s="4" t="s">
        <v>1396</v>
      </c>
      <c r="BK314" s="4" t="s">
        <v>1391</v>
      </c>
      <c r="BL314" s="4" t="str">
        <f t="shared" si="302"/>
        <v>No</v>
      </c>
      <c r="BR314" s="4">
        <v>1</v>
      </c>
      <c r="BS314" s="4" t="s">
        <v>1399</v>
      </c>
      <c r="BU314" s="4" t="str">
        <f t="shared" si="293"/>
        <v>Annually</v>
      </c>
      <c r="BV314" s="4" t="s">
        <v>1399</v>
      </c>
      <c r="BX314" s="4" t="str">
        <f t="shared" si="303"/>
        <v>Incident type, Firearm incidents, Weapon possession, Violent incidents, Controlled substance possession, Demographic information , Referrals to law enforcement</v>
      </c>
      <c r="BY314" s="4" t="s">
        <v>1399</v>
      </c>
      <c r="CA314" s="4">
        <v>0</v>
      </c>
      <c r="CG314" s="4">
        <v>1</v>
      </c>
      <c r="CH314" s="4" t="s">
        <v>1400</v>
      </c>
      <c r="CJ314" s="4" t="str">
        <f t="shared" si="304"/>
        <v>Possession of firearm, Possession of weapon, Physical violence</v>
      </c>
      <c r="CK314" s="4" t="s">
        <v>1401</v>
      </c>
    </row>
    <row r="315" spans="1:89" s="4" customFormat="1" x14ac:dyDescent="0.35">
      <c r="A315" s="4" t="s">
        <v>1383</v>
      </c>
      <c r="B315" s="5">
        <v>40725</v>
      </c>
      <c r="C315" s="5">
        <v>41090</v>
      </c>
      <c r="D315" s="4">
        <v>1</v>
      </c>
      <c r="E315" s="4" t="s">
        <v>1387</v>
      </c>
      <c r="G315" s="4">
        <v>1</v>
      </c>
      <c r="H315" s="4" t="s">
        <v>1387</v>
      </c>
      <c r="J315" s="4" t="str">
        <f t="shared" si="294"/>
        <v>Possession of firearm, Possession of weapon</v>
      </c>
      <c r="K315" s="4" t="s">
        <v>1398</v>
      </c>
      <c r="M315" s="4" t="str">
        <f t="shared" si="285"/>
        <v>One calendar year</v>
      </c>
      <c r="N315" s="4" t="s">
        <v>1384</v>
      </c>
      <c r="P315" s="4">
        <v>1</v>
      </c>
      <c r="Q315" s="4" t="s">
        <v>1386</v>
      </c>
      <c r="S315" s="4" t="str">
        <f t="shared" si="295"/>
        <v>Willful defiance</v>
      </c>
      <c r="T315" s="4" t="s">
        <v>1387</v>
      </c>
      <c r="V315" s="4" t="str">
        <f t="shared" si="296"/>
        <v>None</v>
      </c>
      <c r="Y315" s="4" t="str">
        <f t="shared" si="297"/>
        <v>Remainder of eligibility</v>
      </c>
      <c r="Z315" s="4" t="s">
        <v>1388</v>
      </c>
      <c r="AB315" s="4">
        <v>1</v>
      </c>
      <c r="AC315" s="4" t="s">
        <v>1387</v>
      </c>
      <c r="AE315" s="4" t="str">
        <f t="shared" si="298"/>
        <v>None</v>
      </c>
      <c r="AN315" s="4" t="str">
        <f t="shared" si="299"/>
        <v>Willful defiance</v>
      </c>
      <c r="AO315" s="4" t="s">
        <v>1387</v>
      </c>
      <c r="AQ315" s="4" t="str">
        <f t="shared" si="277"/>
        <v>None</v>
      </c>
      <c r="AT315" s="4" t="str">
        <f t="shared" si="288"/>
        <v>10 days</v>
      </c>
      <c r="AU315" s="4" t="s">
        <v>1389</v>
      </c>
      <c r="AW315" s="4" t="str">
        <f t="shared" si="300"/>
        <v>No</v>
      </c>
      <c r="BC315" s="4">
        <v>0</v>
      </c>
      <c r="BI315" s="4" t="str">
        <f t="shared" si="301"/>
        <v>Opportunity to receive educational instruction , Opportunity to make-up school work</v>
      </c>
      <c r="BJ315" s="4" t="s">
        <v>1396</v>
      </c>
      <c r="BK315" s="4" t="s">
        <v>1391</v>
      </c>
      <c r="BL315" s="4" t="str">
        <f t="shared" si="302"/>
        <v>No</v>
      </c>
      <c r="BR315" s="4">
        <v>1</v>
      </c>
      <c r="BS315" s="4" t="s">
        <v>1399</v>
      </c>
      <c r="BU315" s="4" t="str">
        <f t="shared" si="293"/>
        <v>Annually</v>
      </c>
      <c r="BX315" s="4" t="str">
        <f t="shared" si="303"/>
        <v>Incident type, Firearm incidents, Weapon possession, Violent incidents, Controlled substance possession, Demographic information , Referrals to law enforcement</v>
      </c>
      <c r="BY315" s="4" t="s">
        <v>1399</v>
      </c>
      <c r="CA315" s="4">
        <v>0</v>
      </c>
      <c r="CG315" s="4">
        <v>1</v>
      </c>
      <c r="CH315" s="4" t="s">
        <v>1400</v>
      </c>
      <c r="CJ315" s="4" t="str">
        <f t="shared" si="304"/>
        <v>Possession of firearm, Possession of weapon, Physical violence</v>
      </c>
      <c r="CK315" s="4" t="s">
        <v>1401</v>
      </c>
    </row>
    <row r="316" spans="1:89" s="4" customFormat="1" x14ac:dyDescent="0.35">
      <c r="A316" s="4" t="s">
        <v>1383</v>
      </c>
      <c r="B316" s="5">
        <v>41091</v>
      </c>
      <c r="C316" s="5">
        <v>41472</v>
      </c>
      <c r="D316" s="4">
        <v>1</v>
      </c>
      <c r="E316" s="4" t="s">
        <v>1387</v>
      </c>
      <c r="G316" s="4">
        <v>1</v>
      </c>
      <c r="H316" s="4" t="s">
        <v>1387</v>
      </c>
      <c r="J316" s="4" t="str">
        <f t="shared" si="294"/>
        <v>Possession of firearm, Possession of weapon</v>
      </c>
      <c r="K316" s="4" t="s">
        <v>1398</v>
      </c>
      <c r="M316" s="4" t="str">
        <f t="shared" si="285"/>
        <v>One calendar year</v>
      </c>
      <c r="N316" s="4" t="s">
        <v>1384</v>
      </c>
      <c r="P316" s="4">
        <v>1</v>
      </c>
      <c r="Q316" s="4" t="s">
        <v>1386</v>
      </c>
      <c r="S316" s="4" t="str">
        <f t="shared" si="295"/>
        <v>Willful defiance</v>
      </c>
      <c r="T316" s="4" t="s">
        <v>1387</v>
      </c>
      <c r="V316" s="4" t="str">
        <f t="shared" si="296"/>
        <v>None</v>
      </c>
      <c r="Y316" s="4" t="str">
        <f t="shared" si="297"/>
        <v>Remainder of eligibility</v>
      </c>
      <c r="Z316" s="4" t="s">
        <v>1388</v>
      </c>
      <c r="AB316" s="4">
        <v>1</v>
      </c>
      <c r="AC316" s="4" t="s">
        <v>1387</v>
      </c>
      <c r="AE316" s="4" t="str">
        <f t="shared" si="298"/>
        <v>None</v>
      </c>
      <c r="AN316" s="4" t="str">
        <f t="shared" si="299"/>
        <v>Willful defiance</v>
      </c>
      <c r="AO316" s="4" t="s">
        <v>1387</v>
      </c>
      <c r="AQ316" s="4" t="str">
        <f t="shared" si="277"/>
        <v>None</v>
      </c>
      <c r="AT316" s="4" t="str">
        <f t="shared" si="288"/>
        <v>10 days</v>
      </c>
      <c r="AU316" s="4" t="s">
        <v>1389</v>
      </c>
      <c r="AW316" s="4" t="str">
        <f t="shared" si="300"/>
        <v>No</v>
      </c>
      <c r="BC316" s="4">
        <v>0</v>
      </c>
      <c r="BI316" s="4" t="str">
        <f t="shared" si="301"/>
        <v>Opportunity to receive educational instruction , Opportunity to make-up school work</v>
      </c>
      <c r="BJ316" s="4" t="s">
        <v>1396</v>
      </c>
      <c r="BK316" s="4" t="s">
        <v>1391</v>
      </c>
      <c r="BL316" s="4" t="str">
        <f t="shared" si="302"/>
        <v>No</v>
      </c>
      <c r="BR316" s="4">
        <v>1</v>
      </c>
      <c r="BS316" s="4" t="s">
        <v>1399</v>
      </c>
      <c r="BU316" s="4" t="str">
        <f t="shared" si="293"/>
        <v>Annually</v>
      </c>
      <c r="BV316" s="4" t="s">
        <v>1399</v>
      </c>
      <c r="BX316" s="4" t="str">
        <f t="shared" si="303"/>
        <v>Incident type, Firearm incidents, Weapon possession, Violent incidents, Controlled substance possession, Demographic information , Referrals to law enforcement</v>
      </c>
      <c r="BY316" s="4" t="s">
        <v>1399</v>
      </c>
      <c r="CA316" s="4">
        <v>0</v>
      </c>
      <c r="CG316" s="4">
        <v>1</v>
      </c>
      <c r="CH316" s="4" t="s">
        <v>1402</v>
      </c>
      <c r="CJ316" s="4" t="str">
        <f t="shared" si="304"/>
        <v>Possession of firearm, Possession of weapon, Physical violence</v>
      </c>
      <c r="CK316" s="4" t="s">
        <v>1401</v>
      </c>
    </row>
    <row r="317" spans="1:89" s="4" customFormat="1" x14ac:dyDescent="0.35">
      <c r="A317" s="4" t="s">
        <v>1383</v>
      </c>
      <c r="B317" s="5">
        <v>41473</v>
      </c>
      <c r="C317" s="5">
        <v>41889</v>
      </c>
      <c r="D317" s="4">
        <v>1</v>
      </c>
      <c r="E317" s="4" t="s">
        <v>1387</v>
      </c>
      <c r="G317" s="4">
        <v>1</v>
      </c>
      <c r="H317" s="4" t="s">
        <v>1387</v>
      </c>
      <c r="J317" s="4" t="str">
        <f t="shared" si="294"/>
        <v>Possession of firearm, Possession of weapon</v>
      </c>
      <c r="K317" s="4" t="s">
        <v>1398</v>
      </c>
      <c r="M317" s="4" t="str">
        <f t="shared" si="285"/>
        <v>One calendar year</v>
      </c>
      <c r="N317" s="4" t="s">
        <v>1384</v>
      </c>
      <c r="P317" s="4">
        <v>1</v>
      </c>
      <c r="Q317" s="4" t="s">
        <v>1386</v>
      </c>
      <c r="S317" s="4" t="str">
        <f t="shared" si="295"/>
        <v>Willful defiance</v>
      </c>
      <c r="T317" s="4" t="s">
        <v>1387</v>
      </c>
      <c r="V317" s="4" t="str">
        <f t="shared" si="296"/>
        <v>None</v>
      </c>
      <c r="Y317" s="4" t="str">
        <f t="shared" si="297"/>
        <v>Remainder of eligibility</v>
      </c>
      <c r="Z317" s="4" t="s">
        <v>1388</v>
      </c>
      <c r="AB317" s="4">
        <v>1</v>
      </c>
      <c r="AC317" s="4" t="s">
        <v>1387</v>
      </c>
      <c r="AE317" s="4" t="str">
        <f t="shared" si="298"/>
        <v>None</v>
      </c>
      <c r="AN317" s="4" t="str">
        <f t="shared" si="299"/>
        <v>Willful defiance</v>
      </c>
      <c r="AO317" s="4" t="s">
        <v>1387</v>
      </c>
      <c r="AQ317" s="4" t="str">
        <f t="shared" si="277"/>
        <v>None</v>
      </c>
      <c r="AT317" s="4" t="str">
        <f t="shared" si="288"/>
        <v>10 days</v>
      </c>
      <c r="AU317" s="4" t="s">
        <v>1389</v>
      </c>
      <c r="AW317" s="4" t="str">
        <f t="shared" si="300"/>
        <v>No</v>
      </c>
      <c r="BC317" s="4">
        <v>0</v>
      </c>
      <c r="BI317" s="4" t="str">
        <f t="shared" si="301"/>
        <v>Opportunity to receive educational instruction , Opportunity to make-up school work</v>
      </c>
      <c r="BJ317" s="4" t="s">
        <v>1396</v>
      </c>
      <c r="BK317" s="4" t="s">
        <v>1391</v>
      </c>
      <c r="BL317" s="4" t="str">
        <f t="shared" si="302"/>
        <v>No</v>
      </c>
      <c r="BR317" s="4">
        <v>1</v>
      </c>
      <c r="BS317" s="4" t="s">
        <v>1399</v>
      </c>
      <c r="BU317" s="4" t="str">
        <f t="shared" si="293"/>
        <v>Annually</v>
      </c>
      <c r="BV317" s="4" t="s">
        <v>1399</v>
      </c>
      <c r="BX317" s="4" t="str">
        <f t="shared" si="303"/>
        <v>Incident type, Firearm incidents, Weapon possession, Violent incidents, Controlled substance possession, Demographic information , Referrals to law enforcement</v>
      </c>
      <c r="BY317" s="4" t="s">
        <v>1399</v>
      </c>
      <c r="CA317" s="4">
        <v>0</v>
      </c>
      <c r="CG317" s="4">
        <v>1</v>
      </c>
      <c r="CH317" s="4" t="s">
        <v>1402</v>
      </c>
      <c r="CJ317" s="4" t="str">
        <f t="shared" si="304"/>
        <v>Possession of firearm, Possession of weapon, Physical violence</v>
      </c>
      <c r="CK317" s="4" t="s">
        <v>1401</v>
      </c>
    </row>
    <row r="318" spans="1:89" s="4" customFormat="1" x14ac:dyDescent="0.35">
      <c r="A318" s="4" t="s">
        <v>1383</v>
      </c>
      <c r="B318" s="5">
        <v>41890</v>
      </c>
      <c r="C318" s="5">
        <v>42676</v>
      </c>
      <c r="D318" s="4">
        <v>1</v>
      </c>
      <c r="E318" s="4" t="s">
        <v>1387</v>
      </c>
      <c r="G318" s="4">
        <v>1</v>
      </c>
      <c r="H318" s="4" t="s">
        <v>1387</v>
      </c>
      <c r="J318" s="4" t="str">
        <f t="shared" si="294"/>
        <v>Possession of firearm, Possession of weapon</v>
      </c>
      <c r="K318" s="4" t="s">
        <v>1398</v>
      </c>
      <c r="M318" s="4" t="str">
        <f t="shared" si="285"/>
        <v>One calendar year</v>
      </c>
      <c r="N318" s="4" t="s">
        <v>1384</v>
      </c>
      <c r="P318" s="4">
        <v>1</v>
      </c>
      <c r="Q318" s="4" t="s">
        <v>1386</v>
      </c>
      <c r="S318" s="4" t="str">
        <f t="shared" si="295"/>
        <v>Willful defiance</v>
      </c>
      <c r="T318" s="4" t="s">
        <v>1387</v>
      </c>
      <c r="V318" s="4" t="str">
        <f t="shared" si="296"/>
        <v>None</v>
      </c>
      <c r="Y318" s="4" t="str">
        <f t="shared" si="297"/>
        <v>Remainder of eligibility</v>
      </c>
      <c r="Z318" s="4" t="s">
        <v>1388</v>
      </c>
      <c r="AB318" s="4">
        <v>1</v>
      </c>
      <c r="AC318" s="4" t="s">
        <v>1387</v>
      </c>
      <c r="AE318" s="4" t="str">
        <f t="shared" si="298"/>
        <v>None</v>
      </c>
      <c r="AN318" s="4" t="str">
        <f t="shared" si="299"/>
        <v>Willful defiance</v>
      </c>
      <c r="AO318" s="4" t="s">
        <v>1387</v>
      </c>
      <c r="AQ318" s="4" t="str">
        <f t="shared" si="277"/>
        <v>None</v>
      </c>
      <c r="AT318" s="4" t="str">
        <f t="shared" si="288"/>
        <v>10 days</v>
      </c>
      <c r="AU318" s="4" t="s">
        <v>1389</v>
      </c>
      <c r="AW318" s="4" t="str">
        <f t="shared" si="300"/>
        <v>No</v>
      </c>
      <c r="BC318" s="4">
        <v>0</v>
      </c>
      <c r="BI318" s="4" t="str">
        <f t="shared" si="301"/>
        <v>Opportunity to receive educational instruction , Opportunity to make-up school work</v>
      </c>
      <c r="BJ318" s="4" t="s">
        <v>1396</v>
      </c>
      <c r="BK318" s="4" t="s">
        <v>1391</v>
      </c>
      <c r="BL318" s="4" t="str">
        <f t="shared" si="302"/>
        <v>No</v>
      </c>
      <c r="BR318" s="4">
        <v>1</v>
      </c>
      <c r="BS318" s="4" t="s">
        <v>1399</v>
      </c>
      <c r="BU318" s="4" t="str">
        <f t="shared" si="293"/>
        <v>Annually</v>
      </c>
      <c r="BV318" s="4" t="s">
        <v>1399</v>
      </c>
      <c r="BX318" s="4" t="str">
        <f t="shared" si="303"/>
        <v>Incident type, Firearm incidents, Weapon possession, Violent incidents, Controlled substance possession, Demographic information , Referrals to law enforcement</v>
      </c>
      <c r="BY318" s="4" t="s">
        <v>1399</v>
      </c>
      <c r="CA318" s="4">
        <v>0</v>
      </c>
      <c r="CG318" s="4">
        <v>1</v>
      </c>
      <c r="CH318" s="4" t="s">
        <v>1402</v>
      </c>
      <c r="CJ318" s="4" t="str">
        <f t="shared" si="304"/>
        <v>Possession of firearm, Possession of weapon, Physical violence</v>
      </c>
      <c r="CK318" s="4" t="s">
        <v>1401</v>
      </c>
    </row>
    <row r="319" spans="1:89" s="4" customFormat="1" x14ac:dyDescent="0.35">
      <c r="A319" s="4" t="s">
        <v>1383</v>
      </c>
      <c r="B319" s="5">
        <v>42677</v>
      </c>
      <c r="C319" s="5">
        <v>43272</v>
      </c>
      <c r="D319" s="4">
        <v>1</v>
      </c>
      <c r="E319" s="4" t="s">
        <v>1387</v>
      </c>
      <c r="G319" s="4">
        <v>1</v>
      </c>
      <c r="H319" s="4" t="s">
        <v>1387</v>
      </c>
      <c r="J319" s="4" t="str">
        <f t="shared" si="294"/>
        <v>Possession of firearm, Possession of weapon</v>
      </c>
      <c r="K319" s="4" t="s">
        <v>1398</v>
      </c>
      <c r="M319" s="4" t="str">
        <f t="shared" si="285"/>
        <v>One calendar year</v>
      </c>
      <c r="N319" s="4" t="s">
        <v>1384</v>
      </c>
      <c r="P319" s="4">
        <v>1</v>
      </c>
      <c r="Q319" s="4" t="s">
        <v>1386</v>
      </c>
      <c r="S319" s="4" t="str">
        <f t="shared" si="295"/>
        <v>Willful defiance</v>
      </c>
      <c r="T319" s="4" t="s">
        <v>1387</v>
      </c>
      <c r="V319" s="4" t="str">
        <f>("Truancy or Absence")</f>
        <v>Truancy or Absence</v>
      </c>
      <c r="W319" s="4" t="s">
        <v>1403</v>
      </c>
      <c r="Y319" s="4" t="str">
        <f t="shared" si="297"/>
        <v>Remainder of eligibility</v>
      </c>
      <c r="Z319" s="4" t="s">
        <v>1388</v>
      </c>
      <c r="AB319" s="4">
        <v>1</v>
      </c>
      <c r="AC319" s="4" t="s">
        <v>1387</v>
      </c>
      <c r="AE319" s="4" t="str">
        <f t="shared" si="298"/>
        <v>None</v>
      </c>
      <c r="AN319" s="4" t="str">
        <f t="shared" si="299"/>
        <v>Willful defiance</v>
      </c>
      <c r="AO319" s="4" t="s">
        <v>1387</v>
      </c>
      <c r="AQ319" s="4" t="str">
        <f>("Truancy or Absence")</f>
        <v>Truancy or Absence</v>
      </c>
      <c r="AR319" s="4" t="s">
        <v>1403</v>
      </c>
      <c r="AT319" s="4" t="str">
        <f t="shared" si="288"/>
        <v>10 days</v>
      </c>
      <c r="AU319" s="4" t="s">
        <v>1389</v>
      </c>
      <c r="AW319" s="4" t="str">
        <f t="shared" si="300"/>
        <v>No</v>
      </c>
      <c r="BC319" s="4">
        <v>0</v>
      </c>
      <c r="BI319" s="4" t="str">
        <f t="shared" si="301"/>
        <v>Opportunity to receive educational instruction , Opportunity to make-up school work</v>
      </c>
      <c r="BJ319" s="4" t="s">
        <v>1396</v>
      </c>
      <c r="BK319" s="4" t="s">
        <v>1391</v>
      </c>
      <c r="BL319" s="4" t="str">
        <f t="shared" si="302"/>
        <v>No</v>
      </c>
      <c r="BR319" s="4">
        <v>1</v>
      </c>
      <c r="BS319" s="4" t="s">
        <v>1399</v>
      </c>
      <c r="BU319" s="4" t="str">
        <f t="shared" si="293"/>
        <v>Annually</v>
      </c>
      <c r="BV319" s="4" t="s">
        <v>1399</v>
      </c>
      <c r="BX319" s="4" t="str">
        <f t="shared" si="303"/>
        <v>Incident type, Firearm incidents, Weapon possession, Violent incidents, Controlled substance possession, Demographic information , Referrals to law enforcement</v>
      </c>
      <c r="BY319" s="4" t="s">
        <v>1399</v>
      </c>
      <c r="CA319" s="4">
        <v>0</v>
      </c>
      <c r="CG319" s="4">
        <v>1</v>
      </c>
      <c r="CH319" s="4" t="s">
        <v>1402</v>
      </c>
      <c r="CJ319" s="4" t="str">
        <f t="shared" si="304"/>
        <v>Possession of firearm, Possession of weapon, Physical violence</v>
      </c>
      <c r="CK319" s="4" t="s">
        <v>1401</v>
      </c>
    </row>
    <row r="320" spans="1:89" s="4" customFormat="1" x14ac:dyDescent="0.35">
      <c r="A320" s="4" t="s">
        <v>1383</v>
      </c>
      <c r="B320" s="5">
        <v>43273</v>
      </c>
      <c r="C320" s="5">
        <v>43281</v>
      </c>
      <c r="D320" s="4">
        <v>1</v>
      </c>
      <c r="E320" s="4" t="s">
        <v>1387</v>
      </c>
      <c r="G320" s="4">
        <v>1</v>
      </c>
      <c r="H320" s="4" t="s">
        <v>1387</v>
      </c>
      <c r="J320" s="4" t="str">
        <f t="shared" si="294"/>
        <v>Possession of firearm, Possession of weapon</v>
      </c>
      <c r="K320" s="4" t="s">
        <v>1398</v>
      </c>
      <c r="M320" s="4" t="str">
        <f t="shared" si="285"/>
        <v>One calendar year</v>
      </c>
      <c r="N320" s="4" t="s">
        <v>1384</v>
      </c>
      <c r="P320" s="4">
        <v>1</v>
      </c>
      <c r="Q320" s="4" t="s">
        <v>1386</v>
      </c>
      <c r="S320" s="4" t="str">
        <f t="shared" si="295"/>
        <v>Willful defiance</v>
      </c>
      <c r="T320" s="4" t="s">
        <v>1387</v>
      </c>
      <c r="V320" s="4" t="str">
        <f>("Truancy or Absence")</f>
        <v>Truancy or Absence</v>
      </c>
      <c r="W320" s="4" t="s">
        <v>1403</v>
      </c>
      <c r="Y320" s="4" t="str">
        <f t="shared" si="297"/>
        <v>Remainder of eligibility</v>
      </c>
      <c r="Z320" s="4" t="s">
        <v>1388</v>
      </c>
      <c r="AB320" s="4">
        <v>1</v>
      </c>
      <c r="AC320" s="4" t="s">
        <v>1387</v>
      </c>
      <c r="AE320" s="4" t="str">
        <f t="shared" si="298"/>
        <v>None</v>
      </c>
      <c r="AN320" s="4" t="str">
        <f t="shared" si="299"/>
        <v>Willful defiance</v>
      </c>
      <c r="AO320" s="4" t="s">
        <v>1387</v>
      </c>
      <c r="AQ320" s="4" t="str">
        <f>("Truancy or Absence")</f>
        <v>Truancy or Absence</v>
      </c>
      <c r="AR320" s="4" t="s">
        <v>1403</v>
      </c>
      <c r="AT320" s="4" t="str">
        <f t="shared" si="288"/>
        <v>10 days</v>
      </c>
      <c r="AU320" s="4" t="s">
        <v>1389</v>
      </c>
      <c r="AW320" s="4" t="str">
        <f t="shared" si="300"/>
        <v>No</v>
      </c>
      <c r="BC320" s="4">
        <v>0</v>
      </c>
      <c r="BI320" s="4" t="str">
        <f t="shared" si="301"/>
        <v>Opportunity to receive educational instruction , Opportunity to make-up school work</v>
      </c>
      <c r="BJ320" s="4" t="s">
        <v>1404</v>
      </c>
      <c r="BK320" s="4" t="s">
        <v>1391</v>
      </c>
      <c r="BL320" s="4" t="str">
        <f t="shared" si="302"/>
        <v>No</v>
      </c>
      <c r="BR320" s="4">
        <v>1</v>
      </c>
      <c r="BS320" s="4" t="s">
        <v>1399</v>
      </c>
      <c r="BU320" s="4" t="str">
        <f t="shared" si="293"/>
        <v>Annually</v>
      </c>
      <c r="BV320" s="4" t="s">
        <v>1399</v>
      </c>
      <c r="BX320" s="4" t="str">
        <f t="shared" si="303"/>
        <v>Incident type, Firearm incidents, Weapon possession, Violent incidents, Controlled substance possession, Demographic information , Referrals to law enforcement</v>
      </c>
      <c r="BY320" s="4" t="s">
        <v>1399</v>
      </c>
      <c r="CA320" s="4">
        <v>0</v>
      </c>
      <c r="CG320" s="4">
        <v>1</v>
      </c>
      <c r="CH320" s="4" t="s">
        <v>1402</v>
      </c>
      <c r="CJ320" s="4" t="str">
        <f t="shared" si="304"/>
        <v>Possession of firearm, Possession of weapon, Physical violence</v>
      </c>
      <c r="CK320" s="4" t="s">
        <v>1401</v>
      </c>
    </row>
    <row r="321" spans="1:89" s="4" customFormat="1" x14ac:dyDescent="0.35">
      <c r="A321" s="4" t="s">
        <v>1383</v>
      </c>
      <c r="B321" s="5">
        <v>43282</v>
      </c>
      <c r="C321" s="5">
        <v>43435</v>
      </c>
      <c r="D321" s="4">
        <v>1</v>
      </c>
      <c r="E321" s="4" t="s">
        <v>1387</v>
      </c>
      <c r="G321" s="4">
        <v>1</v>
      </c>
      <c r="H321" s="4" t="s">
        <v>1387</v>
      </c>
      <c r="J321" s="4" t="str">
        <f t="shared" si="294"/>
        <v>Possession of firearm, Possession of weapon</v>
      </c>
      <c r="K321" s="4" t="s">
        <v>1398</v>
      </c>
      <c r="M321" s="4" t="str">
        <f t="shared" si="285"/>
        <v>One calendar year</v>
      </c>
      <c r="N321" s="4" t="s">
        <v>1384</v>
      </c>
      <c r="P321" s="4">
        <v>1</v>
      </c>
      <c r="Q321" s="4" t="s">
        <v>1386</v>
      </c>
      <c r="S321" s="4" t="str">
        <f t="shared" si="295"/>
        <v>Willful defiance</v>
      </c>
      <c r="T321" s="4" t="s">
        <v>1387</v>
      </c>
      <c r="V321" s="4" t="str">
        <f>("Truancy or Absence")</f>
        <v>Truancy or Absence</v>
      </c>
      <c r="W321" s="4" t="s">
        <v>1403</v>
      </c>
      <c r="Y321" s="4" t="str">
        <f t="shared" si="297"/>
        <v>Remainder of eligibility</v>
      </c>
      <c r="Z321" s="4" t="s">
        <v>1388</v>
      </c>
      <c r="AB321" s="4">
        <v>1</v>
      </c>
      <c r="AC321" s="4" t="s">
        <v>1387</v>
      </c>
      <c r="AE321" s="4" t="str">
        <f t="shared" si="298"/>
        <v>None</v>
      </c>
      <c r="AN321" s="4" t="str">
        <f t="shared" si="299"/>
        <v>Willful defiance</v>
      </c>
      <c r="AO321" s="4" t="s">
        <v>1387</v>
      </c>
      <c r="AQ321" s="4" t="str">
        <f>("Truancy or Absence")</f>
        <v>Truancy or Absence</v>
      </c>
      <c r="AR321" s="4" t="s">
        <v>1403</v>
      </c>
      <c r="AT321" s="4" t="str">
        <f t="shared" si="288"/>
        <v>10 days</v>
      </c>
      <c r="AU321" s="4" t="s">
        <v>1389</v>
      </c>
      <c r="AW321" s="4" t="str">
        <f t="shared" si="300"/>
        <v>No</v>
      </c>
      <c r="BC321" s="4">
        <v>0</v>
      </c>
      <c r="BI321" s="4" t="str">
        <f t="shared" si="301"/>
        <v>Opportunity to receive educational instruction , Opportunity to make-up school work</v>
      </c>
      <c r="BJ321" s="4" t="s">
        <v>1404</v>
      </c>
      <c r="BK321" s="4" t="s">
        <v>1391</v>
      </c>
      <c r="BL321" s="4" t="str">
        <f t="shared" si="302"/>
        <v>No</v>
      </c>
      <c r="BR321" s="4">
        <v>1</v>
      </c>
      <c r="BS321" s="4" t="s">
        <v>1399</v>
      </c>
      <c r="BU321" s="4" t="str">
        <f t="shared" si="293"/>
        <v>Annually</v>
      </c>
      <c r="BV321" s="4" t="s">
        <v>1399</v>
      </c>
      <c r="BX321" s="4" t="str">
        <f t="shared" si="303"/>
        <v>Incident type, Firearm incidents, Weapon possession, Violent incidents, Controlled substance possession, Demographic information , Referrals to law enforcement</v>
      </c>
      <c r="BY321" s="4" t="s">
        <v>1399</v>
      </c>
      <c r="CA321" s="4">
        <v>0</v>
      </c>
      <c r="CG321" s="4">
        <v>1</v>
      </c>
      <c r="CH321" s="4" t="s">
        <v>1402</v>
      </c>
      <c r="CJ321" s="4" t="str">
        <f t="shared" si="304"/>
        <v>Possession of firearm, Possession of weapon, Physical violence</v>
      </c>
      <c r="CK321" s="4" t="s">
        <v>1401</v>
      </c>
    </row>
    <row r="322" spans="1:89" s="4" customFormat="1" x14ac:dyDescent="0.35">
      <c r="A322" s="4" t="s">
        <v>1405</v>
      </c>
      <c r="B322" s="5">
        <v>39448</v>
      </c>
      <c r="C322" s="5">
        <v>40736</v>
      </c>
      <c r="D322" s="4">
        <v>1</v>
      </c>
      <c r="E322" s="4" t="s">
        <v>1406</v>
      </c>
      <c r="G322" s="4">
        <v>0</v>
      </c>
      <c r="AB322" s="4">
        <v>1</v>
      </c>
      <c r="AC322" s="4" t="s">
        <v>1406</v>
      </c>
      <c r="AE322" s="4" t="str">
        <f t="shared" ref="AE322:AE330" si="305">("Possession of firearms, Possession of weapons")</f>
        <v>Possession of firearms, Possession of weapons</v>
      </c>
      <c r="AF322" s="4" t="s">
        <v>1407</v>
      </c>
      <c r="AG322" s="4" t="s">
        <v>1408</v>
      </c>
      <c r="AH322" s="4" t="str">
        <f t="shared" ref="AH322:AH330" si="306">("One calendar year")</f>
        <v>One calendar year</v>
      </c>
      <c r="AI322" s="4" t="s">
        <v>1407</v>
      </c>
      <c r="AK322" s="4">
        <v>1</v>
      </c>
      <c r="AL322" s="4" t="s">
        <v>1409</v>
      </c>
      <c r="AN322" s="4" t="str">
        <f t="shared" ref="AN322:AN330" si="307">("Possession of a weapon, Possession of a controlled substance, Possession of alcoholic beverage, Interference with educational process, Truancy or absence")</f>
        <v>Possession of a weapon, Possession of a controlled substance, Possession of alcoholic beverage, Interference with educational process, Truancy or absence</v>
      </c>
      <c r="AO322" s="4" t="s">
        <v>1410</v>
      </c>
      <c r="AQ322" s="4" t="str">
        <f>("None")</f>
        <v>None</v>
      </c>
      <c r="AT322" s="4" t="str">
        <f t="shared" ref="AT322:AT330" si="308">("Not specified")</f>
        <v>Not specified</v>
      </c>
      <c r="AW322" s="4" t="str">
        <f t="shared" ref="AW322:AW330" si="309">("Yes, required")</f>
        <v>Yes, required</v>
      </c>
      <c r="AX322" s="4" t="s">
        <v>1411</v>
      </c>
      <c r="AY322" s="4" t="s">
        <v>1412</v>
      </c>
      <c r="AZ322" s="4" t="str">
        <f t="shared" ref="AZ322:AZ330" si="310">("Student's disability , Seriousness of violation")</f>
        <v>Student's disability , Seriousness of violation</v>
      </c>
      <c r="BA322" s="4" t="s">
        <v>1411</v>
      </c>
      <c r="BC322" s="4">
        <v>0</v>
      </c>
      <c r="BI322" s="4" t="str">
        <f t="shared" ref="BI322:BI330" si="311">("Opportunity to receive educational instruction ")</f>
        <v xml:space="preserve">Opportunity to receive educational instruction </v>
      </c>
      <c r="BJ322" s="4" t="s">
        <v>1413</v>
      </c>
      <c r="BL322" s="4" t="str">
        <f t="shared" si="302"/>
        <v>No</v>
      </c>
      <c r="BR322" s="4">
        <v>1</v>
      </c>
      <c r="BS322" s="4" t="s">
        <v>1414</v>
      </c>
      <c r="BU322" s="4" t="str">
        <f t="shared" si="293"/>
        <v>Annually</v>
      </c>
      <c r="BV322" s="4" t="s">
        <v>1414</v>
      </c>
      <c r="BX322" s="4" t="s">
        <v>1415</v>
      </c>
      <c r="BY322" s="4" t="s">
        <v>1414</v>
      </c>
      <c r="CA322" s="4">
        <v>0</v>
      </c>
      <c r="CG322" s="4">
        <v>0</v>
      </c>
    </row>
    <row r="323" spans="1:89" s="4" customFormat="1" x14ac:dyDescent="0.35">
      <c r="A323" s="4" t="s">
        <v>1405</v>
      </c>
      <c r="B323" s="5">
        <v>40737</v>
      </c>
      <c r="C323" s="5">
        <v>41058</v>
      </c>
      <c r="D323" s="4">
        <v>1</v>
      </c>
      <c r="E323" s="4" t="s">
        <v>1406</v>
      </c>
      <c r="G323" s="4">
        <v>0</v>
      </c>
      <c r="AB323" s="4">
        <v>1</v>
      </c>
      <c r="AC323" s="4" t="s">
        <v>1406</v>
      </c>
      <c r="AE323" s="4" t="str">
        <f t="shared" si="305"/>
        <v>Possession of firearms, Possession of weapons</v>
      </c>
      <c r="AF323" s="4" t="s">
        <v>1407</v>
      </c>
      <c r="AG323" s="4" t="s">
        <v>1408</v>
      </c>
      <c r="AH323" s="4" t="str">
        <f t="shared" si="306"/>
        <v>One calendar year</v>
      </c>
      <c r="AI323" s="4" t="s">
        <v>1407</v>
      </c>
      <c r="AK323" s="4">
        <v>1</v>
      </c>
      <c r="AL323" s="4" t="s">
        <v>1409</v>
      </c>
      <c r="AN323" s="4" t="str">
        <f t="shared" si="307"/>
        <v>Possession of a weapon, Possession of a controlled substance, Possession of alcoholic beverage, Interference with educational process, Truancy or absence</v>
      </c>
      <c r="AO323" s="4" t="s">
        <v>1410</v>
      </c>
      <c r="AQ323" s="4" t="str">
        <f>("None")</f>
        <v>None</v>
      </c>
      <c r="AT323" s="4" t="str">
        <f t="shared" si="308"/>
        <v>Not specified</v>
      </c>
      <c r="AW323" s="4" t="str">
        <f t="shared" si="309"/>
        <v>Yes, required</v>
      </c>
      <c r="AX323" s="4" t="s">
        <v>1411</v>
      </c>
      <c r="AY323" s="4" t="s">
        <v>1412</v>
      </c>
      <c r="AZ323" s="4" t="str">
        <f t="shared" si="310"/>
        <v>Student's disability , Seriousness of violation</v>
      </c>
      <c r="BA323" s="4" t="s">
        <v>1411</v>
      </c>
      <c r="BC323" s="4">
        <v>0</v>
      </c>
      <c r="BI323" s="4" t="str">
        <f t="shared" si="311"/>
        <v xml:space="preserve">Opportunity to receive educational instruction </v>
      </c>
      <c r="BJ323" s="4" t="s">
        <v>1413</v>
      </c>
      <c r="BL323" s="4" t="str">
        <f t="shared" si="302"/>
        <v>No</v>
      </c>
      <c r="BR323" s="4">
        <v>1</v>
      </c>
      <c r="BS323" s="4" t="s">
        <v>1414</v>
      </c>
      <c r="BU323" s="4" t="str">
        <f t="shared" si="293"/>
        <v>Annually</v>
      </c>
      <c r="BV323" s="4" t="s">
        <v>1414</v>
      </c>
      <c r="BX323" s="4" t="s">
        <v>1415</v>
      </c>
      <c r="BY323" s="4" t="s">
        <v>1414</v>
      </c>
      <c r="CA323" s="4">
        <v>0</v>
      </c>
      <c r="CG323" s="4">
        <v>0</v>
      </c>
    </row>
    <row r="324" spans="1:89" s="4" customFormat="1" x14ac:dyDescent="0.35">
      <c r="A324" s="4" t="s">
        <v>1405</v>
      </c>
      <c r="B324" s="5">
        <v>41059</v>
      </c>
      <c r="C324" s="5">
        <v>41808</v>
      </c>
      <c r="D324" s="4">
        <v>1</v>
      </c>
      <c r="E324" s="4" t="s">
        <v>1406</v>
      </c>
      <c r="G324" s="4">
        <v>0</v>
      </c>
      <c r="AB324" s="4">
        <v>1</v>
      </c>
      <c r="AC324" s="4" t="s">
        <v>1406</v>
      </c>
      <c r="AE324" s="4" t="str">
        <f t="shared" si="305"/>
        <v>Possession of firearms, Possession of weapons</v>
      </c>
      <c r="AF324" s="4" t="s">
        <v>1407</v>
      </c>
      <c r="AG324" s="4" t="s">
        <v>1408</v>
      </c>
      <c r="AH324" s="4" t="str">
        <f t="shared" si="306"/>
        <v>One calendar year</v>
      </c>
      <c r="AI324" s="4" t="s">
        <v>1407</v>
      </c>
      <c r="AK324" s="4">
        <v>1</v>
      </c>
      <c r="AL324" s="4" t="s">
        <v>1409</v>
      </c>
      <c r="AN324" s="4" t="str">
        <f t="shared" si="307"/>
        <v>Possession of a weapon, Possession of a controlled substance, Possession of alcoholic beverage, Interference with educational process, Truancy or absence</v>
      </c>
      <c r="AO324" s="4" t="s">
        <v>1410</v>
      </c>
      <c r="AQ324" s="4" t="str">
        <f t="shared" ref="AQ324:AQ330" si="312">("Truancy or Absence")</f>
        <v>Truancy or Absence</v>
      </c>
      <c r="AR324" s="4" t="s">
        <v>1416</v>
      </c>
      <c r="AT324" s="4" t="str">
        <f t="shared" si="308"/>
        <v>Not specified</v>
      </c>
      <c r="AW324" s="4" t="str">
        <f t="shared" si="309"/>
        <v>Yes, required</v>
      </c>
      <c r="AX324" s="4" t="s">
        <v>1411</v>
      </c>
      <c r="AY324" s="4" t="s">
        <v>1412</v>
      </c>
      <c r="AZ324" s="4" t="str">
        <f t="shared" si="310"/>
        <v>Student's disability , Seriousness of violation</v>
      </c>
      <c r="BA324" s="4" t="s">
        <v>1411</v>
      </c>
      <c r="BC324" s="4">
        <v>0</v>
      </c>
      <c r="BI324" s="4" t="str">
        <f t="shared" si="311"/>
        <v xml:space="preserve">Opportunity to receive educational instruction </v>
      </c>
      <c r="BJ324" s="4" t="s">
        <v>1413</v>
      </c>
      <c r="BL324" s="4" t="str">
        <f t="shared" si="302"/>
        <v>No</v>
      </c>
      <c r="BR324" s="4">
        <v>1</v>
      </c>
      <c r="BS324" s="4" t="s">
        <v>1414</v>
      </c>
      <c r="BU324" s="4" t="str">
        <f t="shared" si="293"/>
        <v>Annually</v>
      </c>
      <c r="BV324" s="4" t="s">
        <v>1414</v>
      </c>
      <c r="BX324" s="4" t="s">
        <v>1415</v>
      </c>
      <c r="BY324" s="4" t="s">
        <v>1414</v>
      </c>
      <c r="CA324" s="4">
        <v>0</v>
      </c>
      <c r="CG324" s="4">
        <v>0</v>
      </c>
    </row>
    <row r="325" spans="1:89" s="4" customFormat="1" x14ac:dyDescent="0.35">
      <c r="A325" s="4" t="s">
        <v>1405</v>
      </c>
      <c r="B325" s="5">
        <v>41809</v>
      </c>
      <c r="C325" s="5">
        <v>41819</v>
      </c>
      <c r="D325" s="4">
        <v>1</v>
      </c>
      <c r="E325" s="4" t="s">
        <v>1406</v>
      </c>
      <c r="G325" s="4">
        <v>0</v>
      </c>
      <c r="AB325" s="4">
        <v>1</v>
      </c>
      <c r="AC325" s="4" t="s">
        <v>1406</v>
      </c>
      <c r="AE325" s="4" t="str">
        <f t="shared" si="305"/>
        <v>Possession of firearms, Possession of weapons</v>
      </c>
      <c r="AF325" s="4" t="s">
        <v>1407</v>
      </c>
      <c r="AG325" s="4" t="s">
        <v>1408</v>
      </c>
      <c r="AH325" s="4" t="str">
        <f t="shared" si="306"/>
        <v>One calendar year</v>
      </c>
      <c r="AI325" s="4" t="s">
        <v>1407</v>
      </c>
      <c r="AK325" s="4">
        <v>1</v>
      </c>
      <c r="AL325" s="4" t="s">
        <v>1409</v>
      </c>
      <c r="AN325" s="4" t="str">
        <f t="shared" si="307"/>
        <v>Possession of a weapon, Possession of a controlled substance, Possession of alcoholic beverage, Interference with educational process, Truancy or absence</v>
      </c>
      <c r="AO325" s="4" t="s">
        <v>1410</v>
      </c>
      <c r="AQ325" s="4" t="str">
        <f t="shared" si="312"/>
        <v>Truancy or Absence</v>
      </c>
      <c r="AR325" s="4" t="s">
        <v>1416</v>
      </c>
      <c r="AT325" s="4" t="str">
        <f t="shared" si="308"/>
        <v>Not specified</v>
      </c>
      <c r="AW325" s="4" t="str">
        <f t="shared" si="309"/>
        <v>Yes, required</v>
      </c>
      <c r="AX325" s="4" t="s">
        <v>1411</v>
      </c>
      <c r="AY325" s="4" t="s">
        <v>1412</v>
      </c>
      <c r="AZ325" s="4" t="str">
        <f t="shared" si="310"/>
        <v>Student's disability , Seriousness of violation</v>
      </c>
      <c r="BA325" s="4" t="s">
        <v>1411</v>
      </c>
      <c r="BC325" s="4">
        <v>0</v>
      </c>
      <c r="BI325" s="4" t="str">
        <f t="shared" si="311"/>
        <v xml:space="preserve">Opportunity to receive educational instruction </v>
      </c>
      <c r="BJ325" s="4" t="s">
        <v>1413</v>
      </c>
      <c r="BL325" s="4" t="str">
        <f t="shared" si="302"/>
        <v>No</v>
      </c>
      <c r="BR325" s="4">
        <v>1</v>
      </c>
      <c r="BS325" s="4" t="s">
        <v>1417</v>
      </c>
      <c r="BU325" s="4" t="str">
        <f t="shared" si="293"/>
        <v>Annually</v>
      </c>
      <c r="BV325" s="4" t="s">
        <v>1417</v>
      </c>
      <c r="BX325" s="4" t="s">
        <v>1415</v>
      </c>
      <c r="BY325" s="4" t="s">
        <v>1417</v>
      </c>
      <c r="CA325" s="4">
        <v>0</v>
      </c>
      <c r="CG325" s="4">
        <v>0</v>
      </c>
    </row>
    <row r="326" spans="1:89" s="4" customFormat="1" x14ac:dyDescent="0.35">
      <c r="A326" s="4" t="s">
        <v>1405</v>
      </c>
      <c r="B326" s="5">
        <v>41820</v>
      </c>
      <c r="C326" s="5">
        <v>42548</v>
      </c>
      <c r="D326" s="4">
        <v>1</v>
      </c>
      <c r="E326" s="4" t="s">
        <v>1406</v>
      </c>
      <c r="G326" s="4">
        <v>0</v>
      </c>
      <c r="AB326" s="4">
        <v>1</v>
      </c>
      <c r="AC326" s="4" t="s">
        <v>1406</v>
      </c>
      <c r="AE326" s="4" t="str">
        <f t="shared" si="305"/>
        <v>Possession of firearms, Possession of weapons</v>
      </c>
      <c r="AF326" s="4" t="s">
        <v>1407</v>
      </c>
      <c r="AG326" s="4" t="s">
        <v>1408</v>
      </c>
      <c r="AH326" s="4" t="str">
        <f t="shared" si="306"/>
        <v>One calendar year</v>
      </c>
      <c r="AI326" s="4" t="s">
        <v>1407</v>
      </c>
      <c r="AK326" s="4">
        <v>1</v>
      </c>
      <c r="AL326" s="4" t="s">
        <v>1409</v>
      </c>
      <c r="AN326" s="4" t="str">
        <f t="shared" si="307"/>
        <v>Possession of a weapon, Possession of a controlled substance, Possession of alcoholic beverage, Interference with educational process, Truancy or absence</v>
      </c>
      <c r="AO326" s="4" t="s">
        <v>1410</v>
      </c>
      <c r="AQ326" s="4" t="str">
        <f t="shared" si="312"/>
        <v>Truancy or Absence</v>
      </c>
      <c r="AR326" s="4" t="s">
        <v>1418</v>
      </c>
      <c r="AT326" s="4" t="str">
        <f t="shared" si="308"/>
        <v>Not specified</v>
      </c>
      <c r="AW326" s="4" t="str">
        <f t="shared" si="309"/>
        <v>Yes, required</v>
      </c>
      <c r="AX326" s="4" t="s">
        <v>1411</v>
      </c>
      <c r="AY326" s="4" t="s">
        <v>1412</v>
      </c>
      <c r="AZ326" s="4" t="str">
        <f t="shared" si="310"/>
        <v>Student's disability , Seriousness of violation</v>
      </c>
      <c r="BA326" s="4" t="s">
        <v>1411</v>
      </c>
      <c r="BC326" s="4">
        <v>0</v>
      </c>
      <c r="BI326" s="4" t="str">
        <f t="shared" si="311"/>
        <v xml:space="preserve">Opportunity to receive educational instruction </v>
      </c>
      <c r="BJ326" s="4" t="s">
        <v>1413</v>
      </c>
      <c r="BL326" s="4" t="str">
        <f t="shared" si="302"/>
        <v>No</v>
      </c>
      <c r="BR326" s="4">
        <v>1</v>
      </c>
      <c r="BS326" s="4" t="s">
        <v>1417</v>
      </c>
      <c r="BU326" s="4" t="str">
        <f t="shared" si="293"/>
        <v>Annually</v>
      </c>
      <c r="BV326" s="4" t="s">
        <v>1417</v>
      </c>
      <c r="BX326" s="4" t="s">
        <v>1415</v>
      </c>
      <c r="BY326" s="4" t="s">
        <v>1417</v>
      </c>
      <c r="CA326" s="4">
        <v>0</v>
      </c>
      <c r="CG326" s="4">
        <v>0</v>
      </c>
    </row>
    <row r="327" spans="1:89" s="4" customFormat="1" x14ac:dyDescent="0.35">
      <c r="A327" s="4" t="s">
        <v>1405</v>
      </c>
      <c r="B327" s="5">
        <v>42549</v>
      </c>
      <c r="C327" s="5">
        <v>42563</v>
      </c>
      <c r="D327" s="4">
        <v>1</v>
      </c>
      <c r="E327" s="4" t="s">
        <v>1406</v>
      </c>
      <c r="G327" s="4">
        <v>0</v>
      </c>
      <c r="AB327" s="4">
        <v>1</v>
      </c>
      <c r="AC327" s="4" t="s">
        <v>1406</v>
      </c>
      <c r="AE327" s="4" t="str">
        <f t="shared" si="305"/>
        <v>Possession of firearms, Possession of weapons</v>
      </c>
      <c r="AF327" s="4" t="s">
        <v>1407</v>
      </c>
      <c r="AG327" s="4" t="s">
        <v>1408</v>
      </c>
      <c r="AH327" s="4" t="str">
        <f t="shared" si="306"/>
        <v>One calendar year</v>
      </c>
      <c r="AI327" s="4" t="s">
        <v>1407</v>
      </c>
      <c r="AK327" s="4">
        <v>1</v>
      </c>
      <c r="AL327" s="4" t="s">
        <v>1409</v>
      </c>
      <c r="AN327" s="4" t="str">
        <f t="shared" si="307"/>
        <v>Possession of a weapon, Possession of a controlled substance, Possession of alcoholic beverage, Interference with educational process, Truancy or absence</v>
      </c>
      <c r="AO327" s="4" t="s">
        <v>1419</v>
      </c>
      <c r="AQ327" s="4" t="str">
        <f t="shared" si="312"/>
        <v>Truancy or Absence</v>
      </c>
      <c r="AR327" s="4" t="s">
        <v>1418</v>
      </c>
      <c r="AT327" s="4" t="str">
        <f t="shared" si="308"/>
        <v>Not specified</v>
      </c>
      <c r="AW327" s="4" t="str">
        <f t="shared" si="309"/>
        <v>Yes, required</v>
      </c>
      <c r="AX327" s="4" t="s">
        <v>1411</v>
      </c>
      <c r="AY327" s="4" t="s">
        <v>1412</v>
      </c>
      <c r="AZ327" s="4" t="str">
        <f t="shared" si="310"/>
        <v>Student's disability , Seriousness of violation</v>
      </c>
      <c r="BA327" s="4" t="s">
        <v>1411</v>
      </c>
      <c r="BC327" s="4">
        <v>0</v>
      </c>
      <c r="BI327" s="4" t="str">
        <f t="shared" si="311"/>
        <v xml:space="preserve">Opportunity to receive educational instruction </v>
      </c>
      <c r="BJ327" s="4" t="s">
        <v>1413</v>
      </c>
      <c r="BL327" s="4" t="str">
        <f t="shared" si="302"/>
        <v>No</v>
      </c>
      <c r="BR327" s="4">
        <v>1</v>
      </c>
      <c r="BS327" s="4" t="s">
        <v>1420</v>
      </c>
      <c r="BU327" s="4" t="str">
        <f t="shared" si="293"/>
        <v>Annually</v>
      </c>
      <c r="BV327" s="4" t="s">
        <v>1420</v>
      </c>
      <c r="BX327" s="4" t="s">
        <v>1415</v>
      </c>
      <c r="BY327" s="4" t="s">
        <v>1420</v>
      </c>
      <c r="CA327" s="4">
        <v>0</v>
      </c>
      <c r="CG327" s="4">
        <v>0</v>
      </c>
    </row>
    <row r="328" spans="1:89" s="4" customFormat="1" x14ac:dyDescent="0.35">
      <c r="A328" s="4" t="s">
        <v>1405</v>
      </c>
      <c r="B328" s="5">
        <v>42564</v>
      </c>
      <c r="C328" s="5">
        <v>42936</v>
      </c>
      <c r="D328" s="4">
        <v>1</v>
      </c>
      <c r="E328" s="4" t="s">
        <v>1406</v>
      </c>
      <c r="G328" s="4">
        <v>0</v>
      </c>
      <c r="AB328" s="4">
        <v>1</v>
      </c>
      <c r="AC328" s="4" t="s">
        <v>1406</v>
      </c>
      <c r="AE328" s="4" t="str">
        <f t="shared" si="305"/>
        <v>Possession of firearms, Possession of weapons</v>
      </c>
      <c r="AF328" s="4" t="s">
        <v>1407</v>
      </c>
      <c r="AG328" s="4" t="s">
        <v>1408</v>
      </c>
      <c r="AH328" s="4" t="str">
        <f t="shared" si="306"/>
        <v>One calendar year</v>
      </c>
      <c r="AI328" s="4" t="s">
        <v>1407</v>
      </c>
      <c r="AK328" s="4">
        <v>1</v>
      </c>
      <c r="AL328" s="4" t="s">
        <v>1409</v>
      </c>
      <c r="AN328" s="4" t="str">
        <f t="shared" si="307"/>
        <v>Possession of a weapon, Possession of a controlled substance, Possession of alcoholic beverage, Interference with educational process, Truancy or absence</v>
      </c>
      <c r="AO328" s="4" t="s">
        <v>1419</v>
      </c>
      <c r="AQ328" s="4" t="str">
        <f t="shared" si="312"/>
        <v>Truancy or Absence</v>
      </c>
      <c r="AR328" s="4" t="s">
        <v>1421</v>
      </c>
      <c r="AT328" s="4" t="str">
        <f t="shared" si="308"/>
        <v>Not specified</v>
      </c>
      <c r="AW328" s="4" t="str">
        <f t="shared" si="309"/>
        <v>Yes, required</v>
      </c>
      <c r="AX328" s="4" t="s">
        <v>1411</v>
      </c>
      <c r="AY328" s="4" t="s">
        <v>1412</v>
      </c>
      <c r="AZ328" s="4" t="str">
        <f t="shared" si="310"/>
        <v>Student's disability , Seriousness of violation</v>
      </c>
      <c r="BA328" s="4" t="s">
        <v>1411</v>
      </c>
      <c r="BC328" s="4">
        <v>0</v>
      </c>
      <c r="BI328" s="4" t="str">
        <f t="shared" si="311"/>
        <v xml:space="preserve">Opportunity to receive educational instruction </v>
      </c>
      <c r="BJ328" s="4" t="s">
        <v>1413</v>
      </c>
      <c r="BL328" s="4" t="str">
        <f t="shared" si="302"/>
        <v>No</v>
      </c>
      <c r="BR328" s="4">
        <v>1</v>
      </c>
      <c r="BS328" s="4" t="s">
        <v>1420</v>
      </c>
      <c r="BU328" s="4" t="str">
        <f t="shared" si="293"/>
        <v>Annually</v>
      </c>
      <c r="BV328" s="4" t="s">
        <v>1420</v>
      </c>
      <c r="BX328" s="4" t="s">
        <v>1415</v>
      </c>
      <c r="BY328" s="4" t="s">
        <v>1420</v>
      </c>
      <c r="CA328" s="4">
        <v>0</v>
      </c>
      <c r="CG328" s="4">
        <v>0</v>
      </c>
    </row>
    <row r="329" spans="1:89" s="4" customFormat="1" x14ac:dyDescent="0.35">
      <c r="A329" s="4" t="s">
        <v>1405</v>
      </c>
      <c r="B329" s="5">
        <v>42937</v>
      </c>
      <c r="C329" s="5">
        <v>42941</v>
      </c>
      <c r="D329" s="4">
        <v>1</v>
      </c>
      <c r="E329" s="4" t="s">
        <v>1406</v>
      </c>
      <c r="G329" s="4">
        <v>0</v>
      </c>
      <c r="AB329" s="4">
        <v>1</v>
      </c>
      <c r="AC329" s="4" t="s">
        <v>1406</v>
      </c>
      <c r="AE329" s="4" t="str">
        <f t="shared" si="305"/>
        <v>Possession of firearms, Possession of weapons</v>
      </c>
      <c r="AF329" s="4" t="s">
        <v>1407</v>
      </c>
      <c r="AG329" s="4" t="s">
        <v>1408</v>
      </c>
      <c r="AH329" s="4" t="str">
        <f t="shared" si="306"/>
        <v>One calendar year</v>
      </c>
      <c r="AI329" s="4" t="s">
        <v>1407</v>
      </c>
      <c r="AK329" s="4">
        <v>1</v>
      </c>
      <c r="AL329" s="4" t="s">
        <v>1409</v>
      </c>
      <c r="AN329" s="4" t="str">
        <f t="shared" si="307"/>
        <v>Possession of a weapon, Possession of a controlled substance, Possession of alcoholic beverage, Interference with educational process, Truancy or absence</v>
      </c>
      <c r="AO329" s="4" t="s">
        <v>1419</v>
      </c>
      <c r="AQ329" s="4" t="str">
        <f t="shared" si="312"/>
        <v>Truancy or Absence</v>
      </c>
      <c r="AR329" s="4" t="s">
        <v>1421</v>
      </c>
      <c r="AT329" s="4" t="str">
        <f t="shared" si="308"/>
        <v>Not specified</v>
      </c>
      <c r="AW329" s="4" t="str">
        <f t="shared" si="309"/>
        <v>Yes, required</v>
      </c>
      <c r="AX329" s="4" t="s">
        <v>1411</v>
      </c>
      <c r="AY329" s="4" t="s">
        <v>1412</v>
      </c>
      <c r="AZ329" s="4" t="str">
        <f t="shared" si="310"/>
        <v>Student's disability , Seriousness of violation</v>
      </c>
      <c r="BA329" s="4" t="s">
        <v>1411</v>
      </c>
      <c r="BC329" s="4">
        <v>0</v>
      </c>
      <c r="BI329" s="4" t="str">
        <f t="shared" si="311"/>
        <v xml:space="preserve">Opportunity to receive educational instruction </v>
      </c>
      <c r="BJ329" s="4" t="s">
        <v>1413</v>
      </c>
      <c r="BL329" s="4" t="str">
        <f t="shared" si="302"/>
        <v>No</v>
      </c>
      <c r="BR329" s="4">
        <v>1</v>
      </c>
      <c r="BS329" s="4" t="s">
        <v>1422</v>
      </c>
      <c r="BU329" s="4" t="str">
        <f t="shared" si="293"/>
        <v>Annually</v>
      </c>
      <c r="BV329" s="4" t="s">
        <v>1422</v>
      </c>
      <c r="BX329" s="4" t="s">
        <v>1415</v>
      </c>
      <c r="BY329" s="4" t="s">
        <v>1422</v>
      </c>
      <c r="CA329" s="4">
        <v>0</v>
      </c>
      <c r="CG329" s="4">
        <v>0</v>
      </c>
    </row>
    <row r="330" spans="1:89" s="4" customFormat="1" x14ac:dyDescent="0.35">
      <c r="A330" s="4" t="s">
        <v>1405</v>
      </c>
      <c r="B330" s="5">
        <v>42942</v>
      </c>
      <c r="C330" s="5">
        <v>43435</v>
      </c>
      <c r="D330" s="4">
        <v>1</v>
      </c>
      <c r="E330" s="4" t="s">
        <v>1406</v>
      </c>
      <c r="G330" s="4">
        <v>0</v>
      </c>
      <c r="AB330" s="4">
        <v>1</v>
      </c>
      <c r="AC330" s="4" t="s">
        <v>1406</v>
      </c>
      <c r="AE330" s="4" t="str">
        <f t="shared" si="305"/>
        <v>Possession of firearms, Possession of weapons</v>
      </c>
      <c r="AF330" s="4" t="s">
        <v>1407</v>
      </c>
      <c r="AG330" s="4" t="s">
        <v>1408</v>
      </c>
      <c r="AH330" s="4" t="str">
        <f t="shared" si="306"/>
        <v>One calendar year</v>
      </c>
      <c r="AI330" s="4" t="s">
        <v>1407</v>
      </c>
      <c r="AK330" s="4">
        <v>1</v>
      </c>
      <c r="AL330" s="4" t="s">
        <v>1409</v>
      </c>
      <c r="AN330" s="4" t="str">
        <f t="shared" si="307"/>
        <v>Possession of a weapon, Possession of a controlled substance, Possession of alcoholic beverage, Interference with educational process, Truancy or absence</v>
      </c>
      <c r="AO330" s="4" t="s">
        <v>1419</v>
      </c>
      <c r="AQ330" s="4" t="str">
        <f t="shared" si="312"/>
        <v>Truancy or Absence</v>
      </c>
      <c r="AR330" s="4" t="s">
        <v>1416</v>
      </c>
      <c r="AT330" s="4" t="str">
        <f t="shared" si="308"/>
        <v>Not specified</v>
      </c>
      <c r="AW330" s="4" t="str">
        <f t="shared" si="309"/>
        <v>Yes, required</v>
      </c>
      <c r="AX330" s="4" t="s">
        <v>1411</v>
      </c>
      <c r="AY330" s="4" t="s">
        <v>1412</v>
      </c>
      <c r="AZ330" s="4" t="str">
        <f t="shared" si="310"/>
        <v>Student's disability , Seriousness of violation</v>
      </c>
      <c r="BA330" s="4" t="s">
        <v>1411</v>
      </c>
      <c r="BC330" s="4">
        <v>0</v>
      </c>
      <c r="BI330" s="4" t="str">
        <f t="shared" si="311"/>
        <v xml:space="preserve">Opportunity to receive educational instruction </v>
      </c>
      <c r="BJ330" s="4" t="s">
        <v>1413</v>
      </c>
      <c r="BL330" s="4" t="str">
        <f t="shared" si="302"/>
        <v>No</v>
      </c>
      <c r="BR330" s="4">
        <v>1</v>
      </c>
      <c r="BS330" s="4" t="s">
        <v>1422</v>
      </c>
      <c r="BU330" s="4" t="str">
        <f t="shared" si="293"/>
        <v>Annually</v>
      </c>
      <c r="BV330" s="4" t="s">
        <v>1422</v>
      </c>
      <c r="BX330" s="4" t="s">
        <v>1415</v>
      </c>
      <c r="BY330" s="4" t="s">
        <v>1422</v>
      </c>
      <c r="CA330" s="4">
        <v>0</v>
      </c>
      <c r="CG330" s="4">
        <v>0</v>
      </c>
    </row>
    <row r="331" spans="1:89" s="4" customFormat="1" x14ac:dyDescent="0.35">
      <c r="A331" s="4" t="s">
        <v>1423</v>
      </c>
      <c r="B331" s="5">
        <v>39448</v>
      </c>
      <c r="C331" s="5">
        <v>41816</v>
      </c>
      <c r="D331" s="4">
        <v>1</v>
      </c>
      <c r="E331" s="4" t="s">
        <v>1424</v>
      </c>
      <c r="G331" s="4">
        <v>1</v>
      </c>
      <c r="H331" s="4" t="s">
        <v>1425</v>
      </c>
      <c r="J331" s="4" t="str">
        <f>("Possession of firearm")</f>
        <v>Possession of firearm</v>
      </c>
      <c r="K331" s="4" t="s">
        <v>1426</v>
      </c>
      <c r="M331" s="4" t="str">
        <f>("One calendar year")</f>
        <v>One calendar year</v>
      </c>
      <c r="N331" s="4" t="s">
        <v>1426</v>
      </c>
      <c r="P331" s="4">
        <v>1</v>
      </c>
      <c r="Q331" s="4" t="s">
        <v>1427</v>
      </c>
      <c r="S331" s="4" t="str">
        <f>("Gross misconduct, Failure to conform with rules, Delinquent acts, Willful defiance, Profanity or obscenity")</f>
        <v>Gross misconduct, Failure to conform with rules, Delinquent acts, Willful defiance, Profanity or obscenity</v>
      </c>
      <c r="T331" s="4" t="s">
        <v>1425</v>
      </c>
      <c r="U331" s="4" t="s">
        <v>1428</v>
      </c>
      <c r="V331" s="4" t="str">
        <f t="shared" ref="V331:V339" si="313">("None")</f>
        <v>None</v>
      </c>
      <c r="Y331" s="4" t="str">
        <f>("Remainder of school year")</f>
        <v>Remainder of school year</v>
      </c>
      <c r="Z331" s="4" t="s">
        <v>1429</v>
      </c>
      <c r="AB331" s="4">
        <v>1</v>
      </c>
      <c r="AC331" s="4" t="s">
        <v>1430</v>
      </c>
      <c r="AE331" s="4" t="str">
        <f t="shared" ref="AE331:AE355" si="314">("None")</f>
        <v>None</v>
      </c>
      <c r="AN331" s="4" t="str">
        <f>("Gross misconduct, Failure to conform with rules, Delinquent acts, Willful defiance, Profanity or obscenity")</f>
        <v>Gross misconduct, Failure to conform with rules, Delinquent acts, Willful defiance, Profanity or obscenity</v>
      </c>
      <c r="AO331" s="4" t="s">
        <v>1425</v>
      </c>
      <c r="AQ331" s="4" t="str">
        <f t="shared" ref="AQ331:AQ339" si="315">("None")</f>
        <v>None</v>
      </c>
      <c r="AT331" s="4" t="str">
        <f>("10 days")</f>
        <v>10 days</v>
      </c>
      <c r="AU331" s="4" t="s">
        <v>1430</v>
      </c>
      <c r="AW331" s="4" t="str">
        <f t="shared" ref="AW331:AW347" si="316">("No")</f>
        <v>No</v>
      </c>
      <c r="BC331" s="4">
        <v>0</v>
      </c>
      <c r="BI331" s="4" t="str">
        <f>("Not required")</f>
        <v>Not required</v>
      </c>
      <c r="BL331" s="4" t="str">
        <f t="shared" si="302"/>
        <v>No</v>
      </c>
      <c r="BR331" s="4">
        <v>1</v>
      </c>
      <c r="BS331" s="4" t="s">
        <v>1431</v>
      </c>
      <c r="BU331" s="4" t="str">
        <f>("Not specified")</f>
        <v>Not specified</v>
      </c>
      <c r="BX331" s="4" t="str">
        <f>("Incident type, Violent incidents, Controlled substance possession")</f>
        <v>Incident type, Violent incidents, Controlled substance possession</v>
      </c>
      <c r="BY331" s="4" t="s">
        <v>1431</v>
      </c>
      <c r="CA331" s="4">
        <v>0</v>
      </c>
      <c r="CG331" s="4">
        <v>1</v>
      </c>
      <c r="CH331" s="4" t="s">
        <v>1432</v>
      </c>
      <c r="CJ331" s="4" t="str">
        <f>("Delinquent acts")</f>
        <v>Delinquent acts</v>
      </c>
      <c r="CK331" s="4" t="s">
        <v>1432</v>
      </c>
    </row>
    <row r="332" spans="1:89" s="4" customFormat="1" x14ac:dyDescent="0.35">
      <c r="A332" s="4" t="s">
        <v>1423</v>
      </c>
      <c r="B332" s="5">
        <v>41817</v>
      </c>
      <c r="C332" s="5">
        <v>42880</v>
      </c>
      <c r="D332" s="4">
        <v>1</v>
      </c>
      <c r="E332" s="4" t="s">
        <v>1424</v>
      </c>
      <c r="G332" s="4">
        <v>1</v>
      </c>
      <c r="H332" s="4" t="s">
        <v>1425</v>
      </c>
      <c r="J332" s="4" t="str">
        <f>("Possession of firearm")</f>
        <v>Possession of firearm</v>
      </c>
      <c r="K332" s="4" t="s">
        <v>1426</v>
      </c>
      <c r="M332" s="4" t="str">
        <f>("One calendar year")</f>
        <v>One calendar year</v>
      </c>
      <c r="N332" s="4" t="s">
        <v>1426</v>
      </c>
      <c r="P332" s="4">
        <v>1</v>
      </c>
      <c r="Q332" s="4" t="s">
        <v>1427</v>
      </c>
      <c r="S332" s="4" t="s">
        <v>1433</v>
      </c>
      <c r="T332" s="4" t="s">
        <v>1434</v>
      </c>
      <c r="U332" s="4" t="s">
        <v>1428</v>
      </c>
      <c r="V332" s="4" t="str">
        <f t="shared" si="313"/>
        <v>None</v>
      </c>
      <c r="Y332" s="4" t="str">
        <f>("Remainder of school year")</f>
        <v>Remainder of school year</v>
      </c>
      <c r="Z332" s="4" t="s">
        <v>1429</v>
      </c>
      <c r="AB332" s="4">
        <v>1</v>
      </c>
      <c r="AC332" s="4" t="s">
        <v>1430</v>
      </c>
      <c r="AE332" s="4" t="str">
        <f t="shared" si="314"/>
        <v>None</v>
      </c>
      <c r="AN332" s="4" t="s">
        <v>1435</v>
      </c>
      <c r="AO332" s="4" t="s">
        <v>1436</v>
      </c>
      <c r="AP332" s="4" t="s">
        <v>1437</v>
      </c>
      <c r="AQ332" s="4" t="str">
        <f t="shared" si="315"/>
        <v>None</v>
      </c>
      <c r="AT332" s="4" t="str">
        <f>("10 days")</f>
        <v>10 days</v>
      </c>
      <c r="AU332" s="4" t="s">
        <v>1430</v>
      </c>
      <c r="AW332" s="4" t="str">
        <f t="shared" si="316"/>
        <v>No</v>
      </c>
      <c r="BC332" s="4">
        <v>0</v>
      </c>
      <c r="BI332" s="4" t="str">
        <f>("Not required")</f>
        <v>Not required</v>
      </c>
      <c r="BL332" s="4" t="str">
        <f t="shared" si="302"/>
        <v>No</v>
      </c>
      <c r="BR332" s="4">
        <v>1</v>
      </c>
      <c r="BS332" s="4" t="s">
        <v>1431</v>
      </c>
      <c r="BU332" s="4" t="str">
        <f>("Not specified")</f>
        <v>Not specified</v>
      </c>
      <c r="BX332" s="4" t="str">
        <f>("Incident type, Violent incidents, Controlled substance possession")</f>
        <v>Incident type, Violent incidents, Controlled substance possession</v>
      </c>
      <c r="BY332" s="4" t="s">
        <v>1431</v>
      </c>
      <c r="CA332" s="4">
        <v>0</v>
      </c>
      <c r="CG332" s="4">
        <v>1</v>
      </c>
      <c r="CH332" s="4" t="s">
        <v>1432</v>
      </c>
      <c r="CJ332" s="4" t="str">
        <f>("Possession of firearm, Delinquent acts")</f>
        <v>Possession of firearm, Delinquent acts</v>
      </c>
      <c r="CK332" s="4" t="s">
        <v>1432</v>
      </c>
    </row>
    <row r="333" spans="1:89" s="4" customFormat="1" x14ac:dyDescent="0.35">
      <c r="A333" s="4" t="s">
        <v>1423</v>
      </c>
      <c r="B333" s="5">
        <v>42881</v>
      </c>
      <c r="C333" s="5">
        <v>43435</v>
      </c>
      <c r="D333" s="4">
        <v>1</v>
      </c>
      <c r="E333" s="4" t="s">
        <v>1424</v>
      </c>
      <c r="G333" s="4">
        <v>1</v>
      </c>
      <c r="H333" s="4" t="s">
        <v>1425</v>
      </c>
      <c r="J333" s="4" t="str">
        <f>("Possession of firearm")</f>
        <v>Possession of firearm</v>
      </c>
      <c r="K333" s="4" t="s">
        <v>1426</v>
      </c>
      <c r="M333" s="4" t="str">
        <f>("One calendar year")</f>
        <v>One calendar year</v>
      </c>
      <c r="N333" s="4" t="s">
        <v>1426</v>
      </c>
      <c r="P333" s="4">
        <v>1</v>
      </c>
      <c r="Q333" s="4" t="s">
        <v>1427</v>
      </c>
      <c r="S333" s="4" t="s">
        <v>1438</v>
      </c>
      <c r="T333" s="4" t="s">
        <v>1434</v>
      </c>
      <c r="U333" s="4" t="s">
        <v>1428</v>
      </c>
      <c r="V333" s="4" t="str">
        <f t="shared" si="313"/>
        <v>None</v>
      </c>
      <c r="Y333" s="4" t="str">
        <f>("Remainder of school year")</f>
        <v>Remainder of school year</v>
      </c>
      <c r="Z333" s="4" t="s">
        <v>1429</v>
      </c>
      <c r="AB333" s="4">
        <v>1</v>
      </c>
      <c r="AC333" s="4" t="s">
        <v>1430</v>
      </c>
      <c r="AE333" s="4" t="str">
        <f t="shared" si="314"/>
        <v>None</v>
      </c>
      <c r="AN333" s="4" t="s">
        <v>1439</v>
      </c>
      <c r="AO333" s="4" t="s">
        <v>1436</v>
      </c>
      <c r="AP333" s="4" t="s">
        <v>1440</v>
      </c>
      <c r="AQ333" s="4" t="str">
        <f t="shared" si="315"/>
        <v>None</v>
      </c>
      <c r="AT333" s="4" t="str">
        <f>("10 days")</f>
        <v>10 days</v>
      </c>
      <c r="AU333" s="4" t="s">
        <v>1430</v>
      </c>
      <c r="AW333" s="4" t="str">
        <f t="shared" si="316"/>
        <v>No</v>
      </c>
      <c r="BC333" s="4">
        <v>0</v>
      </c>
      <c r="BI333" s="4" t="str">
        <f>("Not required")</f>
        <v>Not required</v>
      </c>
      <c r="BL333" s="4" t="str">
        <f t="shared" si="302"/>
        <v>No</v>
      </c>
      <c r="BR333" s="4">
        <v>1</v>
      </c>
      <c r="BS333" s="4" t="s">
        <v>1431</v>
      </c>
      <c r="BU333" s="4" t="str">
        <f>("Not specified")</f>
        <v>Not specified</v>
      </c>
      <c r="BX333" s="4" t="str">
        <f>("Incident type, Violent incidents, Controlled substance possession")</f>
        <v>Incident type, Violent incidents, Controlled substance possession</v>
      </c>
      <c r="BY333" s="4" t="s">
        <v>1431</v>
      </c>
      <c r="CA333" s="4">
        <v>0</v>
      </c>
      <c r="CG333" s="4">
        <v>1</v>
      </c>
      <c r="CH333" s="4" t="s">
        <v>1441</v>
      </c>
      <c r="CJ333" s="4" t="str">
        <f>("Possession of firearm, Delinquent acts")</f>
        <v>Possession of firearm, Delinquent acts</v>
      </c>
      <c r="CK333" s="4" t="s">
        <v>1442</v>
      </c>
    </row>
    <row r="334" spans="1:89" s="4" customFormat="1" x14ac:dyDescent="0.35">
      <c r="A334" s="4" t="s">
        <v>1443</v>
      </c>
      <c r="B334" s="5">
        <v>39448</v>
      </c>
      <c r="C334" s="5">
        <v>42916</v>
      </c>
      <c r="D334" s="4">
        <v>1</v>
      </c>
      <c r="E334" s="4" t="s">
        <v>1444</v>
      </c>
      <c r="G334" s="4">
        <v>1</v>
      </c>
      <c r="H334" s="4" t="s">
        <v>1445</v>
      </c>
      <c r="J334" s="4" t="str">
        <f>("None")</f>
        <v>None</v>
      </c>
      <c r="S334" s="4" t="str">
        <f>("Possession of a firearm, Possession of a controlled substance, Possession of alcoholic beverage, Damaging property, Willful defiance")</f>
        <v>Possession of a firearm, Possession of a controlled substance, Possession of alcoholic beverage, Damaging property, Willful defiance</v>
      </c>
      <c r="T334" s="4" t="s">
        <v>1446</v>
      </c>
      <c r="U334" s="4" t="s">
        <v>1447</v>
      </c>
      <c r="V334" s="4" t="str">
        <f t="shared" si="313"/>
        <v>None</v>
      </c>
      <c r="Y334" s="4" t="str">
        <f>("One calendar year")</f>
        <v>One calendar year</v>
      </c>
      <c r="Z334" s="4" t="s">
        <v>1448</v>
      </c>
      <c r="AA334" s="4" t="s">
        <v>1449</v>
      </c>
      <c r="AB334" s="4">
        <v>1</v>
      </c>
      <c r="AC334" s="4" t="s">
        <v>1444</v>
      </c>
      <c r="AE334" s="4" t="str">
        <f t="shared" si="314"/>
        <v>None</v>
      </c>
      <c r="AN334" s="4" t="str">
        <f>("Possession of firearm, Possession of a controlled substance, Possession of alcoholic beverage, Damaging property, Willful defiance")</f>
        <v>Possession of firearm, Possession of a controlled substance, Possession of alcoholic beverage, Damaging property, Willful defiance</v>
      </c>
      <c r="AO334" s="4" t="s">
        <v>1446</v>
      </c>
      <c r="AP334" s="4" t="s">
        <v>1447</v>
      </c>
      <c r="AQ334" s="4" t="str">
        <f t="shared" si="315"/>
        <v>None</v>
      </c>
      <c r="AT334" s="4" t="str">
        <f>("90 days")</f>
        <v>90 days</v>
      </c>
      <c r="AU334" s="4" t="s">
        <v>1450</v>
      </c>
      <c r="AV334" s="4" t="s">
        <v>1451</v>
      </c>
      <c r="AW334" s="4" t="str">
        <f t="shared" si="316"/>
        <v>No</v>
      </c>
      <c r="BC334" s="4">
        <v>0</v>
      </c>
      <c r="BI334" s="4" t="str">
        <f>("Not required")</f>
        <v>Not required</v>
      </c>
      <c r="BL334" s="4" t="str">
        <f t="shared" si="302"/>
        <v>No</v>
      </c>
      <c r="BR334" s="4">
        <v>0</v>
      </c>
      <c r="CG334" s="4">
        <v>1</v>
      </c>
      <c r="CH334" s="4" t="s">
        <v>1452</v>
      </c>
      <c r="CJ334" s="4" t="str">
        <f>("Possession of firearm")</f>
        <v>Possession of firearm</v>
      </c>
      <c r="CK334" s="4" t="s">
        <v>1453</v>
      </c>
    </row>
    <row r="335" spans="1:89" s="4" customFormat="1" x14ac:dyDescent="0.35">
      <c r="A335" s="4" t="s">
        <v>1443</v>
      </c>
      <c r="B335" s="5">
        <v>42917</v>
      </c>
      <c r="C335" s="5">
        <v>43435</v>
      </c>
      <c r="D335" s="4">
        <v>1</v>
      </c>
      <c r="E335" s="4" t="s">
        <v>1444</v>
      </c>
      <c r="G335" s="4">
        <v>1</v>
      </c>
      <c r="H335" s="4" t="s">
        <v>1445</v>
      </c>
      <c r="J335" s="4" t="str">
        <f>("None")</f>
        <v>None</v>
      </c>
      <c r="S335" s="4" t="str">
        <f>("Possession of a firearm, Possession of a controlled substance, Possession of alcoholic beverage, Damaging property, Willful defiance")</f>
        <v>Possession of a firearm, Possession of a controlled substance, Possession of alcoholic beverage, Damaging property, Willful defiance</v>
      </c>
      <c r="T335" s="4" t="s">
        <v>1446</v>
      </c>
      <c r="U335" s="4" t="s">
        <v>1447</v>
      </c>
      <c r="V335" s="4" t="str">
        <f t="shared" si="313"/>
        <v>None</v>
      </c>
      <c r="Y335" s="4" t="str">
        <f>("One calendar year")</f>
        <v>One calendar year</v>
      </c>
      <c r="Z335" s="4" t="s">
        <v>1448</v>
      </c>
      <c r="AA335" s="4" t="s">
        <v>1449</v>
      </c>
      <c r="AB335" s="4">
        <v>1</v>
      </c>
      <c r="AC335" s="4" t="s">
        <v>1444</v>
      </c>
      <c r="AE335" s="4" t="str">
        <f t="shared" si="314"/>
        <v>None</v>
      </c>
      <c r="AN335" s="4" t="str">
        <f>("Possession of firearm, Possession of a controlled substance, Possession of alcoholic beverage, Damaging property, Willful defiance")</f>
        <v>Possession of firearm, Possession of a controlled substance, Possession of alcoholic beverage, Damaging property, Willful defiance</v>
      </c>
      <c r="AO335" s="4" t="s">
        <v>1446</v>
      </c>
      <c r="AP335" s="4" t="s">
        <v>1447</v>
      </c>
      <c r="AQ335" s="4" t="str">
        <f t="shared" si="315"/>
        <v>None</v>
      </c>
      <c r="AT335" s="4" t="str">
        <f>("90 days")</f>
        <v>90 days</v>
      </c>
      <c r="AU335" s="4" t="s">
        <v>1450</v>
      </c>
      <c r="AV335" s="4" t="s">
        <v>1451</v>
      </c>
      <c r="AW335" s="4" t="str">
        <f t="shared" si="316"/>
        <v>No</v>
      </c>
      <c r="BC335" s="4">
        <v>0</v>
      </c>
      <c r="BI335" s="4" t="str">
        <f>("Not required")</f>
        <v>Not required</v>
      </c>
      <c r="BL335" s="4" t="str">
        <f t="shared" si="302"/>
        <v>No</v>
      </c>
      <c r="BR335" s="4">
        <v>0</v>
      </c>
      <c r="CG335" s="4">
        <v>1</v>
      </c>
      <c r="CH335" s="4" t="s">
        <v>1452</v>
      </c>
      <c r="CJ335" s="4" t="str">
        <f>("Possession of firearm")</f>
        <v>Possession of firearm</v>
      </c>
      <c r="CK335" s="4" t="s">
        <v>1453</v>
      </c>
    </row>
    <row r="336" spans="1:89" s="4" customFormat="1" x14ac:dyDescent="0.35">
      <c r="A336" s="4" t="s">
        <v>1454</v>
      </c>
      <c r="B336" s="5">
        <v>39448</v>
      </c>
      <c r="C336" s="5">
        <v>39629</v>
      </c>
      <c r="D336" s="4">
        <v>1</v>
      </c>
      <c r="E336" s="4" t="s">
        <v>1455</v>
      </c>
      <c r="G336" s="4">
        <v>1</v>
      </c>
      <c r="H336" s="4" t="s">
        <v>1456</v>
      </c>
      <c r="J336" s="4" t="str">
        <f t="shared" ref="J336:J348" si="317">("Possession of firearm, Physical violence, Possession of controlled substance")</f>
        <v>Possession of firearm, Physical violence, Possession of controlled substance</v>
      </c>
      <c r="K336" s="4" t="s">
        <v>1457</v>
      </c>
      <c r="L336" s="4" t="s">
        <v>1458</v>
      </c>
      <c r="M336" s="4" t="str">
        <f t="shared" ref="M336:M367" si="318">("One calendar year")</f>
        <v>One calendar year</v>
      </c>
      <c r="N336" s="4" t="s">
        <v>1456</v>
      </c>
      <c r="P336" s="4">
        <v>1</v>
      </c>
      <c r="Q336" s="4" t="s">
        <v>1456</v>
      </c>
      <c r="S336" s="4" t="str">
        <f t="shared" ref="S336:S353" si="319">("Not specified")</f>
        <v>Not specified</v>
      </c>
      <c r="V336" s="4" t="str">
        <f t="shared" si="313"/>
        <v>None</v>
      </c>
      <c r="Y336" s="4" t="str">
        <f t="shared" ref="Y336:Y355" si="320">("Not specified")</f>
        <v>Not specified</v>
      </c>
      <c r="AB336" s="4">
        <v>1</v>
      </c>
      <c r="AC336" s="4" t="s">
        <v>1459</v>
      </c>
      <c r="AE336" s="4" t="str">
        <f t="shared" si="314"/>
        <v>None</v>
      </c>
      <c r="AN336" s="4" t="s">
        <v>1460</v>
      </c>
      <c r="AO336" s="4" t="s">
        <v>1459</v>
      </c>
      <c r="AP336" s="4" t="s">
        <v>1461</v>
      </c>
      <c r="AQ336" s="4" t="str">
        <f t="shared" si="315"/>
        <v>None</v>
      </c>
      <c r="AT336" s="4" t="str">
        <f t="shared" ref="AT336:AT355" si="321">("10 days")</f>
        <v>10 days</v>
      </c>
      <c r="AU336" s="4" t="s">
        <v>1462</v>
      </c>
      <c r="AV336" s="4" t="s">
        <v>1463</v>
      </c>
      <c r="AW336" s="4" t="str">
        <f t="shared" si="316"/>
        <v>No</v>
      </c>
      <c r="BC336" s="4">
        <v>0</v>
      </c>
      <c r="BI336" s="4" t="str">
        <f t="shared" ref="BI336:BI355" si="322">("Provide behavioral rehabilitation plan ")</f>
        <v xml:space="preserve">Provide behavioral rehabilitation plan </v>
      </c>
      <c r="BJ336" s="4" t="s">
        <v>1464</v>
      </c>
      <c r="BK336" s="4" t="s">
        <v>1465</v>
      </c>
      <c r="BL336" s="4" t="str">
        <f t="shared" si="302"/>
        <v>No</v>
      </c>
      <c r="BR336" s="4">
        <v>1</v>
      </c>
      <c r="BS336" s="4" t="s">
        <v>1466</v>
      </c>
      <c r="BU336" s="4" t="str">
        <f t="shared" ref="BU336:BU377" si="323">("Annually")</f>
        <v>Annually</v>
      </c>
      <c r="BV336" s="4" t="s">
        <v>1466</v>
      </c>
      <c r="BW336" s="4" t="s">
        <v>1467</v>
      </c>
      <c r="BX336" s="4" t="str">
        <f>("Number of expulsions, Number of out-of-school suspensions, Incident type, Discipline duration, Weapon possession, Violent incidents, Demographic information ")</f>
        <v xml:space="preserve">Number of expulsions, Number of out-of-school suspensions, Incident type, Discipline duration, Weapon possession, Violent incidents, Demographic information </v>
      </c>
      <c r="BY336" s="4" t="s">
        <v>1468</v>
      </c>
      <c r="BZ336" s="4" t="s">
        <v>1469</v>
      </c>
      <c r="CA336" s="4">
        <v>1</v>
      </c>
      <c r="CB336" s="4" t="s">
        <v>1470</v>
      </c>
      <c r="CD336" s="4" t="str">
        <f t="shared" ref="CD336:CD353" si="324">("Race/ethnicity, Gender, Grade level, Disciplinary type")</f>
        <v>Race/ethnicity, Gender, Grade level, Disciplinary type</v>
      </c>
      <c r="CE336" s="4" t="s">
        <v>1470</v>
      </c>
      <c r="CF336" s="4" t="s">
        <v>1471</v>
      </c>
      <c r="CG336" s="4">
        <v>1</v>
      </c>
      <c r="CH336" s="4" t="s">
        <v>1472</v>
      </c>
      <c r="CJ336" s="4" t="str">
        <f t="shared" ref="CJ336:CJ355" si="325">("Possession of firearm, Possession of weapon, Offenses related to a controlled substance, Physical violence, Damaging property, Truancy or absence")</f>
        <v>Possession of firearm, Possession of weapon, Offenses related to a controlled substance, Physical violence, Damaging property, Truancy or absence</v>
      </c>
      <c r="CK336" s="4" t="s">
        <v>1473</v>
      </c>
    </row>
    <row r="337" spans="1:89" s="4" customFormat="1" x14ac:dyDescent="0.35">
      <c r="A337" s="4" t="s">
        <v>1454</v>
      </c>
      <c r="B337" s="5">
        <v>39630</v>
      </c>
      <c r="C337" s="5">
        <v>39959</v>
      </c>
      <c r="D337" s="4">
        <v>1</v>
      </c>
      <c r="E337" s="4" t="s">
        <v>1455</v>
      </c>
      <c r="G337" s="4">
        <v>1</v>
      </c>
      <c r="H337" s="4" t="s">
        <v>1456</v>
      </c>
      <c r="J337" s="4" t="str">
        <f t="shared" si="317"/>
        <v>Possession of firearm, Physical violence, Possession of controlled substance</v>
      </c>
      <c r="K337" s="4" t="s">
        <v>1457</v>
      </c>
      <c r="L337" s="4" t="s">
        <v>1458</v>
      </c>
      <c r="M337" s="4" t="str">
        <f t="shared" si="318"/>
        <v>One calendar year</v>
      </c>
      <c r="N337" s="4" t="s">
        <v>1456</v>
      </c>
      <c r="P337" s="4">
        <v>1</v>
      </c>
      <c r="Q337" s="4" t="s">
        <v>1456</v>
      </c>
      <c r="S337" s="4" t="str">
        <f t="shared" si="319"/>
        <v>Not specified</v>
      </c>
      <c r="V337" s="4" t="str">
        <f t="shared" si="313"/>
        <v>None</v>
      </c>
      <c r="Y337" s="4" t="str">
        <f t="shared" si="320"/>
        <v>Not specified</v>
      </c>
      <c r="AB337" s="4">
        <v>1</v>
      </c>
      <c r="AC337" s="4" t="s">
        <v>1459</v>
      </c>
      <c r="AE337" s="4" t="str">
        <f t="shared" si="314"/>
        <v>None</v>
      </c>
      <c r="AN337" s="4" t="s">
        <v>1460</v>
      </c>
      <c r="AO337" s="4" t="s">
        <v>1459</v>
      </c>
      <c r="AP337" s="4" t="s">
        <v>1461</v>
      </c>
      <c r="AQ337" s="4" t="str">
        <f t="shared" si="315"/>
        <v>None</v>
      </c>
      <c r="AT337" s="4" t="str">
        <f t="shared" si="321"/>
        <v>10 days</v>
      </c>
      <c r="AU337" s="4" t="s">
        <v>1462</v>
      </c>
      <c r="AV337" s="4" t="s">
        <v>1463</v>
      </c>
      <c r="AW337" s="4" t="str">
        <f t="shared" si="316"/>
        <v>No</v>
      </c>
      <c r="BC337" s="4">
        <v>0</v>
      </c>
      <c r="BI337" s="4" t="str">
        <f t="shared" si="322"/>
        <v xml:space="preserve">Provide behavioral rehabilitation plan </v>
      </c>
      <c r="BJ337" s="4" t="s">
        <v>1464</v>
      </c>
      <c r="BK337" s="4" t="s">
        <v>1465</v>
      </c>
      <c r="BL337" s="4" t="str">
        <f t="shared" si="302"/>
        <v>No</v>
      </c>
      <c r="BR337" s="4">
        <v>1</v>
      </c>
      <c r="BS337" s="4" t="s">
        <v>1466</v>
      </c>
      <c r="BU337" s="4" t="str">
        <f t="shared" si="323"/>
        <v>Annually</v>
      </c>
      <c r="BV337" s="4" t="s">
        <v>1466</v>
      </c>
      <c r="BW337" s="4" t="s">
        <v>1467</v>
      </c>
      <c r="BX337" s="4" t="str">
        <f t="shared" ref="BX337:BX348" si="326">("Number of expulsions, Number of out-of-school suspensions, Incident type, Discipline duration, Firearm incidents, Weapon possession, Violent incidents, Demographic information ")</f>
        <v xml:space="preserve">Number of expulsions, Number of out-of-school suspensions, Incident type, Discipline duration, Firearm incidents, Weapon possession, Violent incidents, Demographic information </v>
      </c>
      <c r="BY337" s="4" t="s">
        <v>1466</v>
      </c>
      <c r="BZ337" s="4" t="s">
        <v>1469</v>
      </c>
      <c r="CA337" s="4">
        <v>1</v>
      </c>
      <c r="CB337" s="4" t="s">
        <v>1470</v>
      </c>
      <c r="CD337" s="4" t="str">
        <f t="shared" si="324"/>
        <v>Race/ethnicity, Gender, Grade level, Disciplinary type</v>
      </c>
      <c r="CE337" s="4" t="s">
        <v>1470</v>
      </c>
      <c r="CF337" s="4" t="s">
        <v>1471</v>
      </c>
      <c r="CG337" s="4">
        <v>1</v>
      </c>
      <c r="CH337" s="4" t="s">
        <v>1472</v>
      </c>
      <c r="CJ337" s="4" t="str">
        <f t="shared" si="325"/>
        <v>Possession of firearm, Possession of weapon, Offenses related to a controlled substance, Physical violence, Damaging property, Truancy or absence</v>
      </c>
      <c r="CK337" s="4" t="s">
        <v>1473</v>
      </c>
    </row>
    <row r="338" spans="1:89" s="4" customFormat="1" x14ac:dyDescent="0.35">
      <c r="A338" s="4" t="s">
        <v>1454</v>
      </c>
      <c r="B338" s="5">
        <v>39960</v>
      </c>
      <c r="C338" s="5">
        <v>40276</v>
      </c>
      <c r="D338" s="4">
        <v>1</v>
      </c>
      <c r="E338" s="4" t="s">
        <v>1455</v>
      </c>
      <c r="G338" s="4">
        <v>1</v>
      </c>
      <c r="H338" s="4" t="s">
        <v>1456</v>
      </c>
      <c r="J338" s="4" t="str">
        <f t="shared" si="317"/>
        <v>Possession of firearm, Physical violence, Possession of controlled substance</v>
      </c>
      <c r="K338" s="4" t="s">
        <v>1457</v>
      </c>
      <c r="L338" s="4" t="s">
        <v>1458</v>
      </c>
      <c r="M338" s="4" t="str">
        <f t="shared" si="318"/>
        <v>One calendar year</v>
      </c>
      <c r="N338" s="4" t="s">
        <v>1456</v>
      </c>
      <c r="P338" s="4">
        <v>1</v>
      </c>
      <c r="Q338" s="4" t="s">
        <v>1456</v>
      </c>
      <c r="S338" s="4" t="str">
        <f t="shared" si="319"/>
        <v>Not specified</v>
      </c>
      <c r="V338" s="4" t="str">
        <f t="shared" si="313"/>
        <v>None</v>
      </c>
      <c r="Y338" s="4" t="str">
        <f t="shared" si="320"/>
        <v>Not specified</v>
      </c>
      <c r="AB338" s="4">
        <v>1</v>
      </c>
      <c r="AC338" s="4" t="s">
        <v>1459</v>
      </c>
      <c r="AE338" s="4" t="str">
        <f t="shared" si="314"/>
        <v>None</v>
      </c>
      <c r="AN338" s="4" t="s">
        <v>1460</v>
      </c>
      <c r="AO338" s="4" t="s">
        <v>1459</v>
      </c>
      <c r="AP338" s="4" t="s">
        <v>1461</v>
      </c>
      <c r="AQ338" s="4" t="str">
        <f t="shared" si="315"/>
        <v>None</v>
      </c>
      <c r="AT338" s="4" t="str">
        <f t="shared" si="321"/>
        <v>10 days</v>
      </c>
      <c r="AU338" s="4" t="s">
        <v>1462</v>
      </c>
      <c r="AV338" s="4" t="s">
        <v>1463</v>
      </c>
      <c r="AW338" s="4" t="str">
        <f t="shared" si="316"/>
        <v>No</v>
      </c>
      <c r="BC338" s="4">
        <v>0</v>
      </c>
      <c r="BI338" s="4" t="str">
        <f t="shared" si="322"/>
        <v xml:space="preserve">Provide behavioral rehabilitation plan </v>
      </c>
      <c r="BJ338" s="4" t="s">
        <v>1464</v>
      </c>
      <c r="BK338" s="4" t="s">
        <v>1465</v>
      </c>
      <c r="BL338" s="4" t="str">
        <f t="shared" si="302"/>
        <v>No</v>
      </c>
      <c r="BR338" s="4">
        <v>1</v>
      </c>
      <c r="BS338" s="4" t="s">
        <v>1466</v>
      </c>
      <c r="BU338" s="4" t="str">
        <f t="shared" si="323"/>
        <v>Annually</v>
      </c>
      <c r="BV338" s="4" t="s">
        <v>1466</v>
      </c>
      <c r="BW338" s="4" t="s">
        <v>1467</v>
      </c>
      <c r="BX338" s="4" t="str">
        <f t="shared" si="326"/>
        <v xml:space="preserve">Number of expulsions, Number of out-of-school suspensions, Incident type, Discipline duration, Firearm incidents, Weapon possession, Violent incidents, Demographic information </v>
      </c>
      <c r="BY338" s="4" t="s">
        <v>1466</v>
      </c>
      <c r="BZ338" s="4" t="s">
        <v>1469</v>
      </c>
      <c r="CA338" s="4">
        <v>1</v>
      </c>
      <c r="CB338" s="4" t="s">
        <v>1470</v>
      </c>
      <c r="CC338" s="4">
        <v>1</v>
      </c>
      <c r="CD338" s="4" t="str">
        <f t="shared" si="324"/>
        <v>Race/ethnicity, Gender, Grade level, Disciplinary type</v>
      </c>
      <c r="CE338" s="4" t="s">
        <v>1470</v>
      </c>
      <c r="CF338" s="4" t="s">
        <v>1471</v>
      </c>
      <c r="CG338" s="4">
        <v>1</v>
      </c>
      <c r="CH338" s="4" t="s">
        <v>1472</v>
      </c>
      <c r="CJ338" s="4" t="str">
        <f t="shared" si="325"/>
        <v>Possession of firearm, Possession of weapon, Offenses related to a controlled substance, Physical violence, Damaging property, Truancy or absence</v>
      </c>
      <c r="CK338" s="4" t="s">
        <v>1473</v>
      </c>
    </row>
    <row r="339" spans="1:89" s="4" customFormat="1" x14ac:dyDescent="0.35">
      <c r="A339" s="4" t="s">
        <v>1454</v>
      </c>
      <c r="B339" s="5">
        <v>40277</v>
      </c>
      <c r="C339" s="5">
        <v>40359</v>
      </c>
      <c r="D339" s="4">
        <v>1</v>
      </c>
      <c r="E339" s="4" t="s">
        <v>1455</v>
      </c>
      <c r="G339" s="4">
        <v>1</v>
      </c>
      <c r="H339" s="4" t="s">
        <v>1456</v>
      </c>
      <c r="J339" s="4" t="str">
        <f t="shared" si="317"/>
        <v>Possession of firearm, Physical violence, Possession of controlled substance</v>
      </c>
      <c r="K339" s="4" t="s">
        <v>1457</v>
      </c>
      <c r="L339" s="4" t="s">
        <v>1458</v>
      </c>
      <c r="M339" s="4" t="str">
        <f t="shared" si="318"/>
        <v>One calendar year</v>
      </c>
      <c r="N339" s="4" t="s">
        <v>1456</v>
      </c>
      <c r="P339" s="4">
        <v>1</v>
      </c>
      <c r="Q339" s="4" t="s">
        <v>1456</v>
      </c>
      <c r="S339" s="4" t="str">
        <f t="shared" si="319"/>
        <v>Not specified</v>
      </c>
      <c r="V339" s="4" t="str">
        <f t="shared" si="313"/>
        <v>None</v>
      </c>
      <c r="Y339" s="4" t="str">
        <f t="shared" si="320"/>
        <v>Not specified</v>
      </c>
      <c r="AB339" s="4">
        <v>1</v>
      </c>
      <c r="AC339" s="4" t="s">
        <v>1459</v>
      </c>
      <c r="AE339" s="4" t="str">
        <f t="shared" si="314"/>
        <v>None</v>
      </c>
      <c r="AN339" s="4" t="s">
        <v>1460</v>
      </c>
      <c r="AO339" s="4" t="s">
        <v>1459</v>
      </c>
      <c r="AP339" s="4" t="s">
        <v>1461</v>
      </c>
      <c r="AQ339" s="4" t="str">
        <f t="shared" si="315"/>
        <v>None</v>
      </c>
      <c r="AT339" s="4" t="str">
        <f t="shared" si="321"/>
        <v>10 days</v>
      </c>
      <c r="AU339" s="4" t="s">
        <v>1462</v>
      </c>
      <c r="AV339" s="4" t="s">
        <v>1463</v>
      </c>
      <c r="AW339" s="4" t="str">
        <f t="shared" si="316"/>
        <v>No</v>
      </c>
      <c r="BC339" s="4">
        <v>0</v>
      </c>
      <c r="BI339" s="4" t="str">
        <f t="shared" si="322"/>
        <v xml:space="preserve">Provide behavioral rehabilitation plan </v>
      </c>
      <c r="BJ339" s="4" t="s">
        <v>1464</v>
      </c>
      <c r="BK339" s="4" t="s">
        <v>1465</v>
      </c>
      <c r="BL339" s="4" t="str">
        <f t="shared" si="302"/>
        <v>No</v>
      </c>
      <c r="BR339" s="4">
        <v>1</v>
      </c>
      <c r="BS339" s="4" t="s">
        <v>1466</v>
      </c>
      <c r="BU339" s="4" t="str">
        <f t="shared" si="323"/>
        <v>Annually</v>
      </c>
      <c r="BV339" s="4" t="s">
        <v>1466</v>
      </c>
      <c r="BW339" s="4" t="s">
        <v>1467</v>
      </c>
      <c r="BX339" s="4" t="str">
        <f t="shared" si="326"/>
        <v xml:space="preserve">Number of expulsions, Number of out-of-school suspensions, Incident type, Discipline duration, Firearm incidents, Weapon possession, Violent incidents, Demographic information </v>
      </c>
      <c r="BY339" s="4" t="s">
        <v>1466</v>
      </c>
      <c r="BZ339" s="4" t="s">
        <v>1469</v>
      </c>
      <c r="CA339" s="4">
        <v>1</v>
      </c>
      <c r="CB339" s="4" t="s">
        <v>1470</v>
      </c>
      <c r="CD339" s="4" t="str">
        <f t="shared" si="324"/>
        <v>Race/ethnicity, Gender, Grade level, Disciplinary type</v>
      </c>
      <c r="CE339" s="4" t="s">
        <v>1470</v>
      </c>
      <c r="CF339" s="4" t="s">
        <v>1471</v>
      </c>
      <c r="CG339" s="4">
        <v>1</v>
      </c>
      <c r="CH339" s="4" t="s">
        <v>1472</v>
      </c>
      <c r="CJ339" s="4" t="str">
        <f t="shared" si="325"/>
        <v>Possession of firearm, Possession of weapon, Offenses related to a controlled substance, Physical violence, Damaging property, Truancy or absence</v>
      </c>
      <c r="CK339" s="4" t="s">
        <v>1473</v>
      </c>
    </row>
    <row r="340" spans="1:89" s="4" customFormat="1" x14ac:dyDescent="0.35">
      <c r="A340" s="4" t="s">
        <v>1454</v>
      </c>
      <c r="B340" s="5">
        <v>40360</v>
      </c>
      <c r="C340" s="5">
        <v>40557</v>
      </c>
      <c r="D340" s="4">
        <v>1</v>
      </c>
      <c r="E340" s="4" t="s">
        <v>1455</v>
      </c>
      <c r="G340" s="4">
        <v>1</v>
      </c>
      <c r="H340" s="4" t="s">
        <v>1456</v>
      </c>
      <c r="J340" s="4" t="str">
        <f t="shared" si="317"/>
        <v>Possession of firearm, Physical violence, Possession of controlled substance</v>
      </c>
      <c r="K340" s="4" t="s">
        <v>1457</v>
      </c>
      <c r="L340" s="4" t="s">
        <v>1458</v>
      </c>
      <c r="M340" s="4" t="str">
        <f t="shared" si="318"/>
        <v>One calendar year</v>
      </c>
      <c r="N340" s="4" t="s">
        <v>1456</v>
      </c>
      <c r="P340" s="4">
        <v>1</v>
      </c>
      <c r="Q340" s="4" t="s">
        <v>1456</v>
      </c>
      <c r="S340" s="4" t="str">
        <f t="shared" si="319"/>
        <v>Not specified</v>
      </c>
      <c r="V340" s="4" t="str">
        <f t="shared" ref="V340:V355" si="327">("Positive drug test")</f>
        <v>Positive drug test</v>
      </c>
      <c r="W340" s="4" t="s">
        <v>1474</v>
      </c>
      <c r="Y340" s="4" t="str">
        <f t="shared" si="320"/>
        <v>Not specified</v>
      </c>
      <c r="AB340" s="4">
        <v>1</v>
      </c>
      <c r="AC340" s="4" t="s">
        <v>1459</v>
      </c>
      <c r="AE340" s="4" t="str">
        <f t="shared" si="314"/>
        <v>None</v>
      </c>
      <c r="AN340" s="4" t="s">
        <v>1460</v>
      </c>
      <c r="AO340" s="4" t="s">
        <v>1459</v>
      </c>
      <c r="AP340" s="4" t="s">
        <v>1461</v>
      </c>
      <c r="AQ340" s="4" t="str">
        <f t="shared" ref="AQ340:AQ355" si="328">("Positive drug test")</f>
        <v>Positive drug test</v>
      </c>
      <c r="AT340" s="4" t="str">
        <f t="shared" si="321"/>
        <v>10 days</v>
      </c>
      <c r="AU340" s="4" t="s">
        <v>1462</v>
      </c>
      <c r="AV340" s="4" t="s">
        <v>1463</v>
      </c>
      <c r="AW340" s="4" t="str">
        <f t="shared" si="316"/>
        <v>No</v>
      </c>
      <c r="BC340" s="4">
        <v>0</v>
      </c>
      <c r="BI340" s="4" t="str">
        <f t="shared" si="322"/>
        <v xml:space="preserve">Provide behavioral rehabilitation plan </v>
      </c>
      <c r="BJ340" s="4" t="s">
        <v>1464</v>
      </c>
      <c r="BK340" s="4" t="s">
        <v>1465</v>
      </c>
      <c r="BL340" s="4" t="str">
        <f t="shared" si="302"/>
        <v>No</v>
      </c>
      <c r="BR340" s="4">
        <v>1</v>
      </c>
      <c r="BS340" s="4" t="s">
        <v>1466</v>
      </c>
      <c r="BU340" s="4" t="str">
        <f t="shared" si="323"/>
        <v>Annually</v>
      </c>
      <c r="BV340" s="4" t="s">
        <v>1466</v>
      </c>
      <c r="BW340" s="4" t="s">
        <v>1467</v>
      </c>
      <c r="BX340" s="4" t="str">
        <f t="shared" si="326"/>
        <v xml:space="preserve">Number of expulsions, Number of out-of-school suspensions, Incident type, Discipline duration, Firearm incidents, Weapon possession, Violent incidents, Demographic information </v>
      </c>
      <c r="BY340" s="4" t="s">
        <v>1466</v>
      </c>
      <c r="BZ340" s="4" t="s">
        <v>1469</v>
      </c>
      <c r="CA340" s="4">
        <v>1</v>
      </c>
      <c r="CB340" s="4" t="s">
        <v>1470</v>
      </c>
      <c r="CD340" s="4" t="str">
        <f t="shared" si="324"/>
        <v>Race/ethnicity, Gender, Grade level, Disciplinary type</v>
      </c>
      <c r="CE340" s="4" t="s">
        <v>1470</v>
      </c>
      <c r="CF340" s="4" t="s">
        <v>1471</v>
      </c>
      <c r="CG340" s="4">
        <v>1</v>
      </c>
      <c r="CH340" s="4" t="s">
        <v>1472</v>
      </c>
      <c r="CJ340" s="4" t="str">
        <f t="shared" si="325"/>
        <v>Possession of firearm, Possession of weapon, Offenses related to a controlled substance, Physical violence, Damaging property, Truancy or absence</v>
      </c>
      <c r="CK340" s="4" t="s">
        <v>1473</v>
      </c>
    </row>
    <row r="341" spans="1:89" s="4" customFormat="1" x14ac:dyDescent="0.35">
      <c r="A341" s="4" t="s">
        <v>1454</v>
      </c>
      <c r="B341" s="5">
        <v>40558</v>
      </c>
      <c r="C341" s="5">
        <v>40682</v>
      </c>
      <c r="D341" s="4">
        <v>1</v>
      </c>
      <c r="E341" s="4" t="s">
        <v>1455</v>
      </c>
      <c r="G341" s="4">
        <v>1</v>
      </c>
      <c r="H341" s="4" t="s">
        <v>1456</v>
      </c>
      <c r="J341" s="4" t="str">
        <f t="shared" si="317"/>
        <v>Possession of firearm, Physical violence, Possession of controlled substance</v>
      </c>
      <c r="K341" s="4" t="s">
        <v>1457</v>
      </c>
      <c r="L341" s="4" t="s">
        <v>1458</v>
      </c>
      <c r="M341" s="4" t="str">
        <f t="shared" si="318"/>
        <v>One calendar year</v>
      </c>
      <c r="N341" s="4" t="s">
        <v>1456</v>
      </c>
      <c r="P341" s="4">
        <v>1</v>
      </c>
      <c r="Q341" s="4" t="s">
        <v>1456</v>
      </c>
      <c r="S341" s="4" t="str">
        <f t="shared" si="319"/>
        <v>Not specified</v>
      </c>
      <c r="V341" s="4" t="str">
        <f t="shared" si="327"/>
        <v>Positive drug test</v>
      </c>
      <c r="W341" s="4" t="s">
        <v>1474</v>
      </c>
      <c r="Y341" s="4" t="str">
        <f t="shared" si="320"/>
        <v>Not specified</v>
      </c>
      <c r="AB341" s="4">
        <v>1</v>
      </c>
      <c r="AC341" s="4" t="s">
        <v>1459</v>
      </c>
      <c r="AE341" s="4" t="str">
        <f t="shared" si="314"/>
        <v>None</v>
      </c>
      <c r="AN341" s="4" t="s">
        <v>1460</v>
      </c>
      <c r="AO341" s="4" t="s">
        <v>1459</v>
      </c>
      <c r="AP341" s="4" t="s">
        <v>1461</v>
      </c>
      <c r="AQ341" s="4" t="str">
        <f t="shared" si="328"/>
        <v>Positive drug test</v>
      </c>
      <c r="AT341" s="4" t="str">
        <f t="shared" si="321"/>
        <v>10 days</v>
      </c>
      <c r="AU341" s="4" t="s">
        <v>1462</v>
      </c>
      <c r="AV341" s="4" t="s">
        <v>1463</v>
      </c>
      <c r="AW341" s="4" t="str">
        <f t="shared" si="316"/>
        <v>No</v>
      </c>
      <c r="BC341" s="4">
        <v>0</v>
      </c>
      <c r="BI341" s="4" t="str">
        <f t="shared" si="322"/>
        <v xml:space="preserve">Provide behavioral rehabilitation plan </v>
      </c>
      <c r="BJ341" s="4" t="s">
        <v>1464</v>
      </c>
      <c r="BK341" s="4" t="s">
        <v>1465</v>
      </c>
      <c r="BL341" s="4" t="str">
        <f t="shared" si="302"/>
        <v>No</v>
      </c>
      <c r="BR341" s="4">
        <v>1</v>
      </c>
      <c r="BS341" s="4" t="s">
        <v>1466</v>
      </c>
      <c r="BU341" s="4" t="str">
        <f t="shared" si="323"/>
        <v>Annually</v>
      </c>
      <c r="BV341" s="4" t="s">
        <v>1466</v>
      </c>
      <c r="BW341" s="4" t="s">
        <v>1467</v>
      </c>
      <c r="BX341" s="4" t="str">
        <f t="shared" si="326"/>
        <v xml:space="preserve">Number of expulsions, Number of out-of-school suspensions, Incident type, Discipline duration, Firearm incidents, Weapon possession, Violent incidents, Demographic information </v>
      </c>
      <c r="BY341" s="4" t="s">
        <v>1466</v>
      </c>
      <c r="BZ341" s="4" t="s">
        <v>1469</v>
      </c>
      <c r="CA341" s="4">
        <v>1</v>
      </c>
      <c r="CB341" s="4" t="s">
        <v>1470</v>
      </c>
      <c r="CD341" s="4" t="str">
        <f t="shared" si="324"/>
        <v>Race/ethnicity, Gender, Grade level, Disciplinary type</v>
      </c>
      <c r="CE341" s="4" t="s">
        <v>1470</v>
      </c>
      <c r="CF341" s="4" t="s">
        <v>1471</v>
      </c>
      <c r="CG341" s="4">
        <v>1</v>
      </c>
      <c r="CH341" s="4" t="s">
        <v>1472</v>
      </c>
      <c r="CJ341" s="4" t="str">
        <f t="shared" si="325"/>
        <v>Possession of firearm, Possession of weapon, Offenses related to a controlled substance, Physical violence, Damaging property, Truancy or absence</v>
      </c>
      <c r="CK341" s="4" t="s">
        <v>1473</v>
      </c>
    </row>
    <row r="342" spans="1:89" s="4" customFormat="1" x14ac:dyDescent="0.35">
      <c r="A342" s="4" t="s">
        <v>1454</v>
      </c>
      <c r="B342" s="5">
        <v>40683</v>
      </c>
      <c r="C342" s="5">
        <v>40689</v>
      </c>
      <c r="D342" s="4">
        <v>1</v>
      </c>
      <c r="E342" s="4" t="s">
        <v>1455</v>
      </c>
      <c r="G342" s="4">
        <v>1</v>
      </c>
      <c r="H342" s="4" t="s">
        <v>1456</v>
      </c>
      <c r="J342" s="4" t="str">
        <f t="shared" si="317"/>
        <v>Possession of firearm, Physical violence, Possession of controlled substance</v>
      </c>
      <c r="K342" s="4" t="s">
        <v>1457</v>
      </c>
      <c r="L342" s="4" t="s">
        <v>1458</v>
      </c>
      <c r="M342" s="4" t="str">
        <f t="shared" si="318"/>
        <v>One calendar year</v>
      </c>
      <c r="N342" s="4" t="s">
        <v>1456</v>
      </c>
      <c r="P342" s="4">
        <v>1</v>
      </c>
      <c r="Q342" s="4" t="s">
        <v>1456</v>
      </c>
      <c r="S342" s="4" t="str">
        <f t="shared" si="319"/>
        <v>Not specified</v>
      </c>
      <c r="V342" s="4" t="str">
        <f t="shared" si="327"/>
        <v>Positive drug test</v>
      </c>
      <c r="W342" s="4" t="s">
        <v>1474</v>
      </c>
      <c r="Y342" s="4" t="str">
        <f t="shared" si="320"/>
        <v>Not specified</v>
      </c>
      <c r="AB342" s="4">
        <v>1</v>
      </c>
      <c r="AC342" s="4" t="s">
        <v>1459</v>
      </c>
      <c r="AE342" s="4" t="str">
        <f t="shared" si="314"/>
        <v>None</v>
      </c>
      <c r="AN342" s="4" t="s">
        <v>1460</v>
      </c>
      <c r="AO342" s="4" t="s">
        <v>1459</v>
      </c>
      <c r="AP342" s="4" t="s">
        <v>1461</v>
      </c>
      <c r="AQ342" s="4" t="str">
        <f t="shared" si="328"/>
        <v>Positive drug test</v>
      </c>
      <c r="AT342" s="4" t="str">
        <f t="shared" si="321"/>
        <v>10 days</v>
      </c>
      <c r="AU342" s="4" t="s">
        <v>1462</v>
      </c>
      <c r="AV342" s="4" t="s">
        <v>1463</v>
      </c>
      <c r="AW342" s="4" t="str">
        <f t="shared" si="316"/>
        <v>No</v>
      </c>
      <c r="BC342" s="4">
        <v>0</v>
      </c>
      <c r="BI342" s="4" t="str">
        <f t="shared" si="322"/>
        <v xml:space="preserve">Provide behavioral rehabilitation plan </v>
      </c>
      <c r="BJ342" s="4" t="s">
        <v>1464</v>
      </c>
      <c r="BK342" s="4" t="s">
        <v>1465</v>
      </c>
      <c r="BL342" s="4" t="str">
        <f t="shared" si="302"/>
        <v>No</v>
      </c>
      <c r="BR342" s="4">
        <v>1</v>
      </c>
      <c r="BS342" s="4" t="s">
        <v>1466</v>
      </c>
      <c r="BU342" s="4" t="str">
        <f t="shared" si="323"/>
        <v>Annually</v>
      </c>
      <c r="BV342" s="4" t="s">
        <v>1466</v>
      </c>
      <c r="BW342" s="4" t="s">
        <v>1467</v>
      </c>
      <c r="BX342" s="4" t="str">
        <f t="shared" si="326"/>
        <v xml:space="preserve">Number of expulsions, Number of out-of-school suspensions, Incident type, Discipline duration, Firearm incidents, Weapon possession, Violent incidents, Demographic information </v>
      </c>
      <c r="BY342" s="4" t="s">
        <v>1466</v>
      </c>
      <c r="BZ342" s="4" t="s">
        <v>1469</v>
      </c>
      <c r="CA342" s="4">
        <v>1</v>
      </c>
      <c r="CB342" s="4" t="s">
        <v>1470</v>
      </c>
      <c r="CD342" s="4" t="str">
        <f t="shared" si="324"/>
        <v>Race/ethnicity, Gender, Grade level, Disciplinary type</v>
      </c>
      <c r="CE342" s="4" t="s">
        <v>1470</v>
      </c>
      <c r="CF342" s="4" t="s">
        <v>1471</v>
      </c>
      <c r="CG342" s="4">
        <v>1</v>
      </c>
      <c r="CH342" s="4" t="s">
        <v>1472</v>
      </c>
      <c r="CJ342" s="4" t="str">
        <f t="shared" si="325"/>
        <v>Possession of firearm, Possession of weapon, Offenses related to a controlled substance, Physical violence, Damaging property, Truancy or absence</v>
      </c>
      <c r="CK342" s="4" t="s">
        <v>1473</v>
      </c>
    </row>
    <row r="343" spans="1:89" s="4" customFormat="1" x14ac:dyDescent="0.35">
      <c r="A343" s="4" t="s">
        <v>1454</v>
      </c>
      <c r="B343" s="5">
        <v>40690</v>
      </c>
      <c r="C343" s="5">
        <v>40724</v>
      </c>
      <c r="D343" s="4">
        <v>1</v>
      </c>
      <c r="E343" s="4" t="s">
        <v>1455</v>
      </c>
      <c r="G343" s="4">
        <v>1</v>
      </c>
      <c r="H343" s="4" t="s">
        <v>1456</v>
      </c>
      <c r="J343" s="4" t="str">
        <f t="shared" si="317"/>
        <v>Possession of firearm, Physical violence, Possession of controlled substance</v>
      </c>
      <c r="K343" s="4" t="s">
        <v>1457</v>
      </c>
      <c r="L343" s="4" t="s">
        <v>1458</v>
      </c>
      <c r="M343" s="4" t="str">
        <f t="shared" si="318"/>
        <v>One calendar year</v>
      </c>
      <c r="N343" s="4" t="s">
        <v>1456</v>
      </c>
      <c r="P343" s="4">
        <v>1</v>
      </c>
      <c r="Q343" s="4" t="s">
        <v>1456</v>
      </c>
      <c r="S343" s="4" t="str">
        <f t="shared" si="319"/>
        <v>Not specified</v>
      </c>
      <c r="V343" s="4" t="str">
        <f t="shared" si="327"/>
        <v>Positive drug test</v>
      </c>
      <c r="W343" s="4" t="s">
        <v>1474</v>
      </c>
      <c r="Y343" s="4" t="str">
        <f t="shared" si="320"/>
        <v>Not specified</v>
      </c>
      <c r="AB343" s="4">
        <v>1</v>
      </c>
      <c r="AC343" s="4" t="s">
        <v>1459</v>
      </c>
      <c r="AE343" s="4" t="str">
        <f t="shared" si="314"/>
        <v>None</v>
      </c>
      <c r="AN343" s="4" t="s">
        <v>1460</v>
      </c>
      <c r="AO343" s="4" t="s">
        <v>1459</v>
      </c>
      <c r="AP343" s="4" t="s">
        <v>1461</v>
      </c>
      <c r="AQ343" s="4" t="str">
        <f t="shared" si="328"/>
        <v>Positive drug test</v>
      </c>
      <c r="AT343" s="4" t="str">
        <f t="shared" si="321"/>
        <v>10 days</v>
      </c>
      <c r="AU343" s="4" t="s">
        <v>1462</v>
      </c>
      <c r="AV343" s="4" t="s">
        <v>1463</v>
      </c>
      <c r="AW343" s="4" t="str">
        <f t="shared" si="316"/>
        <v>No</v>
      </c>
      <c r="BC343" s="4">
        <v>0</v>
      </c>
      <c r="BI343" s="4" t="str">
        <f t="shared" si="322"/>
        <v xml:space="preserve">Provide behavioral rehabilitation plan </v>
      </c>
      <c r="BJ343" s="4" t="s">
        <v>1464</v>
      </c>
      <c r="BK343" s="4" t="s">
        <v>1465</v>
      </c>
      <c r="BL343" s="4" t="str">
        <f t="shared" si="302"/>
        <v>No</v>
      </c>
      <c r="BR343" s="4">
        <v>1</v>
      </c>
      <c r="BS343" s="4" t="s">
        <v>1466</v>
      </c>
      <c r="BU343" s="4" t="str">
        <f t="shared" si="323"/>
        <v>Annually</v>
      </c>
      <c r="BV343" s="4" t="s">
        <v>1466</v>
      </c>
      <c r="BW343" s="4" t="s">
        <v>1467</v>
      </c>
      <c r="BX343" s="4" t="str">
        <f t="shared" si="326"/>
        <v xml:space="preserve">Number of expulsions, Number of out-of-school suspensions, Incident type, Discipline duration, Firearm incidents, Weapon possession, Violent incidents, Demographic information </v>
      </c>
      <c r="BY343" s="4" t="s">
        <v>1466</v>
      </c>
      <c r="BZ343" s="4" t="s">
        <v>1469</v>
      </c>
      <c r="CA343" s="4">
        <v>1</v>
      </c>
      <c r="CB343" s="4" t="s">
        <v>1470</v>
      </c>
      <c r="CD343" s="4" t="str">
        <f t="shared" si="324"/>
        <v>Race/ethnicity, Gender, Grade level, Disciplinary type</v>
      </c>
      <c r="CE343" s="4" t="s">
        <v>1470</v>
      </c>
      <c r="CF343" s="4" t="s">
        <v>1471</v>
      </c>
      <c r="CG343" s="4">
        <v>1</v>
      </c>
      <c r="CH343" s="4" t="s">
        <v>1472</v>
      </c>
      <c r="CJ343" s="4" t="str">
        <f t="shared" si="325"/>
        <v>Possession of firearm, Possession of weapon, Offenses related to a controlled substance, Physical violence, Damaging property, Truancy or absence</v>
      </c>
      <c r="CK343" s="4" t="s">
        <v>1473</v>
      </c>
    </row>
    <row r="344" spans="1:89" s="4" customFormat="1" x14ac:dyDescent="0.35">
      <c r="A344" s="4" t="s">
        <v>1454</v>
      </c>
      <c r="B344" s="5">
        <v>40725</v>
      </c>
      <c r="C344" s="5">
        <v>41043</v>
      </c>
      <c r="D344" s="4">
        <v>1</v>
      </c>
      <c r="E344" s="4" t="s">
        <v>1455</v>
      </c>
      <c r="G344" s="4">
        <v>1</v>
      </c>
      <c r="H344" s="4" t="s">
        <v>1456</v>
      </c>
      <c r="J344" s="4" t="str">
        <f t="shared" si="317"/>
        <v>Possession of firearm, Physical violence, Possession of controlled substance</v>
      </c>
      <c r="K344" s="4" t="s">
        <v>1457</v>
      </c>
      <c r="L344" s="4" t="s">
        <v>1458</v>
      </c>
      <c r="M344" s="4" t="str">
        <f t="shared" si="318"/>
        <v>One calendar year</v>
      </c>
      <c r="N344" s="4" t="s">
        <v>1456</v>
      </c>
      <c r="P344" s="4">
        <v>1</v>
      </c>
      <c r="Q344" s="4" t="s">
        <v>1456</v>
      </c>
      <c r="S344" s="4" t="str">
        <f t="shared" si="319"/>
        <v>Not specified</v>
      </c>
      <c r="V344" s="4" t="str">
        <f t="shared" si="327"/>
        <v>Positive drug test</v>
      </c>
      <c r="W344" s="4" t="s">
        <v>1474</v>
      </c>
      <c r="Y344" s="4" t="str">
        <f t="shared" si="320"/>
        <v>Not specified</v>
      </c>
      <c r="AB344" s="4">
        <v>1</v>
      </c>
      <c r="AC344" s="4" t="s">
        <v>1459</v>
      </c>
      <c r="AE344" s="4" t="str">
        <f t="shared" si="314"/>
        <v>None</v>
      </c>
      <c r="AN344" s="4" t="s">
        <v>1460</v>
      </c>
      <c r="AO344" s="4" t="s">
        <v>1459</v>
      </c>
      <c r="AP344" s="4" t="s">
        <v>1461</v>
      </c>
      <c r="AQ344" s="4" t="str">
        <f t="shared" si="328"/>
        <v>Positive drug test</v>
      </c>
      <c r="AT344" s="4" t="str">
        <f t="shared" si="321"/>
        <v>10 days</v>
      </c>
      <c r="AU344" s="4" t="s">
        <v>1462</v>
      </c>
      <c r="AV344" s="4" t="s">
        <v>1463</v>
      </c>
      <c r="AW344" s="4" t="str">
        <f t="shared" si="316"/>
        <v>No</v>
      </c>
      <c r="BC344" s="4">
        <v>0</v>
      </c>
      <c r="BI344" s="4" t="str">
        <f t="shared" si="322"/>
        <v xml:space="preserve">Provide behavioral rehabilitation plan </v>
      </c>
      <c r="BJ344" s="4" t="s">
        <v>1464</v>
      </c>
      <c r="BK344" s="4" t="s">
        <v>1465</v>
      </c>
      <c r="BL344" s="4" t="str">
        <f t="shared" ref="BL344:BL364" si="329">("No")</f>
        <v>No</v>
      </c>
      <c r="BR344" s="4">
        <v>1</v>
      </c>
      <c r="BS344" s="4" t="s">
        <v>1466</v>
      </c>
      <c r="BU344" s="4" t="str">
        <f t="shared" si="323"/>
        <v>Annually</v>
      </c>
      <c r="BV344" s="4" t="s">
        <v>1466</v>
      </c>
      <c r="BW344" s="4" t="s">
        <v>1467</v>
      </c>
      <c r="BX344" s="4" t="str">
        <f t="shared" si="326"/>
        <v xml:space="preserve">Number of expulsions, Number of out-of-school suspensions, Incident type, Discipline duration, Firearm incidents, Weapon possession, Violent incidents, Demographic information </v>
      </c>
      <c r="BY344" s="4" t="s">
        <v>1466</v>
      </c>
      <c r="BZ344" s="4" t="s">
        <v>1469</v>
      </c>
      <c r="CA344" s="4">
        <v>1</v>
      </c>
      <c r="CB344" s="4" t="s">
        <v>1470</v>
      </c>
      <c r="CD344" s="4" t="str">
        <f t="shared" si="324"/>
        <v>Race/ethnicity, Gender, Grade level, Disciplinary type</v>
      </c>
      <c r="CE344" s="4" t="s">
        <v>1470</v>
      </c>
      <c r="CF344" s="4" t="s">
        <v>1471</v>
      </c>
      <c r="CG344" s="4">
        <v>1</v>
      </c>
      <c r="CH344" s="4" t="s">
        <v>1472</v>
      </c>
      <c r="CJ344" s="4" t="str">
        <f t="shared" si="325"/>
        <v>Possession of firearm, Possession of weapon, Offenses related to a controlled substance, Physical violence, Damaging property, Truancy or absence</v>
      </c>
      <c r="CK344" s="4" t="s">
        <v>1473</v>
      </c>
    </row>
    <row r="345" spans="1:89" s="4" customFormat="1" x14ac:dyDescent="0.35">
      <c r="A345" s="4" t="s">
        <v>1454</v>
      </c>
      <c r="B345" s="5">
        <v>41044</v>
      </c>
      <c r="C345" s="5">
        <v>41090</v>
      </c>
      <c r="D345" s="4">
        <v>1</v>
      </c>
      <c r="E345" s="4" t="s">
        <v>1455</v>
      </c>
      <c r="G345" s="4">
        <v>1</v>
      </c>
      <c r="H345" s="4" t="s">
        <v>1456</v>
      </c>
      <c r="J345" s="4" t="str">
        <f t="shared" si="317"/>
        <v>Possession of firearm, Physical violence, Possession of controlled substance</v>
      </c>
      <c r="K345" s="4" t="s">
        <v>1457</v>
      </c>
      <c r="L345" s="4" t="s">
        <v>1458</v>
      </c>
      <c r="M345" s="4" t="str">
        <f t="shared" si="318"/>
        <v>One calendar year</v>
      </c>
      <c r="N345" s="4" t="s">
        <v>1456</v>
      </c>
      <c r="P345" s="4">
        <v>1</v>
      </c>
      <c r="Q345" s="4" t="s">
        <v>1456</v>
      </c>
      <c r="S345" s="4" t="str">
        <f t="shared" si="319"/>
        <v>Not specified</v>
      </c>
      <c r="V345" s="4" t="str">
        <f t="shared" si="327"/>
        <v>Positive drug test</v>
      </c>
      <c r="W345" s="4" t="s">
        <v>1474</v>
      </c>
      <c r="Y345" s="4" t="str">
        <f t="shared" si="320"/>
        <v>Not specified</v>
      </c>
      <c r="AB345" s="4">
        <v>1</v>
      </c>
      <c r="AC345" s="4" t="s">
        <v>1459</v>
      </c>
      <c r="AE345" s="4" t="str">
        <f t="shared" si="314"/>
        <v>None</v>
      </c>
      <c r="AN345" s="4" t="s">
        <v>1460</v>
      </c>
      <c r="AO345" s="4" t="s">
        <v>1459</v>
      </c>
      <c r="AP345" s="4" t="s">
        <v>1461</v>
      </c>
      <c r="AQ345" s="4" t="str">
        <f t="shared" si="328"/>
        <v>Positive drug test</v>
      </c>
      <c r="AT345" s="4" t="str">
        <f t="shared" si="321"/>
        <v>10 days</v>
      </c>
      <c r="AU345" s="4" t="s">
        <v>1462</v>
      </c>
      <c r="AV345" s="4" t="s">
        <v>1463</v>
      </c>
      <c r="AW345" s="4" t="str">
        <f t="shared" si="316"/>
        <v>No</v>
      </c>
      <c r="BC345" s="4">
        <v>0</v>
      </c>
      <c r="BI345" s="4" t="str">
        <f t="shared" si="322"/>
        <v xml:space="preserve">Provide behavioral rehabilitation plan </v>
      </c>
      <c r="BJ345" s="4" t="s">
        <v>1464</v>
      </c>
      <c r="BK345" s="4" t="s">
        <v>1465</v>
      </c>
      <c r="BL345" s="4" t="str">
        <f t="shared" si="329"/>
        <v>No</v>
      </c>
      <c r="BR345" s="4">
        <v>1</v>
      </c>
      <c r="BS345" s="4" t="s">
        <v>1466</v>
      </c>
      <c r="BU345" s="4" t="str">
        <f t="shared" si="323"/>
        <v>Annually</v>
      </c>
      <c r="BV345" s="4" t="s">
        <v>1466</v>
      </c>
      <c r="BW345" s="4" t="s">
        <v>1467</v>
      </c>
      <c r="BX345" s="4" t="str">
        <f t="shared" si="326"/>
        <v xml:space="preserve">Number of expulsions, Number of out-of-school suspensions, Incident type, Discipline duration, Firearm incidents, Weapon possession, Violent incidents, Demographic information </v>
      </c>
      <c r="BY345" s="4" t="s">
        <v>1466</v>
      </c>
      <c r="BZ345" s="4" t="s">
        <v>1469</v>
      </c>
      <c r="CA345" s="4">
        <v>1</v>
      </c>
      <c r="CB345" s="4" t="s">
        <v>1470</v>
      </c>
      <c r="CD345" s="4" t="str">
        <f t="shared" si="324"/>
        <v>Race/ethnicity, Gender, Grade level, Disciplinary type</v>
      </c>
      <c r="CE345" s="4" t="s">
        <v>1470</v>
      </c>
      <c r="CF345" s="4" t="s">
        <v>1471</v>
      </c>
      <c r="CG345" s="4">
        <v>1</v>
      </c>
      <c r="CH345" s="4" t="s">
        <v>1472</v>
      </c>
      <c r="CJ345" s="4" t="str">
        <f t="shared" si="325"/>
        <v>Possession of firearm, Possession of weapon, Offenses related to a controlled substance, Physical violence, Damaging property, Truancy or absence</v>
      </c>
      <c r="CK345" s="4" t="s">
        <v>1473</v>
      </c>
    </row>
    <row r="346" spans="1:89" s="4" customFormat="1" x14ac:dyDescent="0.35">
      <c r="A346" s="4" t="s">
        <v>1454</v>
      </c>
      <c r="B346" s="5">
        <v>41091</v>
      </c>
      <c r="C346" s="5">
        <v>41386</v>
      </c>
      <c r="D346" s="4">
        <v>1</v>
      </c>
      <c r="E346" s="4" t="s">
        <v>1455</v>
      </c>
      <c r="G346" s="4">
        <v>1</v>
      </c>
      <c r="H346" s="4" t="s">
        <v>1456</v>
      </c>
      <c r="J346" s="4" t="str">
        <f t="shared" si="317"/>
        <v>Possession of firearm, Physical violence, Possession of controlled substance</v>
      </c>
      <c r="K346" s="4" t="s">
        <v>1457</v>
      </c>
      <c r="L346" s="4" t="s">
        <v>1458</v>
      </c>
      <c r="M346" s="4" t="str">
        <f t="shared" si="318"/>
        <v>One calendar year</v>
      </c>
      <c r="N346" s="4" t="s">
        <v>1456</v>
      </c>
      <c r="P346" s="4">
        <v>1</v>
      </c>
      <c r="Q346" s="4" t="s">
        <v>1456</v>
      </c>
      <c r="S346" s="4" t="str">
        <f t="shared" si="319"/>
        <v>Not specified</v>
      </c>
      <c r="V346" s="4" t="str">
        <f t="shared" si="327"/>
        <v>Positive drug test</v>
      </c>
      <c r="W346" s="4" t="s">
        <v>1474</v>
      </c>
      <c r="Y346" s="4" t="str">
        <f t="shared" si="320"/>
        <v>Not specified</v>
      </c>
      <c r="AB346" s="4">
        <v>1</v>
      </c>
      <c r="AC346" s="4" t="s">
        <v>1459</v>
      </c>
      <c r="AE346" s="4" t="str">
        <f t="shared" si="314"/>
        <v>None</v>
      </c>
      <c r="AN346" s="4" t="s">
        <v>1460</v>
      </c>
      <c r="AO346" s="4" t="s">
        <v>1459</v>
      </c>
      <c r="AP346" s="4" t="s">
        <v>1461</v>
      </c>
      <c r="AQ346" s="4" t="str">
        <f t="shared" si="328"/>
        <v>Positive drug test</v>
      </c>
      <c r="AT346" s="4" t="str">
        <f t="shared" si="321"/>
        <v>10 days</v>
      </c>
      <c r="AU346" s="4" t="s">
        <v>1462</v>
      </c>
      <c r="AV346" s="4" t="s">
        <v>1463</v>
      </c>
      <c r="AW346" s="4" t="str">
        <f t="shared" si="316"/>
        <v>No</v>
      </c>
      <c r="BC346" s="4">
        <v>0</v>
      </c>
      <c r="BI346" s="4" t="str">
        <f t="shared" si="322"/>
        <v xml:space="preserve">Provide behavioral rehabilitation plan </v>
      </c>
      <c r="BJ346" s="4" t="s">
        <v>1464</v>
      </c>
      <c r="BK346" s="4" t="s">
        <v>1465</v>
      </c>
      <c r="BL346" s="4" t="str">
        <f t="shared" si="329"/>
        <v>No</v>
      </c>
      <c r="BR346" s="4">
        <v>1</v>
      </c>
      <c r="BS346" s="4" t="s">
        <v>1466</v>
      </c>
      <c r="BU346" s="4" t="str">
        <f t="shared" si="323"/>
        <v>Annually</v>
      </c>
      <c r="BV346" s="4" t="s">
        <v>1466</v>
      </c>
      <c r="BW346" s="4" t="s">
        <v>1467</v>
      </c>
      <c r="BX346" s="4" t="str">
        <f t="shared" si="326"/>
        <v xml:space="preserve">Number of expulsions, Number of out-of-school suspensions, Incident type, Discipline duration, Firearm incidents, Weapon possession, Violent incidents, Demographic information </v>
      </c>
      <c r="BY346" s="4" t="s">
        <v>1466</v>
      </c>
      <c r="BZ346" s="4" t="s">
        <v>1469</v>
      </c>
      <c r="CA346" s="4">
        <v>1</v>
      </c>
      <c r="CB346" s="4" t="s">
        <v>1470</v>
      </c>
      <c r="CD346" s="4" t="str">
        <f t="shared" si="324"/>
        <v>Race/ethnicity, Gender, Grade level, Disciplinary type</v>
      </c>
      <c r="CE346" s="4" t="s">
        <v>1470</v>
      </c>
      <c r="CF346" s="4" t="s">
        <v>1471</v>
      </c>
      <c r="CG346" s="4">
        <v>1</v>
      </c>
      <c r="CH346" s="4" t="s">
        <v>1472</v>
      </c>
      <c r="CJ346" s="4" t="str">
        <f t="shared" si="325"/>
        <v>Possession of firearm, Possession of weapon, Offenses related to a controlled substance, Physical violence, Damaging property, Truancy or absence</v>
      </c>
      <c r="CK346" s="4" t="s">
        <v>1473</v>
      </c>
    </row>
    <row r="347" spans="1:89" s="4" customFormat="1" x14ac:dyDescent="0.35">
      <c r="A347" s="4" t="s">
        <v>1454</v>
      </c>
      <c r="B347" s="5">
        <v>41387</v>
      </c>
      <c r="C347" s="5">
        <v>41455</v>
      </c>
      <c r="D347" s="4">
        <v>1</v>
      </c>
      <c r="E347" s="4" t="s">
        <v>1455</v>
      </c>
      <c r="G347" s="4">
        <v>1</v>
      </c>
      <c r="H347" s="4" t="s">
        <v>1456</v>
      </c>
      <c r="J347" s="4" t="str">
        <f t="shared" si="317"/>
        <v>Possession of firearm, Physical violence, Possession of controlled substance</v>
      </c>
      <c r="K347" s="4" t="s">
        <v>1457</v>
      </c>
      <c r="L347" s="4" t="s">
        <v>1458</v>
      </c>
      <c r="M347" s="4" t="str">
        <f t="shared" si="318"/>
        <v>One calendar year</v>
      </c>
      <c r="N347" s="4" t="s">
        <v>1456</v>
      </c>
      <c r="P347" s="4">
        <v>1</v>
      </c>
      <c r="Q347" s="4" t="s">
        <v>1456</v>
      </c>
      <c r="S347" s="4" t="str">
        <f t="shared" si="319"/>
        <v>Not specified</v>
      </c>
      <c r="V347" s="4" t="str">
        <f t="shared" si="327"/>
        <v>Positive drug test</v>
      </c>
      <c r="W347" s="4" t="s">
        <v>1474</v>
      </c>
      <c r="Y347" s="4" t="str">
        <f t="shared" si="320"/>
        <v>Not specified</v>
      </c>
      <c r="AB347" s="4">
        <v>1</v>
      </c>
      <c r="AC347" s="4" t="s">
        <v>1459</v>
      </c>
      <c r="AE347" s="4" t="str">
        <f t="shared" si="314"/>
        <v>None</v>
      </c>
      <c r="AN347" s="4" t="s">
        <v>1475</v>
      </c>
      <c r="AO347" s="4" t="s">
        <v>1459</v>
      </c>
      <c r="AP347" s="4" t="s">
        <v>1476</v>
      </c>
      <c r="AQ347" s="4" t="str">
        <f t="shared" si="328"/>
        <v>Positive drug test</v>
      </c>
      <c r="AT347" s="4" t="str">
        <f t="shared" si="321"/>
        <v>10 days</v>
      </c>
      <c r="AU347" s="4" t="s">
        <v>1462</v>
      </c>
      <c r="AV347" s="4" t="s">
        <v>1463</v>
      </c>
      <c r="AW347" s="4" t="str">
        <f t="shared" si="316"/>
        <v>No</v>
      </c>
      <c r="BC347" s="4">
        <v>0</v>
      </c>
      <c r="BI347" s="4" t="str">
        <f t="shared" si="322"/>
        <v xml:space="preserve">Provide behavioral rehabilitation plan </v>
      </c>
      <c r="BJ347" s="4" t="s">
        <v>1464</v>
      </c>
      <c r="BK347" s="4" t="s">
        <v>1465</v>
      </c>
      <c r="BL347" s="4" t="str">
        <f t="shared" si="329"/>
        <v>No</v>
      </c>
      <c r="BR347" s="4">
        <v>1</v>
      </c>
      <c r="BS347" s="4" t="s">
        <v>1466</v>
      </c>
      <c r="BU347" s="4" t="str">
        <f t="shared" si="323"/>
        <v>Annually</v>
      </c>
      <c r="BV347" s="4" t="s">
        <v>1466</v>
      </c>
      <c r="BW347" s="4" t="s">
        <v>1467</v>
      </c>
      <c r="BX347" s="4" t="str">
        <f t="shared" si="326"/>
        <v xml:space="preserve">Number of expulsions, Number of out-of-school suspensions, Incident type, Discipline duration, Firearm incidents, Weapon possession, Violent incidents, Demographic information </v>
      </c>
      <c r="BY347" s="4" t="s">
        <v>1466</v>
      </c>
      <c r="BZ347" s="4" t="s">
        <v>1469</v>
      </c>
      <c r="CA347" s="4">
        <v>1</v>
      </c>
      <c r="CB347" s="4" t="s">
        <v>1470</v>
      </c>
      <c r="CD347" s="4" t="str">
        <f t="shared" si="324"/>
        <v>Race/ethnicity, Gender, Grade level, Disciplinary type</v>
      </c>
      <c r="CE347" s="4" t="s">
        <v>1470</v>
      </c>
      <c r="CF347" s="4" t="s">
        <v>1471</v>
      </c>
      <c r="CG347" s="4">
        <v>1</v>
      </c>
      <c r="CH347" s="4" t="s">
        <v>1472</v>
      </c>
      <c r="CJ347" s="4" t="str">
        <f t="shared" si="325"/>
        <v>Possession of firearm, Possession of weapon, Offenses related to a controlled substance, Physical violence, Damaging property, Truancy or absence</v>
      </c>
      <c r="CK347" s="4" t="s">
        <v>1473</v>
      </c>
    </row>
    <row r="348" spans="1:89" s="4" customFormat="1" x14ac:dyDescent="0.35">
      <c r="A348" s="4" t="s">
        <v>1454</v>
      </c>
      <c r="B348" s="5">
        <v>41456</v>
      </c>
      <c r="C348" s="5">
        <v>41753</v>
      </c>
      <c r="D348" s="4">
        <v>1</v>
      </c>
      <c r="E348" s="4" t="s">
        <v>1455</v>
      </c>
      <c r="G348" s="4">
        <v>1</v>
      </c>
      <c r="H348" s="4" t="s">
        <v>1456</v>
      </c>
      <c r="J348" s="4" t="str">
        <f t="shared" si="317"/>
        <v>Possession of firearm, Physical violence, Possession of controlled substance</v>
      </c>
      <c r="K348" s="4" t="s">
        <v>1457</v>
      </c>
      <c r="L348" s="4" t="s">
        <v>1458</v>
      </c>
      <c r="M348" s="4" t="str">
        <f t="shared" si="318"/>
        <v>One calendar year</v>
      </c>
      <c r="N348" s="4" t="s">
        <v>1456</v>
      </c>
      <c r="P348" s="4">
        <v>1</v>
      </c>
      <c r="Q348" s="4" t="s">
        <v>1456</v>
      </c>
      <c r="S348" s="4" t="str">
        <f t="shared" si="319"/>
        <v>Not specified</v>
      </c>
      <c r="V348" s="4" t="str">
        <f t="shared" si="327"/>
        <v>Positive drug test</v>
      </c>
      <c r="W348" s="4" t="s">
        <v>1474</v>
      </c>
      <c r="Y348" s="4" t="str">
        <f t="shared" si="320"/>
        <v>Not specified</v>
      </c>
      <c r="AB348" s="4">
        <v>1</v>
      </c>
      <c r="AC348" s="4" t="s">
        <v>1459</v>
      </c>
      <c r="AE348" s="4" t="str">
        <f t="shared" si="314"/>
        <v>None</v>
      </c>
      <c r="AN348" s="4" t="s">
        <v>1475</v>
      </c>
      <c r="AO348" s="4" t="s">
        <v>1459</v>
      </c>
      <c r="AP348" s="4" t="s">
        <v>1476</v>
      </c>
      <c r="AQ348" s="4" t="str">
        <f t="shared" si="328"/>
        <v>Positive drug test</v>
      </c>
      <c r="AT348" s="4" t="str">
        <f t="shared" si="321"/>
        <v>10 days</v>
      </c>
      <c r="AU348" s="4" t="s">
        <v>1462</v>
      </c>
      <c r="AV348" s="4" t="s">
        <v>1463</v>
      </c>
      <c r="AW348" s="4" t="str">
        <f t="shared" ref="AW348:AW356" si="330">("No, but may be considered")</f>
        <v>No, but may be considered</v>
      </c>
      <c r="AX348" s="4" t="s">
        <v>1477</v>
      </c>
      <c r="AZ348" s="4" t="str">
        <f t="shared" ref="AZ348:AZ355" si="331">("Self-defense")</f>
        <v>Self-defense</v>
      </c>
      <c r="BA348" s="4" t="s">
        <v>1477</v>
      </c>
      <c r="BC348" s="4">
        <v>0</v>
      </c>
      <c r="BI348" s="4" t="str">
        <f t="shared" si="322"/>
        <v xml:space="preserve">Provide behavioral rehabilitation plan </v>
      </c>
      <c r="BJ348" s="4" t="s">
        <v>1478</v>
      </c>
      <c r="BK348" s="4" t="s">
        <v>1465</v>
      </c>
      <c r="BL348" s="4" t="str">
        <f t="shared" si="329"/>
        <v>No</v>
      </c>
      <c r="BR348" s="4">
        <v>1</v>
      </c>
      <c r="BS348" s="4" t="s">
        <v>1466</v>
      </c>
      <c r="BU348" s="4" t="str">
        <f t="shared" si="323"/>
        <v>Annually</v>
      </c>
      <c r="BV348" s="4" t="s">
        <v>1466</v>
      </c>
      <c r="BW348" s="4" t="s">
        <v>1467</v>
      </c>
      <c r="BX348" s="4" t="str">
        <f t="shared" si="326"/>
        <v xml:space="preserve">Number of expulsions, Number of out-of-school suspensions, Incident type, Discipline duration, Firearm incidents, Weapon possession, Violent incidents, Demographic information </v>
      </c>
      <c r="BY348" s="4" t="s">
        <v>1466</v>
      </c>
      <c r="BZ348" s="4" t="s">
        <v>1469</v>
      </c>
      <c r="CA348" s="4">
        <v>1</v>
      </c>
      <c r="CB348" s="4" t="s">
        <v>1470</v>
      </c>
      <c r="CD348" s="4" t="str">
        <f t="shared" si="324"/>
        <v>Race/ethnicity, Gender, Grade level, Disciplinary type</v>
      </c>
      <c r="CE348" s="4" t="s">
        <v>1470</v>
      </c>
      <c r="CF348" s="4" t="s">
        <v>1471</v>
      </c>
      <c r="CG348" s="4">
        <v>1</v>
      </c>
      <c r="CH348" s="4" t="s">
        <v>1472</v>
      </c>
      <c r="CJ348" s="4" t="str">
        <f t="shared" si="325"/>
        <v>Possession of firearm, Possession of weapon, Offenses related to a controlled substance, Physical violence, Damaging property, Truancy or absence</v>
      </c>
      <c r="CK348" s="4" t="s">
        <v>1473</v>
      </c>
    </row>
    <row r="349" spans="1:89" s="4" customFormat="1" x14ac:dyDescent="0.35">
      <c r="A349" s="4" t="s">
        <v>1454</v>
      </c>
      <c r="B349" s="5">
        <v>41754</v>
      </c>
      <c r="C349" s="5">
        <v>42109</v>
      </c>
      <c r="D349" s="4">
        <v>1</v>
      </c>
      <c r="E349" s="4" t="s">
        <v>1455</v>
      </c>
      <c r="G349" s="4">
        <v>1</v>
      </c>
      <c r="H349" s="4" t="s">
        <v>1456</v>
      </c>
      <c r="J349" s="4" t="str">
        <f t="shared" ref="J349:J354" si="332">("Possession of firearm, Possession of weapon, Physical violence, Threats of violence, Possession of controlled substance")</f>
        <v>Possession of firearm, Possession of weapon, Physical violence, Threats of violence, Possession of controlled substance</v>
      </c>
      <c r="K349" s="4" t="s">
        <v>1479</v>
      </c>
      <c r="L349" s="4" t="s">
        <v>1458</v>
      </c>
      <c r="M349" s="4" t="str">
        <f t="shared" si="318"/>
        <v>One calendar year</v>
      </c>
      <c r="N349" s="4" t="s">
        <v>1456</v>
      </c>
      <c r="P349" s="4">
        <v>1</v>
      </c>
      <c r="Q349" s="4" t="s">
        <v>1456</v>
      </c>
      <c r="S349" s="4" t="str">
        <f t="shared" si="319"/>
        <v>Not specified</v>
      </c>
      <c r="V349" s="4" t="str">
        <f t="shared" si="327"/>
        <v>Positive drug test</v>
      </c>
      <c r="W349" s="4" t="s">
        <v>1474</v>
      </c>
      <c r="Y349" s="4" t="str">
        <f t="shared" si="320"/>
        <v>Not specified</v>
      </c>
      <c r="AB349" s="4">
        <v>1</v>
      </c>
      <c r="AC349" s="4" t="s">
        <v>1459</v>
      </c>
      <c r="AE349" s="4" t="str">
        <f t="shared" si="314"/>
        <v>None</v>
      </c>
      <c r="AN349" s="4" t="s">
        <v>1475</v>
      </c>
      <c r="AO349" s="4" t="s">
        <v>1459</v>
      </c>
      <c r="AP349" s="4" t="s">
        <v>1476</v>
      </c>
      <c r="AQ349" s="4" t="str">
        <f t="shared" si="328"/>
        <v>Positive drug test</v>
      </c>
      <c r="AT349" s="4" t="str">
        <f t="shared" si="321"/>
        <v>10 days</v>
      </c>
      <c r="AU349" s="4" t="s">
        <v>1462</v>
      </c>
      <c r="AV349" s="4" t="s">
        <v>1463</v>
      </c>
      <c r="AW349" s="4" t="str">
        <f t="shared" si="330"/>
        <v>No, but may be considered</v>
      </c>
      <c r="AX349" s="4" t="s">
        <v>1477</v>
      </c>
      <c r="AZ349" s="4" t="str">
        <f t="shared" si="331"/>
        <v>Self-defense</v>
      </c>
      <c r="BA349" s="4" t="s">
        <v>1477</v>
      </c>
      <c r="BC349" s="4">
        <v>0</v>
      </c>
      <c r="BI349" s="4" t="str">
        <f t="shared" si="322"/>
        <v xml:space="preserve">Provide behavioral rehabilitation plan </v>
      </c>
      <c r="BJ349" s="4" t="s">
        <v>1464</v>
      </c>
      <c r="BK349" s="4" t="s">
        <v>1465</v>
      </c>
      <c r="BL349" s="4" t="str">
        <f t="shared" si="329"/>
        <v>No</v>
      </c>
      <c r="BR349" s="4">
        <v>1</v>
      </c>
      <c r="BS349" s="4" t="s">
        <v>1466</v>
      </c>
      <c r="BU349" s="4" t="str">
        <f t="shared" si="323"/>
        <v>Annually</v>
      </c>
      <c r="BV349" s="4" t="s">
        <v>1466</v>
      </c>
      <c r="BW349" s="4" t="s">
        <v>1467</v>
      </c>
      <c r="BX349" s="4" t="s">
        <v>1480</v>
      </c>
      <c r="BY349" s="4" t="s">
        <v>1481</v>
      </c>
      <c r="BZ349" s="4" t="s">
        <v>1482</v>
      </c>
      <c r="CA349" s="4">
        <v>1</v>
      </c>
      <c r="CB349" s="4" t="s">
        <v>1483</v>
      </c>
      <c r="CD349" s="4" t="str">
        <f t="shared" si="324"/>
        <v>Race/ethnicity, Gender, Grade level, Disciplinary type</v>
      </c>
      <c r="CE349" s="4" t="s">
        <v>1483</v>
      </c>
      <c r="CF349" s="4" t="s">
        <v>1471</v>
      </c>
      <c r="CG349" s="4">
        <v>1</v>
      </c>
      <c r="CH349" s="4" t="s">
        <v>1472</v>
      </c>
      <c r="CJ349" s="4" t="str">
        <f t="shared" si="325"/>
        <v>Possession of firearm, Possession of weapon, Offenses related to a controlled substance, Physical violence, Damaging property, Truancy or absence</v>
      </c>
      <c r="CK349" s="4" t="s">
        <v>1473</v>
      </c>
    </row>
    <row r="350" spans="1:89" s="4" customFormat="1" x14ac:dyDescent="0.35">
      <c r="A350" s="4" t="s">
        <v>1454</v>
      </c>
      <c r="B350" s="5">
        <v>42110</v>
      </c>
      <c r="C350" s="5">
        <v>42185</v>
      </c>
      <c r="D350" s="4">
        <v>1</v>
      </c>
      <c r="E350" s="4" t="s">
        <v>1455</v>
      </c>
      <c r="G350" s="4">
        <v>1</v>
      </c>
      <c r="H350" s="4" t="s">
        <v>1456</v>
      </c>
      <c r="J350" s="4" t="str">
        <f t="shared" si="332"/>
        <v>Possession of firearm, Possession of weapon, Physical violence, Threats of violence, Possession of controlled substance</v>
      </c>
      <c r="K350" s="4" t="s">
        <v>1479</v>
      </c>
      <c r="L350" s="4" t="s">
        <v>1458</v>
      </c>
      <c r="M350" s="4" t="str">
        <f t="shared" si="318"/>
        <v>One calendar year</v>
      </c>
      <c r="N350" s="4" t="s">
        <v>1456</v>
      </c>
      <c r="P350" s="4">
        <v>1</v>
      </c>
      <c r="Q350" s="4" t="s">
        <v>1456</v>
      </c>
      <c r="S350" s="4" t="str">
        <f t="shared" si="319"/>
        <v>Not specified</v>
      </c>
      <c r="V350" s="4" t="str">
        <f t="shared" si="327"/>
        <v>Positive drug test</v>
      </c>
      <c r="W350" s="4" t="s">
        <v>1474</v>
      </c>
      <c r="Y350" s="4" t="str">
        <f t="shared" si="320"/>
        <v>Not specified</v>
      </c>
      <c r="AB350" s="4">
        <v>1</v>
      </c>
      <c r="AC350" s="4" t="s">
        <v>1459</v>
      </c>
      <c r="AE350" s="4" t="str">
        <f t="shared" si="314"/>
        <v>None</v>
      </c>
      <c r="AN350" s="4" t="s">
        <v>1475</v>
      </c>
      <c r="AO350" s="4" t="s">
        <v>1459</v>
      </c>
      <c r="AP350" s="4" t="s">
        <v>1476</v>
      </c>
      <c r="AQ350" s="4" t="str">
        <f t="shared" si="328"/>
        <v>Positive drug test</v>
      </c>
      <c r="AT350" s="4" t="str">
        <f t="shared" si="321"/>
        <v>10 days</v>
      </c>
      <c r="AU350" s="4" t="s">
        <v>1462</v>
      </c>
      <c r="AV350" s="4" t="s">
        <v>1463</v>
      </c>
      <c r="AW350" s="4" t="str">
        <f t="shared" si="330"/>
        <v>No, but may be considered</v>
      </c>
      <c r="AX350" s="4" t="s">
        <v>1477</v>
      </c>
      <c r="AZ350" s="4" t="str">
        <f t="shared" si="331"/>
        <v>Self-defense</v>
      </c>
      <c r="BA350" s="4" t="s">
        <v>1477</v>
      </c>
      <c r="BC350" s="4">
        <v>0</v>
      </c>
      <c r="BI350" s="4" t="str">
        <f t="shared" si="322"/>
        <v xml:space="preserve">Provide behavioral rehabilitation plan </v>
      </c>
      <c r="BJ350" s="4" t="s">
        <v>1464</v>
      </c>
      <c r="BK350" s="4" t="s">
        <v>1465</v>
      </c>
      <c r="BL350" s="4" t="str">
        <f t="shared" si="329"/>
        <v>No</v>
      </c>
      <c r="BR350" s="4">
        <v>1</v>
      </c>
      <c r="BS350" s="4" t="s">
        <v>1466</v>
      </c>
      <c r="BU350" s="4" t="str">
        <f t="shared" si="323"/>
        <v>Annually</v>
      </c>
      <c r="BV350" s="4" t="s">
        <v>1466</v>
      </c>
      <c r="BW350" s="4" t="s">
        <v>1467</v>
      </c>
      <c r="BX350" s="4" t="s">
        <v>1480</v>
      </c>
      <c r="BY350" s="4" t="s">
        <v>1481</v>
      </c>
      <c r="BZ350" s="4" t="s">
        <v>1482</v>
      </c>
      <c r="CA350" s="4">
        <v>1</v>
      </c>
      <c r="CB350" s="4" t="s">
        <v>1483</v>
      </c>
      <c r="CD350" s="4" t="str">
        <f t="shared" si="324"/>
        <v>Race/ethnicity, Gender, Grade level, Disciplinary type</v>
      </c>
      <c r="CE350" s="4" t="s">
        <v>1483</v>
      </c>
      <c r="CF350" s="4" t="s">
        <v>1471</v>
      </c>
      <c r="CG350" s="4">
        <v>1</v>
      </c>
      <c r="CH350" s="4" t="s">
        <v>1472</v>
      </c>
      <c r="CJ350" s="4" t="str">
        <f t="shared" si="325"/>
        <v>Possession of firearm, Possession of weapon, Offenses related to a controlled substance, Physical violence, Damaging property, Truancy or absence</v>
      </c>
      <c r="CK350" s="4" t="s">
        <v>1473</v>
      </c>
    </row>
    <row r="351" spans="1:89" s="4" customFormat="1" x14ac:dyDescent="0.35">
      <c r="A351" s="4" t="s">
        <v>1454</v>
      </c>
      <c r="B351" s="5">
        <v>42186</v>
      </c>
      <c r="C351" s="5">
        <v>42452</v>
      </c>
      <c r="D351" s="4">
        <v>1</v>
      </c>
      <c r="E351" s="4" t="s">
        <v>1455</v>
      </c>
      <c r="G351" s="4">
        <v>1</v>
      </c>
      <c r="H351" s="4" t="s">
        <v>1456</v>
      </c>
      <c r="J351" s="4" t="str">
        <f t="shared" si="332"/>
        <v>Possession of firearm, Possession of weapon, Physical violence, Threats of violence, Possession of controlled substance</v>
      </c>
      <c r="K351" s="4" t="s">
        <v>1479</v>
      </c>
      <c r="L351" s="4" t="s">
        <v>1458</v>
      </c>
      <c r="M351" s="4" t="str">
        <f t="shared" si="318"/>
        <v>One calendar year</v>
      </c>
      <c r="N351" s="4" t="s">
        <v>1456</v>
      </c>
      <c r="P351" s="4">
        <v>1</v>
      </c>
      <c r="Q351" s="4" t="s">
        <v>1456</v>
      </c>
      <c r="S351" s="4" t="str">
        <f t="shared" si="319"/>
        <v>Not specified</v>
      </c>
      <c r="V351" s="4" t="str">
        <f t="shared" si="327"/>
        <v>Positive drug test</v>
      </c>
      <c r="W351" s="4" t="s">
        <v>1474</v>
      </c>
      <c r="Y351" s="4" t="str">
        <f t="shared" si="320"/>
        <v>Not specified</v>
      </c>
      <c r="AB351" s="4">
        <v>1</v>
      </c>
      <c r="AC351" s="4" t="s">
        <v>1459</v>
      </c>
      <c r="AE351" s="4" t="str">
        <f t="shared" si="314"/>
        <v>None</v>
      </c>
      <c r="AN351" s="4" t="s">
        <v>1475</v>
      </c>
      <c r="AO351" s="4" t="s">
        <v>1459</v>
      </c>
      <c r="AP351" s="4" t="s">
        <v>1484</v>
      </c>
      <c r="AQ351" s="4" t="str">
        <f t="shared" si="328"/>
        <v>Positive drug test</v>
      </c>
      <c r="AT351" s="4" t="str">
        <f t="shared" si="321"/>
        <v>10 days</v>
      </c>
      <c r="AU351" s="4" t="s">
        <v>1462</v>
      </c>
      <c r="AV351" s="4" t="s">
        <v>1463</v>
      </c>
      <c r="AW351" s="4" t="str">
        <f t="shared" si="330"/>
        <v>No, but may be considered</v>
      </c>
      <c r="AX351" s="4" t="s">
        <v>1477</v>
      </c>
      <c r="AZ351" s="4" t="str">
        <f t="shared" si="331"/>
        <v>Self-defense</v>
      </c>
      <c r="BA351" s="4" t="s">
        <v>1477</v>
      </c>
      <c r="BC351" s="4">
        <v>0</v>
      </c>
      <c r="BI351" s="4" t="str">
        <f t="shared" si="322"/>
        <v xml:space="preserve">Provide behavioral rehabilitation plan </v>
      </c>
      <c r="BJ351" s="4" t="s">
        <v>1464</v>
      </c>
      <c r="BK351" s="4" t="s">
        <v>1465</v>
      </c>
      <c r="BL351" s="4" t="str">
        <f t="shared" si="329"/>
        <v>No</v>
      </c>
      <c r="BR351" s="4">
        <v>1</v>
      </c>
      <c r="BS351" s="4" t="s">
        <v>1466</v>
      </c>
      <c r="BU351" s="4" t="str">
        <f t="shared" si="323"/>
        <v>Annually</v>
      </c>
      <c r="BV351" s="4" t="s">
        <v>1466</v>
      </c>
      <c r="BW351" s="4" t="s">
        <v>1467</v>
      </c>
      <c r="BX351" s="4" t="s">
        <v>1480</v>
      </c>
      <c r="BY351" s="4" t="s">
        <v>1485</v>
      </c>
      <c r="BZ351" s="4" t="s">
        <v>1482</v>
      </c>
      <c r="CA351" s="4">
        <v>1</v>
      </c>
      <c r="CB351" s="4" t="s">
        <v>1486</v>
      </c>
      <c r="CD351" s="4" t="str">
        <f t="shared" si="324"/>
        <v>Race/ethnicity, Gender, Grade level, Disciplinary type</v>
      </c>
      <c r="CE351" s="4" t="s">
        <v>1486</v>
      </c>
      <c r="CF351" s="4" t="s">
        <v>1471</v>
      </c>
      <c r="CG351" s="4">
        <v>1</v>
      </c>
      <c r="CH351" s="4" t="s">
        <v>1472</v>
      </c>
      <c r="CJ351" s="4" t="str">
        <f t="shared" si="325"/>
        <v>Possession of firearm, Possession of weapon, Offenses related to a controlled substance, Physical violence, Damaging property, Truancy or absence</v>
      </c>
      <c r="CK351" s="4" t="s">
        <v>1473</v>
      </c>
    </row>
    <row r="352" spans="1:89" s="4" customFormat="1" x14ac:dyDescent="0.35">
      <c r="A352" s="4" t="s">
        <v>1454</v>
      </c>
      <c r="B352" s="5">
        <v>42453</v>
      </c>
      <c r="C352" s="5">
        <v>42851</v>
      </c>
      <c r="D352" s="4">
        <v>1</v>
      </c>
      <c r="E352" s="4" t="s">
        <v>1455</v>
      </c>
      <c r="G352" s="4">
        <v>1</v>
      </c>
      <c r="H352" s="4" t="s">
        <v>1456</v>
      </c>
      <c r="J352" s="4" t="str">
        <f t="shared" si="332"/>
        <v>Possession of firearm, Possession of weapon, Physical violence, Threats of violence, Possession of controlled substance</v>
      </c>
      <c r="K352" s="4" t="s">
        <v>1479</v>
      </c>
      <c r="L352" s="4" t="s">
        <v>1458</v>
      </c>
      <c r="M352" s="4" t="str">
        <f t="shared" si="318"/>
        <v>One calendar year</v>
      </c>
      <c r="N352" s="4" t="s">
        <v>1456</v>
      </c>
      <c r="P352" s="4">
        <v>1</v>
      </c>
      <c r="Q352" s="4" t="s">
        <v>1456</v>
      </c>
      <c r="S352" s="4" t="str">
        <f t="shared" si="319"/>
        <v>Not specified</v>
      </c>
      <c r="V352" s="4" t="str">
        <f t="shared" si="327"/>
        <v>Positive drug test</v>
      </c>
      <c r="W352" s="4" t="s">
        <v>1474</v>
      </c>
      <c r="Y352" s="4" t="str">
        <f t="shared" si="320"/>
        <v>Not specified</v>
      </c>
      <c r="AB352" s="4">
        <v>1</v>
      </c>
      <c r="AC352" s="4" t="s">
        <v>1459</v>
      </c>
      <c r="AE352" s="4" t="str">
        <f t="shared" si="314"/>
        <v>None</v>
      </c>
      <c r="AN352" s="4" t="s">
        <v>1475</v>
      </c>
      <c r="AO352" s="4" t="s">
        <v>1459</v>
      </c>
      <c r="AP352" s="4" t="s">
        <v>1484</v>
      </c>
      <c r="AQ352" s="4" t="str">
        <f t="shared" si="328"/>
        <v>Positive drug test</v>
      </c>
      <c r="AT352" s="4" t="str">
        <f t="shared" si="321"/>
        <v>10 days</v>
      </c>
      <c r="AU352" s="4" t="s">
        <v>1462</v>
      </c>
      <c r="AV352" s="4" t="s">
        <v>1463</v>
      </c>
      <c r="AW352" s="4" t="str">
        <f t="shared" si="330"/>
        <v>No, but may be considered</v>
      </c>
      <c r="AX352" s="4" t="s">
        <v>1477</v>
      </c>
      <c r="AZ352" s="4" t="str">
        <f t="shared" si="331"/>
        <v>Self-defense</v>
      </c>
      <c r="BA352" s="4" t="s">
        <v>1477</v>
      </c>
      <c r="BC352" s="4">
        <v>0</v>
      </c>
      <c r="BI352" s="4" t="str">
        <f t="shared" si="322"/>
        <v xml:space="preserve">Provide behavioral rehabilitation plan </v>
      </c>
      <c r="BJ352" s="4" t="s">
        <v>1464</v>
      </c>
      <c r="BK352" s="4" t="s">
        <v>1465</v>
      </c>
      <c r="BL352" s="4" t="str">
        <f t="shared" si="329"/>
        <v>No</v>
      </c>
      <c r="BR352" s="4">
        <v>1</v>
      </c>
      <c r="BS352" s="4" t="s">
        <v>1466</v>
      </c>
      <c r="BU352" s="4" t="str">
        <f t="shared" si="323"/>
        <v>Annually</v>
      </c>
      <c r="BV352" s="4" t="s">
        <v>1466</v>
      </c>
      <c r="BW352" s="4" t="s">
        <v>1467</v>
      </c>
      <c r="BX352" s="4" t="s">
        <v>1480</v>
      </c>
      <c r="BY352" s="4" t="s">
        <v>1481</v>
      </c>
      <c r="BZ352" s="4" t="s">
        <v>1482</v>
      </c>
      <c r="CA352" s="4">
        <v>1</v>
      </c>
      <c r="CB352" s="4" t="s">
        <v>1483</v>
      </c>
      <c r="CD352" s="4" t="str">
        <f t="shared" si="324"/>
        <v>Race/ethnicity, Gender, Grade level, Disciplinary type</v>
      </c>
      <c r="CE352" s="4" t="s">
        <v>1483</v>
      </c>
      <c r="CF352" s="4" t="s">
        <v>1471</v>
      </c>
      <c r="CG352" s="4">
        <v>1</v>
      </c>
      <c r="CH352" s="4" t="s">
        <v>1472</v>
      </c>
      <c r="CJ352" s="4" t="str">
        <f t="shared" si="325"/>
        <v>Possession of firearm, Possession of weapon, Offenses related to a controlled substance, Physical violence, Damaging property, Truancy or absence</v>
      </c>
      <c r="CK352" s="4" t="s">
        <v>1473</v>
      </c>
    </row>
    <row r="353" spans="1:89" s="4" customFormat="1" x14ac:dyDescent="0.35">
      <c r="A353" s="4" t="s">
        <v>1454</v>
      </c>
      <c r="B353" s="5">
        <v>42852</v>
      </c>
      <c r="C353" s="5">
        <v>42916</v>
      </c>
      <c r="D353" s="4">
        <v>1</v>
      </c>
      <c r="E353" s="4" t="s">
        <v>1455</v>
      </c>
      <c r="G353" s="4">
        <v>1</v>
      </c>
      <c r="H353" s="4" t="s">
        <v>1456</v>
      </c>
      <c r="J353" s="4" t="str">
        <f t="shared" si="332"/>
        <v>Possession of firearm, Possession of weapon, Physical violence, Threats of violence, Possession of controlled substance</v>
      </c>
      <c r="K353" s="4" t="s">
        <v>1479</v>
      </c>
      <c r="L353" s="4" t="s">
        <v>1458</v>
      </c>
      <c r="M353" s="4" t="str">
        <f t="shared" si="318"/>
        <v>One calendar year</v>
      </c>
      <c r="N353" s="4" t="s">
        <v>1456</v>
      </c>
      <c r="P353" s="4">
        <v>1</v>
      </c>
      <c r="Q353" s="4" t="s">
        <v>1456</v>
      </c>
      <c r="S353" s="4" t="str">
        <f t="shared" si="319"/>
        <v>Not specified</v>
      </c>
      <c r="V353" s="4" t="str">
        <f t="shared" si="327"/>
        <v>Positive drug test</v>
      </c>
      <c r="W353" s="4" t="s">
        <v>1474</v>
      </c>
      <c r="Y353" s="4" t="str">
        <f t="shared" si="320"/>
        <v>Not specified</v>
      </c>
      <c r="AB353" s="4">
        <v>1</v>
      </c>
      <c r="AC353" s="4" t="s">
        <v>1459</v>
      </c>
      <c r="AE353" s="4" t="str">
        <f t="shared" si="314"/>
        <v>None</v>
      </c>
      <c r="AN353" s="4" t="s">
        <v>1475</v>
      </c>
      <c r="AO353" s="4" t="s">
        <v>1459</v>
      </c>
      <c r="AP353" s="4" t="s">
        <v>1484</v>
      </c>
      <c r="AQ353" s="4" t="str">
        <f t="shared" si="328"/>
        <v>Positive drug test</v>
      </c>
      <c r="AT353" s="4" t="str">
        <f t="shared" si="321"/>
        <v>10 days</v>
      </c>
      <c r="AU353" s="4" t="s">
        <v>1462</v>
      </c>
      <c r="AV353" s="4" t="s">
        <v>1463</v>
      </c>
      <c r="AW353" s="4" t="str">
        <f t="shared" si="330"/>
        <v>No, but may be considered</v>
      </c>
      <c r="AX353" s="4" t="s">
        <v>1477</v>
      </c>
      <c r="AZ353" s="4" t="str">
        <f t="shared" si="331"/>
        <v>Self-defense</v>
      </c>
      <c r="BA353" s="4" t="s">
        <v>1477</v>
      </c>
      <c r="BC353" s="4">
        <v>0</v>
      </c>
      <c r="BI353" s="4" t="str">
        <f t="shared" si="322"/>
        <v xml:space="preserve">Provide behavioral rehabilitation plan </v>
      </c>
      <c r="BJ353" s="4" t="s">
        <v>1464</v>
      </c>
      <c r="BK353" s="4" t="s">
        <v>1465</v>
      </c>
      <c r="BL353" s="4" t="str">
        <f t="shared" si="329"/>
        <v>No</v>
      </c>
      <c r="BR353" s="4">
        <v>1</v>
      </c>
      <c r="BS353" s="4" t="s">
        <v>1466</v>
      </c>
      <c r="BU353" s="4" t="str">
        <f t="shared" si="323"/>
        <v>Annually</v>
      </c>
      <c r="BV353" s="4" t="s">
        <v>1466</v>
      </c>
      <c r="BW353" s="4" t="s">
        <v>1467</v>
      </c>
      <c r="BX353" s="4" t="s">
        <v>1480</v>
      </c>
      <c r="BY353" s="4" t="s">
        <v>1487</v>
      </c>
      <c r="BZ353" s="4" t="s">
        <v>1482</v>
      </c>
      <c r="CA353" s="4">
        <v>1</v>
      </c>
      <c r="CB353" s="4" t="s">
        <v>1483</v>
      </c>
      <c r="CD353" s="4" t="str">
        <f t="shared" si="324"/>
        <v>Race/ethnicity, Gender, Grade level, Disciplinary type</v>
      </c>
      <c r="CE353" s="4" t="s">
        <v>1488</v>
      </c>
      <c r="CF353" s="4" t="s">
        <v>1471</v>
      </c>
      <c r="CG353" s="4">
        <v>1</v>
      </c>
      <c r="CH353" s="4" t="s">
        <v>1472</v>
      </c>
      <c r="CJ353" s="4" t="str">
        <f t="shared" si="325"/>
        <v>Possession of firearm, Possession of weapon, Offenses related to a controlled substance, Physical violence, Damaging property, Truancy or absence</v>
      </c>
      <c r="CK353" s="4" t="s">
        <v>1473</v>
      </c>
    </row>
    <row r="354" spans="1:89" s="4" customFormat="1" x14ac:dyDescent="0.35">
      <c r="A354" s="4" t="s">
        <v>1454</v>
      </c>
      <c r="B354" s="5">
        <v>42917</v>
      </c>
      <c r="C354" s="5">
        <v>43281</v>
      </c>
      <c r="D354" s="4">
        <v>1</v>
      </c>
      <c r="E354" s="4" t="s">
        <v>1455</v>
      </c>
      <c r="G354" s="4">
        <v>1</v>
      </c>
      <c r="H354" s="4" t="s">
        <v>1456</v>
      </c>
      <c r="J354" s="4" t="str">
        <f t="shared" si="332"/>
        <v>Possession of firearm, Possession of weapon, Physical violence, Threats of violence, Possession of controlled substance</v>
      </c>
      <c r="K354" s="4" t="s">
        <v>1479</v>
      </c>
      <c r="L354" s="4" t="s">
        <v>1458</v>
      </c>
      <c r="M354" s="4" t="str">
        <f t="shared" si="318"/>
        <v>One calendar year</v>
      </c>
      <c r="N354" s="4" t="s">
        <v>1456</v>
      </c>
      <c r="P354" s="4">
        <v>1</v>
      </c>
      <c r="Q354" s="4" t="s">
        <v>1456</v>
      </c>
      <c r="S354" s="4" t="str">
        <f>("Making false report")</f>
        <v>Making false report</v>
      </c>
      <c r="T354" s="4" t="s">
        <v>1489</v>
      </c>
      <c r="V354" s="4" t="str">
        <f t="shared" si="327"/>
        <v>Positive drug test</v>
      </c>
      <c r="W354" s="4" t="s">
        <v>1474</v>
      </c>
      <c r="Y354" s="4" t="str">
        <f t="shared" si="320"/>
        <v>Not specified</v>
      </c>
      <c r="AB354" s="4">
        <v>1</v>
      </c>
      <c r="AC354" s="4" t="s">
        <v>1459</v>
      </c>
      <c r="AE354" s="4" t="str">
        <f t="shared" si="314"/>
        <v>None</v>
      </c>
      <c r="AN354" s="4" t="s">
        <v>1475</v>
      </c>
      <c r="AO354" s="4" t="s">
        <v>1490</v>
      </c>
      <c r="AP354" s="4" t="s">
        <v>1484</v>
      </c>
      <c r="AQ354" s="4" t="str">
        <f t="shared" si="328"/>
        <v>Positive drug test</v>
      </c>
      <c r="AT354" s="4" t="str">
        <f t="shared" si="321"/>
        <v>10 days</v>
      </c>
      <c r="AU354" s="4" t="s">
        <v>1462</v>
      </c>
      <c r="AV354" s="4" t="s">
        <v>1463</v>
      </c>
      <c r="AW354" s="4" t="str">
        <f t="shared" si="330"/>
        <v>No, but may be considered</v>
      </c>
      <c r="AX354" s="4" t="s">
        <v>1477</v>
      </c>
      <c r="AZ354" s="4" t="str">
        <f t="shared" si="331"/>
        <v>Self-defense</v>
      </c>
      <c r="BA354" s="4" t="s">
        <v>1477</v>
      </c>
      <c r="BC354" s="4">
        <v>0</v>
      </c>
      <c r="BI354" s="4" t="str">
        <f t="shared" si="322"/>
        <v xml:space="preserve">Provide behavioral rehabilitation plan </v>
      </c>
      <c r="BJ354" s="4" t="s">
        <v>1464</v>
      </c>
      <c r="BK354" s="4" t="s">
        <v>1465</v>
      </c>
      <c r="BL354" s="4" t="str">
        <f t="shared" si="329"/>
        <v>No</v>
      </c>
      <c r="BR354" s="4">
        <v>1</v>
      </c>
      <c r="BS354" s="4" t="s">
        <v>1466</v>
      </c>
      <c r="BU354" s="4" t="str">
        <f t="shared" si="323"/>
        <v>Annually</v>
      </c>
      <c r="BV354" s="4" t="s">
        <v>1466</v>
      </c>
      <c r="BW354" s="4" t="s">
        <v>1467</v>
      </c>
      <c r="BX354" s="4" t="s">
        <v>1480</v>
      </c>
      <c r="BY354" s="4" t="s">
        <v>1485</v>
      </c>
      <c r="BZ354" s="4" t="s">
        <v>1482</v>
      </c>
      <c r="CA354" s="4">
        <v>1</v>
      </c>
      <c r="CB354" s="4" t="s">
        <v>1486</v>
      </c>
      <c r="CD354" s="4" t="str">
        <f>("Race/ethnicity, Gender, Grade level, Discipline duration")</f>
        <v>Race/ethnicity, Gender, Grade level, Discipline duration</v>
      </c>
      <c r="CE354" s="4" t="s">
        <v>1486</v>
      </c>
      <c r="CF354" s="4" t="s">
        <v>1471</v>
      </c>
      <c r="CG354" s="4">
        <v>1</v>
      </c>
      <c r="CH354" s="4" t="s">
        <v>1472</v>
      </c>
      <c r="CJ354" s="4" t="str">
        <f t="shared" si="325"/>
        <v>Possession of firearm, Possession of weapon, Offenses related to a controlled substance, Physical violence, Damaging property, Truancy or absence</v>
      </c>
      <c r="CK354" s="4" t="s">
        <v>1473</v>
      </c>
    </row>
    <row r="355" spans="1:89" s="4" customFormat="1" x14ac:dyDescent="0.35">
      <c r="A355" s="4" t="s">
        <v>1454</v>
      </c>
      <c r="B355" s="5">
        <v>43282</v>
      </c>
      <c r="C355" s="5">
        <v>43435</v>
      </c>
      <c r="D355" s="4">
        <v>1</v>
      </c>
      <c r="E355" s="4" t="s">
        <v>1455</v>
      </c>
      <c r="G355" s="4">
        <v>1</v>
      </c>
      <c r="H355" s="4" t="s">
        <v>1456</v>
      </c>
      <c r="J355" s="4" t="str">
        <f>("Possession of firearm, Physical violence, Possession of controlled substance")</f>
        <v>Possession of firearm, Physical violence, Possession of controlled substance</v>
      </c>
      <c r="K355" s="4" t="s">
        <v>1491</v>
      </c>
      <c r="L355" s="4" t="s">
        <v>1458</v>
      </c>
      <c r="M355" s="4" t="str">
        <f t="shared" si="318"/>
        <v>One calendar year</v>
      </c>
      <c r="N355" s="4" t="s">
        <v>1492</v>
      </c>
      <c r="P355" s="4">
        <v>1</v>
      </c>
      <c r="Q355" s="4" t="s">
        <v>1492</v>
      </c>
      <c r="S355" s="4" t="str">
        <f>("Making false report")</f>
        <v>Making false report</v>
      </c>
      <c r="T355" s="4" t="s">
        <v>1489</v>
      </c>
      <c r="V355" s="4" t="str">
        <f t="shared" si="327"/>
        <v>Positive drug test</v>
      </c>
      <c r="W355" s="4" t="s">
        <v>1474</v>
      </c>
      <c r="Y355" s="4" t="str">
        <f t="shared" si="320"/>
        <v>Not specified</v>
      </c>
      <c r="AB355" s="4">
        <v>1</v>
      </c>
      <c r="AC355" s="4" t="s">
        <v>1459</v>
      </c>
      <c r="AE355" s="4" t="str">
        <f t="shared" si="314"/>
        <v>None</v>
      </c>
      <c r="AN355" s="4" t="s">
        <v>1475</v>
      </c>
      <c r="AO355" s="4" t="s">
        <v>1490</v>
      </c>
      <c r="AP355" s="4" t="s">
        <v>1493</v>
      </c>
      <c r="AQ355" s="4" t="str">
        <f t="shared" si="328"/>
        <v>Positive drug test</v>
      </c>
      <c r="AT355" s="4" t="str">
        <f t="shared" si="321"/>
        <v>10 days</v>
      </c>
      <c r="AU355" s="4" t="s">
        <v>1494</v>
      </c>
      <c r="AV355" s="4" t="s">
        <v>1463</v>
      </c>
      <c r="AW355" s="4" t="str">
        <f t="shared" si="330"/>
        <v>No, but may be considered</v>
      </c>
      <c r="AX355" s="4" t="s">
        <v>1477</v>
      </c>
      <c r="AZ355" s="4" t="str">
        <f t="shared" si="331"/>
        <v>Self-defense</v>
      </c>
      <c r="BA355" s="4" t="s">
        <v>1477</v>
      </c>
      <c r="BC355" s="4">
        <v>0</v>
      </c>
      <c r="BI355" s="4" t="str">
        <f t="shared" si="322"/>
        <v xml:space="preserve">Provide behavioral rehabilitation plan </v>
      </c>
      <c r="BJ355" s="4" t="s">
        <v>1464</v>
      </c>
      <c r="BK355" s="4" t="s">
        <v>1465</v>
      </c>
      <c r="BL355" s="4" t="str">
        <f t="shared" si="329"/>
        <v>No</v>
      </c>
      <c r="BR355" s="4">
        <v>1</v>
      </c>
      <c r="BS355" s="4" t="s">
        <v>1495</v>
      </c>
      <c r="BU355" s="4" t="str">
        <f t="shared" si="323"/>
        <v>Annually</v>
      </c>
      <c r="BV355" s="4" t="s">
        <v>1495</v>
      </c>
      <c r="BX355" s="4" t="s">
        <v>1480</v>
      </c>
      <c r="BY355" s="4" t="s">
        <v>1496</v>
      </c>
      <c r="BZ355" s="4" t="s">
        <v>1497</v>
      </c>
      <c r="CA355" s="4">
        <v>1</v>
      </c>
      <c r="CB355" s="4" t="s">
        <v>1483</v>
      </c>
      <c r="CD355" s="4" t="str">
        <f>("Race/ethnicity, Gender, Grade level, Disciplinary type")</f>
        <v>Race/ethnicity, Gender, Grade level, Disciplinary type</v>
      </c>
      <c r="CE355" s="4" t="s">
        <v>1483</v>
      </c>
      <c r="CF355" s="4" t="s">
        <v>1498</v>
      </c>
      <c r="CG355" s="4">
        <v>1</v>
      </c>
      <c r="CH355" s="4" t="s">
        <v>1472</v>
      </c>
      <c r="CJ355" s="4" t="str">
        <f t="shared" si="325"/>
        <v>Possession of firearm, Possession of weapon, Offenses related to a controlled substance, Physical violence, Damaging property, Truancy or absence</v>
      </c>
      <c r="CK355" s="4" t="s">
        <v>1499</v>
      </c>
    </row>
    <row r="356" spans="1:89" s="4" customFormat="1" x14ac:dyDescent="0.35">
      <c r="A356" s="4" t="s">
        <v>1500</v>
      </c>
      <c r="B356" s="5">
        <v>39448</v>
      </c>
      <c r="C356" s="5">
        <v>39982</v>
      </c>
      <c r="D356" s="4">
        <v>1</v>
      </c>
      <c r="E356" s="4" t="s">
        <v>1501</v>
      </c>
      <c r="G356" s="4">
        <v>1</v>
      </c>
      <c r="H356" s="4" t="s">
        <v>1502</v>
      </c>
      <c r="J356" s="4" t="str">
        <f t="shared" ref="J356:J364" si="333">("Possession of firearm, Possession of weapon, Delinquent acts, Sexual assault")</f>
        <v>Possession of firearm, Possession of weapon, Delinquent acts, Sexual assault</v>
      </c>
      <c r="K356" s="4" t="s">
        <v>1503</v>
      </c>
      <c r="M356" s="4" t="str">
        <f t="shared" si="318"/>
        <v>One calendar year</v>
      </c>
      <c r="N356" s="4" t="s">
        <v>1504</v>
      </c>
      <c r="O356" s="4" t="s">
        <v>1505</v>
      </c>
      <c r="P356" s="4">
        <v>1</v>
      </c>
      <c r="Q356" s="4" t="s">
        <v>1504</v>
      </c>
      <c r="S356" s="4" t="str">
        <f>("Physical violence, Possession of a controlled substance, Possession of alcoholic beverage, Delinquent acts, Terroristic threats, Making false report")</f>
        <v>Physical violence, Possession of a controlled substance, Possession of alcoholic beverage, Delinquent acts, Terroristic threats, Making false report</v>
      </c>
      <c r="T356" s="4" t="s">
        <v>1506</v>
      </c>
      <c r="U356" s="4" t="s">
        <v>1507</v>
      </c>
      <c r="V356" s="4" t="str">
        <f t="shared" ref="V356:V387" si="334">("None")</f>
        <v>None</v>
      </c>
      <c r="Y356" s="4" t="str">
        <f t="shared" ref="Y356:Y364" si="335">("One calendar year")</f>
        <v>One calendar year</v>
      </c>
      <c r="Z356" s="4" t="s">
        <v>1508</v>
      </c>
      <c r="AB356" s="4">
        <v>1</v>
      </c>
      <c r="AC356" s="4" t="s">
        <v>1509</v>
      </c>
      <c r="AE356" s="4" t="str">
        <f t="shared" ref="AE356:AE364" si="336">("Not specified")</f>
        <v>Not specified</v>
      </c>
      <c r="AN356" s="4" t="str">
        <f t="shared" ref="AN356:AN364" si="337">("Not specified")</f>
        <v>Not specified</v>
      </c>
      <c r="AQ356" s="4" t="str">
        <f t="shared" ref="AQ356:AQ378" si="338">("None")</f>
        <v>None</v>
      </c>
      <c r="AT356" s="4" t="str">
        <f t="shared" ref="AT356:AT364" si="339">("3 days")</f>
        <v>3 days</v>
      </c>
      <c r="AU356" s="4" t="s">
        <v>1510</v>
      </c>
      <c r="AW356" s="4" t="str">
        <f t="shared" si="330"/>
        <v>No, but may be considered</v>
      </c>
      <c r="AX356" s="4" t="s">
        <v>1511</v>
      </c>
      <c r="AZ356" s="4" t="str">
        <f t="shared" ref="AZ356:AZ364" si="340">("Disciplinary history, Student's disability , Self-defense, Lack of intent")</f>
        <v>Disciplinary history, Student's disability , Self-defense, Lack of intent</v>
      </c>
      <c r="BA356" s="4" t="s">
        <v>1511</v>
      </c>
      <c r="BC356" s="4">
        <v>1</v>
      </c>
      <c r="BD356" s="4" t="s">
        <v>1512</v>
      </c>
      <c r="BF356" s="4" t="str">
        <f t="shared" ref="BF356:BF361" si="341">("Under 10 years old")</f>
        <v>Under 10 years old</v>
      </c>
      <c r="BG356" s="4" t="s">
        <v>1512</v>
      </c>
      <c r="BH356" s="4" t="s">
        <v>1513</v>
      </c>
      <c r="BI356" s="4" t="str">
        <f t="shared" ref="BI356:BI364" si="342">("Not required")</f>
        <v>Not required</v>
      </c>
      <c r="BL356" s="4" t="str">
        <f t="shared" si="329"/>
        <v>No</v>
      </c>
      <c r="BR356" s="4">
        <v>1</v>
      </c>
      <c r="BS356" s="4" t="s">
        <v>1514</v>
      </c>
      <c r="BU356" s="4" t="str">
        <f t="shared" si="323"/>
        <v>Annually</v>
      </c>
      <c r="BV356" s="4" t="s">
        <v>1514</v>
      </c>
      <c r="BX356" s="4" t="str">
        <f t="shared" ref="BX356:BX364" si="343">("Number of expulsions, Incident type, Discipline duration, Demographic information ")</f>
        <v xml:space="preserve">Number of expulsions, Incident type, Discipline duration, Demographic information </v>
      </c>
      <c r="BY356" s="4" t="s">
        <v>1515</v>
      </c>
      <c r="CA356" s="4">
        <v>0</v>
      </c>
      <c r="CG356" s="4">
        <v>1</v>
      </c>
      <c r="CH356" s="4" t="s">
        <v>1516</v>
      </c>
      <c r="CJ356" s="4" t="str">
        <f t="shared" ref="CJ356:CJ364" si="344">("Possession of firearm, Possession of weapon, Offenses related to a controlled substance, Sexual assault, Terroristic threats, Delinquent acts, Theft")</f>
        <v>Possession of firearm, Possession of weapon, Offenses related to a controlled substance, Sexual assault, Terroristic threats, Delinquent acts, Theft</v>
      </c>
      <c r="CK356" s="4" t="s">
        <v>1516</v>
      </c>
    </row>
    <row r="357" spans="1:89" s="4" customFormat="1" x14ac:dyDescent="0.35">
      <c r="A357" s="4" t="s">
        <v>1500</v>
      </c>
      <c r="B357" s="5">
        <v>39983</v>
      </c>
      <c r="C357" s="5">
        <v>40710</v>
      </c>
      <c r="D357" s="4">
        <v>1</v>
      </c>
      <c r="E357" s="4" t="s">
        <v>1517</v>
      </c>
      <c r="G357" s="4">
        <v>1</v>
      </c>
      <c r="H357" s="4" t="s">
        <v>1518</v>
      </c>
      <c r="J357" s="4" t="str">
        <f t="shared" si="333"/>
        <v>Possession of firearm, Possession of weapon, Delinquent acts, Sexual assault</v>
      </c>
      <c r="K357" s="4" t="s">
        <v>1503</v>
      </c>
      <c r="M357" s="4" t="str">
        <f t="shared" si="318"/>
        <v>One calendar year</v>
      </c>
      <c r="N357" s="4" t="s">
        <v>1519</v>
      </c>
      <c r="O357" s="4" t="s">
        <v>1505</v>
      </c>
      <c r="P357" s="4">
        <v>1</v>
      </c>
      <c r="Q357" s="4" t="s">
        <v>1519</v>
      </c>
      <c r="S357" s="4" t="str">
        <f>("Physical violence, Possession of a controlled substance, Possession of alcoholic beverage, Delinquent acts, Terroristic threats, Making false report")</f>
        <v>Physical violence, Possession of a controlled substance, Possession of alcoholic beverage, Delinquent acts, Terroristic threats, Making false report</v>
      </c>
      <c r="T357" s="4" t="s">
        <v>1520</v>
      </c>
      <c r="U357" s="4" t="s">
        <v>1507</v>
      </c>
      <c r="V357" s="4" t="str">
        <f t="shared" si="334"/>
        <v>None</v>
      </c>
      <c r="Y357" s="4" t="str">
        <f t="shared" si="335"/>
        <v>One calendar year</v>
      </c>
      <c r="Z357" s="4" t="s">
        <v>1521</v>
      </c>
      <c r="AB357" s="4">
        <v>1</v>
      </c>
      <c r="AC357" s="4" t="s">
        <v>1522</v>
      </c>
      <c r="AE357" s="4" t="str">
        <f t="shared" si="336"/>
        <v>Not specified</v>
      </c>
      <c r="AN357" s="4" t="str">
        <f t="shared" si="337"/>
        <v>Not specified</v>
      </c>
      <c r="AQ357" s="4" t="str">
        <f t="shared" si="338"/>
        <v>None</v>
      </c>
      <c r="AT357" s="4" t="str">
        <f t="shared" si="339"/>
        <v>3 days</v>
      </c>
      <c r="AU357" s="4" t="s">
        <v>1523</v>
      </c>
      <c r="AW357" s="4" t="str">
        <f t="shared" ref="AW357:AW364" si="345">("Yes, required")</f>
        <v>Yes, required</v>
      </c>
      <c r="AX357" s="4" t="s">
        <v>1524</v>
      </c>
      <c r="AZ357" s="4" t="str">
        <f t="shared" si="340"/>
        <v>Disciplinary history, Student's disability , Self-defense, Lack of intent</v>
      </c>
      <c r="BA357" s="4" t="s">
        <v>1525</v>
      </c>
      <c r="BC357" s="4">
        <v>1</v>
      </c>
      <c r="BD357" s="4" t="s">
        <v>1512</v>
      </c>
      <c r="BF357" s="4" t="str">
        <f t="shared" si="341"/>
        <v>Under 10 years old</v>
      </c>
      <c r="BG357" s="4" t="s">
        <v>1512</v>
      </c>
      <c r="BH357" s="4" t="s">
        <v>1513</v>
      </c>
      <c r="BI357" s="4" t="str">
        <f t="shared" si="342"/>
        <v>Not required</v>
      </c>
      <c r="BL357" s="4" t="str">
        <f t="shared" si="329"/>
        <v>No</v>
      </c>
      <c r="BR357" s="4">
        <v>1</v>
      </c>
      <c r="BS357" s="4" t="s">
        <v>1526</v>
      </c>
      <c r="BU357" s="4" t="str">
        <f t="shared" si="323"/>
        <v>Annually</v>
      </c>
      <c r="BV357" s="4" t="s">
        <v>1526</v>
      </c>
      <c r="BX357" s="4" t="str">
        <f t="shared" si="343"/>
        <v xml:space="preserve">Number of expulsions, Incident type, Discipline duration, Demographic information </v>
      </c>
      <c r="BY357" s="4" t="s">
        <v>1527</v>
      </c>
      <c r="CA357" s="4">
        <v>0</v>
      </c>
      <c r="CG357" s="4">
        <v>1</v>
      </c>
      <c r="CH357" s="4" t="s">
        <v>1528</v>
      </c>
      <c r="CJ357" s="4" t="str">
        <f t="shared" si="344"/>
        <v>Possession of firearm, Possession of weapon, Offenses related to a controlled substance, Sexual assault, Terroristic threats, Delinquent acts, Theft</v>
      </c>
      <c r="CK357" s="4" t="s">
        <v>1528</v>
      </c>
    </row>
    <row r="358" spans="1:89" s="4" customFormat="1" x14ac:dyDescent="0.35">
      <c r="A358" s="4" t="s">
        <v>1500</v>
      </c>
      <c r="B358" s="5">
        <v>40711</v>
      </c>
      <c r="C358" s="5">
        <v>41438</v>
      </c>
      <c r="D358" s="4">
        <v>1</v>
      </c>
      <c r="E358" s="4" t="s">
        <v>1529</v>
      </c>
      <c r="G358" s="4">
        <v>1</v>
      </c>
      <c r="H358" s="4" t="s">
        <v>1530</v>
      </c>
      <c r="J358" s="4" t="str">
        <f t="shared" si="333"/>
        <v>Possession of firearm, Possession of weapon, Delinquent acts, Sexual assault</v>
      </c>
      <c r="K358" s="4" t="s">
        <v>1503</v>
      </c>
      <c r="M358" s="4" t="str">
        <f t="shared" si="318"/>
        <v>One calendar year</v>
      </c>
      <c r="N358" s="4" t="s">
        <v>1519</v>
      </c>
      <c r="O358" s="4" t="s">
        <v>1505</v>
      </c>
      <c r="P358" s="4">
        <v>1</v>
      </c>
      <c r="Q358" s="4" t="s">
        <v>1519</v>
      </c>
      <c r="S358" s="4" t="str">
        <f t="shared" ref="S358:S363" si="346">("Possession of a weapon, Physical violence, Possession of a controlled substance, Possession of alcoholic beverage, Delinquent acts, Terroristic threats, Making false report")</f>
        <v>Possession of a weapon, Physical violence, Possession of a controlled substance, Possession of alcoholic beverage, Delinquent acts, Terroristic threats, Making false report</v>
      </c>
      <c r="T358" s="4" t="s">
        <v>1531</v>
      </c>
      <c r="U358" s="4" t="s">
        <v>1507</v>
      </c>
      <c r="V358" s="4" t="str">
        <f t="shared" si="334"/>
        <v>None</v>
      </c>
      <c r="Y358" s="4" t="str">
        <f t="shared" si="335"/>
        <v>One calendar year</v>
      </c>
      <c r="Z358" s="4" t="s">
        <v>1532</v>
      </c>
      <c r="AB358" s="4">
        <v>1</v>
      </c>
      <c r="AC358" s="4" t="s">
        <v>1509</v>
      </c>
      <c r="AE358" s="4" t="str">
        <f t="shared" si="336"/>
        <v>Not specified</v>
      </c>
      <c r="AN358" s="4" t="str">
        <f t="shared" si="337"/>
        <v>Not specified</v>
      </c>
      <c r="AQ358" s="4" t="str">
        <f t="shared" si="338"/>
        <v>None</v>
      </c>
      <c r="AT358" s="4" t="str">
        <f t="shared" si="339"/>
        <v>3 days</v>
      </c>
      <c r="AU358" s="4" t="s">
        <v>1533</v>
      </c>
      <c r="AW358" s="4" t="str">
        <f t="shared" si="345"/>
        <v>Yes, required</v>
      </c>
      <c r="AX358" s="4" t="s">
        <v>1524</v>
      </c>
      <c r="AZ358" s="4" t="str">
        <f t="shared" si="340"/>
        <v>Disciplinary history, Student's disability , Self-defense, Lack of intent</v>
      </c>
      <c r="BA358" s="4" t="s">
        <v>1525</v>
      </c>
      <c r="BC358" s="4">
        <v>1</v>
      </c>
      <c r="BD358" s="4" t="s">
        <v>1534</v>
      </c>
      <c r="BF358" s="4" t="str">
        <f t="shared" si="341"/>
        <v>Under 10 years old</v>
      </c>
      <c r="BG358" s="4" t="s">
        <v>1534</v>
      </c>
      <c r="BH358" s="4" t="s">
        <v>1513</v>
      </c>
      <c r="BI358" s="4" t="str">
        <f t="shared" si="342"/>
        <v>Not required</v>
      </c>
      <c r="BL358" s="4" t="str">
        <f t="shared" si="329"/>
        <v>No</v>
      </c>
      <c r="BR358" s="4">
        <v>1</v>
      </c>
      <c r="BS358" s="4" t="s">
        <v>1514</v>
      </c>
      <c r="BU358" s="4" t="str">
        <f t="shared" si="323"/>
        <v>Annually</v>
      </c>
      <c r="BV358" s="4" t="s">
        <v>1514</v>
      </c>
      <c r="BX358" s="4" t="str">
        <f t="shared" si="343"/>
        <v xml:space="preserve">Number of expulsions, Incident type, Discipline duration, Demographic information </v>
      </c>
      <c r="BY358" s="4" t="s">
        <v>1535</v>
      </c>
      <c r="CA358" s="4">
        <v>0</v>
      </c>
      <c r="CG358" s="4">
        <v>1</v>
      </c>
      <c r="CH358" s="4" t="s">
        <v>1536</v>
      </c>
      <c r="CJ358" s="4" t="str">
        <f t="shared" si="344"/>
        <v>Possession of firearm, Possession of weapon, Offenses related to a controlled substance, Sexual assault, Terroristic threats, Delinquent acts, Theft</v>
      </c>
      <c r="CK358" s="4" t="s">
        <v>1536</v>
      </c>
    </row>
    <row r="359" spans="1:89" s="4" customFormat="1" x14ac:dyDescent="0.35">
      <c r="A359" s="4" t="s">
        <v>1500</v>
      </c>
      <c r="B359" s="5">
        <v>41439</v>
      </c>
      <c r="C359" s="5">
        <v>41517</v>
      </c>
      <c r="D359" s="4">
        <v>1</v>
      </c>
      <c r="E359" s="4" t="s">
        <v>1537</v>
      </c>
      <c r="G359" s="4">
        <v>1</v>
      </c>
      <c r="H359" s="4" t="s">
        <v>1502</v>
      </c>
      <c r="J359" s="4" t="str">
        <f t="shared" si="333"/>
        <v>Possession of firearm, Possession of weapon, Delinquent acts, Sexual assault</v>
      </c>
      <c r="K359" s="4" t="s">
        <v>1503</v>
      </c>
      <c r="M359" s="4" t="str">
        <f t="shared" si="318"/>
        <v>One calendar year</v>
      </c>
      <c r="N359" s="4" t="s">
        <v>1519</v>
      </c>
      <c r="O359" s="4" t="s">
        <v>1505</v>
      </c>
      <c r="P359" s="4">
        <v>1</v>
      </c>
      <c r="Q359" s="4" t="s">
        <v>1519</v>
      </c>
      <c r="S359" s="4" t="str">
        <f t="shared" si="346"/>
        <v>Possession of a weapon, Physical violence, Possession of a controlled substance, Possession of alcoholic beverage, Delinquent acts, Terroristic threats, Making false report</v>
      </c>
      <c r="T359" s="4" t="s">
        <v>1531</v>
      </c>
      <c r="U359" s="4" t="s">
        <v>1538</v>
      </c>
      <c r="V359" s="4" t="str">
        <f t="shared" si="334"/>
        <v>None</v>
      </c>
      <c r="Y359" s="4" t="str">
        <f t="shared" si="335"/>
        <v>One calendar year</v>
      </c>
      <c r="Z359" s="4" t="s">
        <v>1521</v>
      </c>
      <c r="AB359" s="4">
        <v>1</v>
      </c>
      <c r="AC359" s="4" t="s">
        <v>1539</v>
      </c>
      <c r="AE359" s="4" t="str">
        <f t="shared" si="336"/>
        <v>Not specified</v>
      </c>
      <c r="AN359" s="4" t="str">
        <f t="shared" si="337"/>
        <v>Not specified</v>
      </c>
      <c r="AQ359" s="4" t="str">
        <f t="shared" si="338"/>
        <v>None</v>
      </c>
      <c r="AT359" s="4" t="str">
        <f t="shared" si="339"/>
        <v>3 days</v>
      </c>
      <c r="AU359" s="4" t="s">
        <v>1523</v>
      </c>
      <c r="AW359" s="4" t="str">
        <f t="shared" si="345"/>
        <v>Yes, required</v>
      </c>
      <c r="AX359" s="4" t="s">
        <v>1540</v>
      </c>
      <c r="AZ359" s="4" t="str">
        <f t="shared" si="340"/>
        <v>Disciplinary history, Student's disability , Self-defense, Lack of intent</v>
      </c>
      <c r="BA359" s="4" t="s">
        <v>1541</v>
      </c>
      <c r="BC359" s="4">
        <v>1</v>
      </c>
      <c r="BD359" s="4" t="s">
        <v>1534</v>
      </c>
      <c r="BF359" s="4" t="str">
        <f t="shared" si="341"/>
        <v>Under 10 years old</v>
      </c>
      <c r="BG359" s="4" t="s">
        <v>1534</v>
      </c>
      <c r="BH359" s="4" t="s">
        <v>1513</v>
      </c>
      <c r="BI359" s="4" t="str">
        <f t="shared" si="342"/>
        <v>Not required</v>
      </c>
      <c r="BL359" s="4" t="str">
        <f t="shared" si="329"/>
        <v>No</v>
      </c>
      <c r="BR359" s="4">
        <v>1</v>
      </c>
      <c r="BS359" s="4" t="s">
        <v>1514</v>
      </c>
      <c r="BU359" s="4" t="str">
        <f t="shared" si="323"/>
        <v>Annually</v>
      </c>
      <c r="BV359" s="4" t="s">
        <v>1514</v>
      </c>
      <c r="BX359" s="4" t="str">
        <f t="shared" si="343"/>
        <v xml:space="preserve">Number of expulsions, Incident type, Discipline duration, Demographic information </v>
      </c>
      <c r="BY359" s="4" t="s">
        <v>1535</v>
      </c>
      <c r="CA359" s="4">
        <v>0</v>
      </c>
      <c r="CG359" s="4">
        <v>1</v>
      </c>
      <c r="CH359" s="4" t="s">
        <v>1542</v>
      </c>
      <c r="CJ359" s="4" t="str">
        <f t="shared" si="344"/>
        <v>Possession of firearm, Possession of weapon, Offenses related to a controlled substance, Sexual assault, Terroristic threats, Delinquent acts, Theft</v>
      </c>
      <c r="CK359" s="4" t="s">
        <v>1542</v>
      </c>
    </row>
    <row r="360" spans="1:89" s="4" customFormat="1" x14ac:dyDescent="0.35">
      <c r="A360" s="4" t="s">
        <v>1500</v>
      </c>
      <c r="B360" s="5">
        <v>41518</v>
      </c>
      <c r="C360" s="5">
        <v>42174</v>
      </c>
      <c r="D360" s="4">
        <v>1</v>
      </c>
      <c r="E360" s="4" t="s">
        <v>1543</v>
      </c>
      <c r="G360" s="4">
        <v>1</v>
      </c>
      <c r="H360" s="4" t="s">
        <v>1502</v>
      </c>
      <c r="J360" s="4" t="str">
        <f t="shared" si="333"/>
        <v>Possession of firearm, Possession of weapon, Delinquent acts, Sexual assault</v>
      </c>
      <c r="K360" s="4" t="s">
        <v>1503</v>
      </c>
      <c r="M360" s="4" t="str">
        <f t="shared" si="318"/>
        <v>One calendar year</v>
      </c>
      <c r="N360" s="4" t="s">
        <v>1519</v>
      </c>
      <c r="O360" s="4" t="s">
        <v>1505</v>
      </c>
      <c r="P360" s="4">
        <v>1</v>
      </c>
      <c r="Q360" s="4" t="s">
        <v>1519</v>
      </c>
      <c r="S360" s="4" t="str">
        <f t="shared" si="346"/>
        <v>Possession of a weapon, Physical violence, Possession of a controlled substance, Possession of alcoholic beverage, Delinquent acts, Terroristic threats, Making false report</v>
      </c>
      <c r="T360" s="4" t="s">
        <v>1544</v>
      </c>
      <c r="U360" s="4" t="s">
        <v>1538</v>
      </c>
      <c r="V360" s="4" t="str">
        <f t="shared" si="334"/>
        <v>None</v>
      </c>
      <c r="Y360" s="4" t="str">
        <f t="shared" si="335"/>
        <v>One calendar year</v>
      </c>
      <c r="Z360" s="4" t="s">
        <v>1545</v>
      </c>
      <c r="AB360" s="4">
        <v>1</v>
      </c>
      <c r="AC360" s="4" t="s">
        <v>1539</v>
      </c>
      <c r="AE360" s="4" t="str">
        <f t="shared" si="336"/>
        <v>Not specified</v>
      </c>
      <c r="AN360" s="4" t="str">
        <f t="shared" si="337"/>
        <v>Not specified</v>
      </c>
      <c r="AQ360" s="4" t="str">
        <f t="shared" si="338"/>
        <v>None</v>
      </c>
      <c r="AT360" s="4" t="str">
        <f t="shared" si="339"/>
        <v>3 days</v>
      </c>
      <c r="AU360" s="4" t="s">
        <v>1546</v>
      </c>
      <c r="AW360" s="4" t="str">
        <f t="shared" si="345"/>
        <v>Yes, required</v>
      </c>
      <c r="AX360" s="4" t="s">
        <v>1524</v>
      </c>
      <c r="AZ360" s="4" t="str">
        <f t="shared" si="340"/>
        <v>Disciplinary history, Student's disability , Self-defense, Lack of intent</v>
      </c>
      <c r="BA360" s="4" t="s">
        <v>1525</v>
      </c>
      <c r="BC360" s="4">
        <v>1</v>
      </c>
      <c r="BD360" s="4" t="s">
        <v>1534</v>
      </c>
      <c r="BF360" s="4" t="str">
        <f t="shared" si="341"/>
        <v>Under 10 years old</v>
      </c>
      <c r="BG360" s="4" t="s">
        <v>1534</v>
      </c>
      <c r="BH360" s="4" t="s">
        <v>1513</v>
      </c>
      <c r="BI360" s="4" t="str">
        <f t="shared" si="342"/>
        <v>Not required</v>
      </c>
      <c r="BL360" s="4" t="str">
        <f t="shared" si="329"/>
        <v>No</v>
      </c>
      <c r="BR360" s="4">
        <v>1</v>
      </c>
      <c r="BS360" s="4" t="s">
        <v>1514</v>
      </c>
      <c r="BU360" s="4" t="str">
        <f t="shared" si="323"/>
        <v>Annually</v>
      </c>
      <c r="BV360" s="4" t="s">
        <v>1514</v>
      </c>
      <c r="BX360" s="4" t="str">
        <f t="shared" si="343"/>
        <v xml:space="preserve">Number of expulsions, Incident type, Discipline duration, Demographic information </v>
      </c>
      <c r="BY360" s="4" t="s">
        <v>1547</v>
      </c>
      <c r="CA360" s="4">
        <v>0</v>
      </c>
      <c r="CG360" s="4">
        <v>1</v>
      </c>
      <c r="CH360" s="4" t="s">
        <v>1548</v>
      </c>
      <c r="CJ360" s="4" t="str">
        <f t="shared" si="344"/>
        <v>Possession of firearm, Possession of weapon, Offenses related to a controlled substance, Sexual assault, Terroristic threats, Delinquent acts, Theft</v>
      </c>
      <c r="CK360" s="4" t="s">
        <v>1548</v>
      </c>
    </row>
    <row r="361" spans="1:89" s="4" customFormat="1" x14ac:dyDescent="0.35">
      <c r="A361" s="4" t="s">
        <v>1500</v>
      </c>
      <c r="B361" s="5">
        <v>42175</v>
      </c>
      <c r="C361" s="5">
        <v>42897</v>
      </c>
      <c r="D361" s="4">
        <v>1</v>
      </c>
      <c r="E361" s="4" t="s">
        <v>1543</v>
      </c>
      <c r="G361" s="4">
        <v>1</v>
      </c>
      <c r="H361" s="4" t="s">
        <v>1502</v>
      </c>
      <c r="J361" s="4" t="str">
        <f t="shared" si="333"/>
        <v>Possession of firearm, Possession of weapon, Delinquent acts, Sexual assault</v>
      </c>
      <c r="K361" s="4" t="s">
        <v>1503</v>
      </c>
      <c r="M361" s="4" t="str">
        <f t="shared" si="318"/>
        <v>One calendar year</v>
      </c>
      <c r="N361" s="4" t="s">
        <v>1519</v>
      </c>
      <c r="O361" s="4" t="s">
        <v>1505</v>
      </c>
      <c r="P361" s="4">
        <v>1</v>
      </c>
      <c r="Q361" s="4" t="s">
        <v>1519</v>
      </c>
      <c r="S361" s="4" t="str">
        <f t="shared" si="346"/>
        <v>Possession of a weapon, Physical violence, Possession of a controlled substance, Possession of alcoholic beverage, Delinquent acts, Terroristic threats, Making false report</v>
      </c>
      <c r="T361" s="4" t="s">
        <v>1549</v>
      </c>
      <c r="U361" s="4" t="s">
        <v>1538</v>
      </c>
      <c r="V361" s="4" t="str">
        <f t="shared" si="334"/>
        <v>None</v>
      </c>
      <c r="Y361" s="4" t="str">
        <f t="shared" si="335"/>
        <v>One calendar year</v>
      </c>
      <c r="Z361" s="4" t="s">
        <v>1508</v>
      </c>
      <c r="AB361" s="4">
        <v>1</v>
      </c>
      <c r="AC361" s="4" t="s">
        <v>1539</v>
      </c>
      <c r="AE361" s="4" t="str">
        <f t="shared" si="336"/>
        <v>Not specified</v>
      </c>
      <c r="AN361" s="4" t="str">
        <f t="shared" si="337"/>
        <v>Not specified</v>
      </c>
      <c r="AQ361" s="4" t="str">
        <f t="shared" si="338"/>
        <v>None</v>
      </c>
      <c r="AT361" s="4" t="str">
        <f t="shared" si="339"/>
        <v>3 days</v>
      </c>
      <c r="AU361" s="4" t="s">
        <v>1523</v>
      </c>
      <c r="AW361" s="4" t="str">
        <f t="shared" si="345"/>
        <v>Yes, required</v>
      </c>
      <c r="AX361" s="4" t="s">
        <v>1524</v>
      </c>
      <c r="AZ361" s="4" t="str">
        <f t="shared" si="340"/>
        <v>Disciplinary history, Student's disability , Self-defense, Lack of intent</v>
      </c>
      <c r="BA361" s="4" t="s">
        <v>1550</v>
      </c>
      <c r="BC361" s="4">
        <v>1</v>
      </c>
      <c r="BD361" s="4" t="s">
        <v>1534</v>
      </c>
      <c r="BF361" s="4" t="str">
        <f t="shared" si="341"/>
        <v>Under 10 years old</v>
      </c>
      <c r="BG361" s="4" t="s">
        <v>1534</v>
      </c>
      <c r="BH361" s="4" t="s">
        <v>1513</v>
      </c>
      <c r="BI361" s="4" t="str">
        <f t="shared" si="342"/>
        <v>Not required</v>
      </c>
      <c r="BL361" s="4" t="str">
        <f t="shared" si="329"/>
        <v>No</v>
      </c>
      <c r="BR361" s="4">
        <v>1</v>
      </c>
      <c r="BS361" s="4" t="s">
        <v>1514</v>
      </c>
      <c r="BU361" s="4" t="str">
        <f t="shared" si="323"/>
        <v>Annually</v>
      </c>
      <c r="BV361" s="4" t="s">
        <v>1514</v>
      </c>
      <c r="BX361" s="4" t="str">
        <f t="shared" si="343"/>
        <v xml:space="preserve">Number of expulsions, Incident type, Discipline duration, Demographic information </v>
      </c>
      <c r="BY361" s="4" t="s">
        <v>1535</v>
      </c>
      <c r="CA361" s="4">
        <v>0</v>
      </c>
      <c r="CG361" s="4">
        <v>1</v>
      </c>
      <c r="CH361" s="4" t="s">
        <v>1551</v>
      </c>
      <c r="CJ361" s="4" t="str">
        <f t="shared" si="344"/>
        <v>Possession of firearm, Possession of weapon, Offenses related to a controlled substance, Sexual assault, Terroristic threats, Delinquent acts, Theft</v>
      </c>
      <c r="CK361" s="4" t="s">
        <v>1551</v>
      </c>
    </row>
    <row r="362" spans="1:89" s="4" customFormat="1" x14ac:dyDescent="0.35">
      <c r="A362" s="4" t="s">
        <v>1500</v>
      </c>
      <c r="B362" s="5">
        <v>42898</v>
      </c>
      <c r="C362" s="5">
        <v>42900</v>
      </c>
      <c r="D362" s="4">
        <v>1</v>
      </c>
      <c r="E362" s="4" t="s">
        <v>1552</v>
      </c>
      <c r="G362" s="4">
        <v>1</v>
      </c>
      <c r="H362" s="4" t="s">
        <v>1553</v>
      </c>
      <c r="J362" s="4" t="str">
        <f t="shared" si="333"/>
        <v>Possession of firearm, Possession of weapon, Delinquent acts, Sexual assault</v>
      </c>
      <c r="K362" s="4" t="s">
        <v>1503</v>
      </c>
      <c r="M362" s="4" t="str">
        <f t="shared" si="318"/>
        <v>One calendar year</v>
      </c>
      <c r="N362" s="4" t="s">
        <v>1519</v>
      </c>
      <c r="O362" s="4" t="s">
        <v>1505</v>
      </c>
      <c r="P362" s="4">
        <v>1</v>
      </c>
      <c r="Q362" s="4" t="s">
        <v>1519</v>
      </c>
      <c r="S362" s="4" t="str">
        <f t="shared" si="346"/>
        <v>Possession of a weapon, Physical violence, Possession of a controlled substance, Possession of alcoholic beverage, Delinquent acts, Terroristic threats, Making false report</v>
      </c>
      <c r="T362" s="4" t="s">
        <v>1544</v>
      </c>
      <c r="U362" s="4" t="s">
        <v>1538</v>
      </c>
      <c r="V362" s="4" t="str">
        <f t="shared" si="334"/>
        <v>None</v>
      </c>
      <c r="Y362" s="4" t="str">
        <f t="shared" si="335"/>
        <v>One calendar year</v>
      </c>
      <c r="Z362" s="4" t="s">
        <v>1508</v>
      </c>
      <c r="AB362" s="4">
        <v>1</v>
      </c>
      <c r="AC362" s="4" t="s">
        <v>1539</v>
      </c>
      <c r="AE362" s="4" t="str">
        <f t="shared" si="336"/>
        <v>Not specified</v>
      </c>
      <c r="AN362" s="4" t="str">
        <f t="shared" si="337"/>
        <v>Not specified</v>
      </c>
      <c r="AQ362" s="4" t="str">
        <f t="shared" si="338"/>
        <v>None</v>
      </c>
      <c r="AT362" s="4" t="str">
        <f t="shared" si="339"/>
        <v>3 days</v>
      </c>
      <c r="AU362" s="4" t="s">
        <v>1523</v>
      </c>
      <c r="AW362" s="4" t="str">
        <f t="shared" si="345"/>
        <v>Yes, required</v>
      </c>
      <c r="AX362" s="4" t="s">
        <v>1524</v>
      </c>
      <c r="AZ362" s="4" t="str">
        <f t="shared" si="340"/>
        <v>Disciplinary history, Student's disability , Self-defense, Lack of intent</v>
      </c>
      <c r="BA362" s="4" t="s">
        <v>1525</v>
      </c>
      <c r="BC362" s="4">
        <v>1</v>
      </c>
      <c r="BD362" s="4" t="s">
        <v>1534</v>
      </c>
      <c r="BF362" s="4" t="str">
        <f>("Kindergarten through 2nd grade, Under 10 years old")</f>
        <v>Kindergarten through 2nd grade, Under 10 years old</v>
      </c>
      <c r="BG362" s="4" t="s">
        <v>1554</v>
      </c>
      <c r="BH362" s="4" t="s">
        <v>1555</v>
      </c>
      <c r="BI362" s="4" t="str">
        <f t="shared" si="342"/>
        <v>Not required</v>
      </c>
      <c r="BL362" s="4" t="str">
        <f t="shared" si="329"/>
        <v>No</v>
      </c>
      <c r="BR362" s="4">
        <v>1</v>
      </c>
      <c r="BS362" s="4" t="s">
        <v>1514</v>
      </c>
      <c r="BU362" s="4" t="str">
        <f t="shared" si="323"/>
        <v>Annually</v>
      </c>
      <c r="BV362" s="4" t="s">
        <v>1514</v>
      </c>
      <c r="BX362" s="4" t="str">
        <f t="shared" si="343"/>
        <v xml:space="preserve">Number of expulsions, Incident type, Discipline duration, Demographic information </v>
      </c>
      <c r="BY362" s="4" t="s">
        <v>1535</v>
      </c>
      <c r="CA362" s="4">
        <v>0</v>
      </c>
      <c r="CG362" s="4">
        <v>1</v>
      </c>
      <c r="CH362" s="4" t="s">
        <v>1551</v>
      </c>
      <c r="CJ362" s="4" t="str">
        <f t="shared" si="344"/>
        <v>Possession of firearm, Possession of weapon, Offenses related to a controlled substance, Sexual assault, Terroristic threats, Delinquent acts, Theft</v>
      </c>
      <c r="CK362" s="4" t="s">
        <v>1551</v>
      </c>
    </row>
    <row r="363" spans="1:89" s="4" customFormat="1" x14ac:dyDescent="0.35">
      <c r="A363" s="4" t="s">
        <v>1500</v>
      </c>
      <c r="B363" s="5">
        <v>42901</v>
      </c>
      <c r="C363" s="5">
        <v>42978</v>
      </c>
      <c r="D363" s="4">
        <v>1</v>
      </c>
      <c r="E363" s="4" t="s">
        <v>1556</v>
      </c>
      <c r="G363" s="4">
        <v>1</v>
      </c>
      <c r="H363" s="4" t="s">
        <v>1553</v>
      </c>
      <c r="J363" s="4" t="str">
        <f t="shared" si="333"/>
        <v>Possession of firearm, Possession of weapon, Delinquent acts, Sexual assault</v>
      </c>
      <c r="K363" s="4" t="s">
        <v>1503</v>
      </c>
      <c r="M363" s="4" t="str">
        <f t="shared" si="318"/>
        <v>One calendar year</v>
      </c>
      <c r="N363" s="4" t="s">
        <v>1557</v>
      </c>
      <c r="O363" s="4" t="s">
        <v>1505</v>
      </c>
      <c r="P363" s="4">
        <v>1</v>
      </c>
      <c r="Q363" s="4" t="s">
        <v>1557</v>
      </c>
      <c r="S363" s="4" t="str">
        <f t="shared" si="346"/>
        <v>Possession of a weapon, Physical violence, Possession of a controlled substance, Possession of alcoholic beverage, Delinquent acts, Terroristic threats, Making false report</v>
      </c>
      <c r="T363" s="4" t="s">
        <v>1544</v>
      </c>
      <c r="U363" s="4" t="s">
        <v>1538</v>
      </c>
      <c r="V363" s="4" t="str">
        <f t="shared" si="334"/>
        <v>None</v>
      </c>
      <c r="Y363" s="4" t="str">
        <f t="shared" si="335"/>
        <v>One calendar year</v>
      </c>
      <c r="Z363" s="4" t="s">
        <v>1508</v>
      </c>
      <c r="AB363" s="4">
        <v>1</v>
      </c>
      <c r="AC363" s="4" t="s">
        <v>1539</v>
      </c>
      <c r="AE363" s="4" t="str">
        <f t="shared" si="336"/>
        <v>Not specified</v>
      </c>
      <c r="AN363" s="4" t="str">
        <f t="shared" si="337"/>
        <v>Not specified</v>
      </c>
      <c r="AQ363" s="4" t="str">
        <f t="shared" si="338"/>
        <v>None</v>
      </c>
      <c r="AT363" s="4" t="str">
        <f t="shared" si="339"/>
        <v>3 days</v>
      </c>
      <c r="AU363" s="4" t="s">
        <v>1523</v>
      </c>
      <c r="AW363" s="4" t="str">
        <f t="shared" si="345"/>
        <v>Yes, required</v>
      </c>
      <c r="AX363" s="4" t="s">
        <v>1524</v>
      </c>
      <c r="AZ363" s="4" t="str">
        <f t="shared" si="340"/>
        <v>Disciplinary history, Student's disability , Self-defense, Lack of intent</v>
      </c>
      <c r="BA363" s="4" t="s">
        <v>1541</v>
      </c>
      <c r="BC363" s="4">
        <v>1</v>
      </c>
      <c r="BD363" s="4" t="s">
        <v>1534</v>
      </c>
      <c r="BF363" s="4" t="str">
        <f>("Kindergarten through 2nd grade, Under 10 years old")</f>
        <v>Kindergarten through 2nd grade, Under 10 years old</v>
      </c>
      <c r="BG363" s="4" t="s">
        <v>1558</v>
      </c>
      <c r="BH363" s="4" t="s">
        <v>1555</v>
      </c>
      <c r="BI363" s="4" t="str">
        <f t="shared" si="342"/>
        <v>Not required</v>
      </c>
      <c r="BL363" s="4" t="str">
        <f t="shared" si="329"/>
        <v>No</v>
      </c>
      <c r="BR363" s="4">
        <v>1</v>
      </c>
      <c r="BS363" s="4" t="s">
        <v>1514</v>
      </c>
      <c r="BU363" s="4" t="str">
        <f t="shared" si="323"/>
        <v>Annually</v>
      </c>
      <c r="BV363" s="4" t="s">
        <v>1514</v>
      </c>
      <c r="BX363" s="4" t="str">
        <f t="shared" si="343"/>
        <v xml:space="preserve">Number of expulsions, Incident type, Discipline duration, Demographic information </v>
      </c>
      <c r="BY363" s="4" t="s">
        <v>1535</v>
      </c>
      <c r="CA363" s="4">
        <v>0</v>
      </c>
      <c r="CG363" s="4">
        <v>1</v>
      </c>
      <c r="CH363" s="4" t="s">
        <v>1559</v>
      </c>
      <c r="CJ363" s="4" t="str">
        <f t="shared" si="344"/>
        <v>Possession of firearm, Possession of weapon, Offenses related to a controlled substance, Sexual assault, Terroristic threats, Delinquent acts, Theft</v>
      </c>
      <c r="CK363" s="4" t="s">
        <v>1560</v>
      </c>
    </row>
    <row r="364" spans="1:89" s="4" customFormat="1" x14ac:dyDescent="0.35">
      <c r="A364" s="4" t="s">
        <v>1500</v>
      </c>
      <c r="B364" s="5">
        <v>42979</v>
      </c>
      <c r="C364" s="5">
        <v>43435</v>
      </c>
      <c r="D364" s="4">
        <v>1</v>
      </c>
      <c r="E364" s="4" t="s">
        <v>1561</v>
      </c>
      <c r="G364" s="4">
        <v>1</v>
      </c>
      <c r="H364" s="4" t="s">
        <v>1502</v>
      </c>
      <c r="J364" s="4" t="str">
        <f t="shared" si="333"/>
        <v>Possession of firearm, Possession of weapon, Delinquent acts, Sexual assault</v>
      </c>
      <c r="K364" s="4" t="s">
        <v>1562</v>
      </c>
      <c r="M364" s="4" t="str">
        <f t="shared" si="318"/>
        <v>One calendar year</v>
      </c>
      <c r="N364" s="4" t="s">
        <v>1563</v>
      </c>
      <c r="O364" s="4" t="s">
        <v>1505</v>
      </c>
      <c r="P364" s="4">
        <v>1</v>
      </c>
      <c r="Q364" s="4" t="s">
        <v>1563</v>
      </c>
      <c r="S364" s="4" t="str">
        <f>("Possession of a weapon, Physical violence, Possession of a controlled substance, Possession of alcoholic beverage, Bullying, Delinquent acts, Terroristic threats, Making false report")</f>
        <v>Possession of a weapon, Physical violence, Possession of a controlled substance, Possession of alcoholic beverage, Bullying, Delinquent acts, Terroristic threats, Making false report</v>
      </c>
      <c r="T364" s="4" t="s">
        <v>1564</v>
      </c>
      <c r="U364" s="4" t="s">
        <v>1565</v>
      </c>
      <c r="V364" s="4" t="str">
        <f t="shared" si="334"/>
        <v>None</v>
      </c>
      <c r="Y364" s="4" t="str">
        <f t="shared" si="335"/>
        <v>One calendar year</v>
      </c>
      <c r="Z364" s="4" t="s">
        <v>1566</v>
      </c>
      <c r="AB364" s="4">
        <v>1</v>
      </c>
      <c r="AC364" s="4" t="s">
        <v>1539</v>
      </c>
      <c r="AE364" s="4" t="str">
        <f t="shared" si="336"/>
        <v>Not specified</v>
      </c>
      <c r="AN364" s="4" t="str">
        <f t="shared" si="337"/>
        <v>Not specified</v>
      </c>
      <c r="AQ364" s="4" t="str">
        <f t="shared" si="338"/>
        <v>None</v>
      </c>
      <c r="AT364" s="4" t="str">
        <f t="shared" si="339"/>
        <v>3 days</v>
      </c>
      <c r="AU364" s="4" t="s">
        <v>1523</v>
      </c>
      <c r="AW364" s="4" t="str">
        <f t="shared" si="345"/>
        <v>Yes, required</v>
      </c>
      <c r="AX364" s="4" t="s">
        <v>1567</v>
      </c>
      <c r="AZ364" s="4" t="str">
        <f t="shared" si="340"/>
        <v>Disciplinary history, Student's disability , Self-defense, Lack of intent</v>
      </c>
      <c r="BA364" s="4" t="s">
        <v>1568</v>
      </c>
      <c r="BC364" s="4">
        <v>1</v>
      </c>
      <c r="BD364" s="4" t="s">
        <v>1569</v>
      </c>
      <c r="BF364" s="4" t="str">
        <f>("Kindergarten through 2nd grade, Under 10 years old")</f>
        <v>Kindergarten through 2nd grade, Under 10 years old</v>
      </c>
      <c r="BG364" s="4" t="s">
        <v>1570</v>
      </c>
      <c r="BH364" s="4" t="s">
        <v>1555</v>
      </c>
      <c r="BI364" s="4" t="str">
        <f t="shared" si="342"/>
        <v>Not required</v>
      </c>
      <c r="BL364" s="4" t="str">
        <f t="shared" si="329"/>
        <v>No</v>
      </c>
      <c r="BR364" s="4">
        <v>1</v>
      </c>
      <c r="BS364" s="4" t="s">
        <v>1526</v>
      </c>
      <c r="BU364" s="4" t="str">
        <f t="shared" si="323"/>
        <v>Annually</v>
      </c>
      <c r="BV364" s="4" t="s">
        <v>1526</v>
      </c>
      <c r="BX364" s="4" t="str">
        <f t="shared" si="343"/>
        <v xml:space="preserve">Number of expulsions, Incident type, Discipline duration, Demographic information </v>
      </c>
      <c r="BY364" s="4" t="s">
        <v>1527</v>
      </c>
      <c r="CA364" s="4">
        <v>0</v>
      </c>
      <c r="CG364" s="4">
        <v>1</v>
      </c>
      <c r="CH364" s="4" t="s">
        <v>1571</v>
      </c>
      <c r="CJ364" s="4" t="str">
        <f t="shared" si="344"/>
        <v>Possession of firearm, Possession of weapon, Offenses related to a controlled substance, Sexual assault, Terroristic threats, Delinquent acts, Theft</v>
      </c>
      <c r="CK364" s="4" t="s">
        <v>1571</v>
      </c>
    </row>
    <row r="365" spans="1:89" s="4" customFormat="1" x14ac:dyDescent="0.35">
      <c r="A365" s="4" t="s">
        <v>1572</v>
      </c>
      <c r="B365" s="5">
        <v>39448</v>
      </c>
      <c r="C365" s="5">
        <v>39819</v>
      </c>
      <c r="D365" s="4">
        <v>1</v>
      </c>
      <c r="E365" s="4" t="s">
        <v>1573</v>
      </c>
      <c r="G365" s="4">
        <v>1</v>
      </c>
      <c r="H365" s="4" t="s">
        <v>1573</v>
      </c>
      <c r="J365" s="4" t="str">
        <f t="shared" ref="J365:J371" si="347">("Possession of firearm, Possession of weapon")</f>
        <v>Possession of firearm, Possession of weapon</v>
      </c>
      <c r="K365" s="4" t="s">
        <v>1574</v>
      </c>
      <c r="M365" s="4" t="str">
        <f t="shared" si="318"/>
        <v>One calendar year</v>
      </c>
      <c r="N365" s="4" t="s">
        <v>1574</v>
      </c>
      <c r="P365" s="4">
        <v>1</v>
      </c>
      <c r="Q365" s="4" t="s">
        <v>1575</v>
      </c>
      <c r="S365" s="4" t="s">
        <v>1576</v>
      </c>
      <c r="T365" s="4" t="s">
        <v>1577</v>
      </c>
      <c r="U365" s="4" t="s">
        <v>1578</v>
      </c>
      <c r="V365" s="4" t="str">
        <f t="shared" si="334"/>
        <v>None</v>
      </c>
      <c r="Y365" s="4" t="str">
        <f t="shared" ref="Y365:Y371" si="348">("Not specified")</f>
        <v>Not specified</v>
      </c>
      <c r="AB365" s="4">
        <v>1</v>
      </c>
      <c r="AC365" s="4" t="s">
        <v>1573</v>
      </c>
      <c r="AE365" s="4" t="str">
        <f t="shared" ref="AE365:AE371" si="349">("Physical violence, Possession of weapons, Possession of controlled substance, Delinquent acts")</f>
        <v>Physical violence, Possession of weapons, Possession of controlled substance, Delinquent acts</v>
      </c>
      <c r="AF365" s="4" t="s">
        <v>1579</v>
      </c>
      <c r="AG365" s="4" t="s">
        <v>1580</v>
      </c>
      <c r="AH365" s="4" t="str">
        <f t="shared" ref="AH365:AH371" si="350">("Not specified")</f>
        <v>Not specified</v>
      </c>
      <c r="AK365" s="4">
        <v>0</v>
      </c>
      <c r="AN365" s="4" t="str">
        <f t="shared" ref="AN365:AN371" si="351">("Physical violence, Possession of alcoholic beverage, Damaging property, Endangering the health, safety, or property of others, Threats of violence, Willful defiance, Profanity or obscenity")</f>
        <v>Physical violence, Possession of alcoholic beverage, Damaging property, Endangering the health, safety, or property of others, Threats of violence, Willful defiance, Profanity or obscenity</v>
      </c>
      <c r="AO365" s="4" t="s">
        <v>1581</v>
      </c>
      <c r="AP365" s="4" t="s">
        <v>1582</v>
      </c>
      <c r="AQ365" s="4" t="str">
        <f t="shared" si="338"/>
        <v>None</v>
      </c>
      <c r="AT365" s="4" t="str">
        <f t="shared" ref="AT365:AT371" si="352">("A full school year")</f>
        <v>A full school year</v>
      </c>
      <c r="AU365" s="4" t="s">
        <v>1583</v>
      </c>
      <c r="AW365" s="4" t="str">
        <f t="shared" ref="AW365:AW377" si="353">("No")</f>
        <v>No</v>
      </c>
      <c r="BC365" s="4">
        <v>0</v>
      </c>
      <c r="BI365" s="4" t="str">
        <f t="shared" ref="BI365:BI371" si="354">("Provide behavioral rehabilitation plan ")</f>
        <v xml:space="preserve">Provide behavioral rehabilitation plan </v>
      </c>
      <c r="BJ365" s="4" t="s">
        <v>1584</v>
      </c>
      <c r="BK365" s="4" t="s">
        <v>1585</v>
      </c>
      <c r="BL365" s="4" t="str">
        <f t="shared" ref="BL365:BL371" si="355">("Yes, required")</f>
        <v>Yes, required</v>
      </c>
      <c r="BM365" s="4" t="s">
        <v>1586</v>
      </c>
      <c r="BO365" s="4" t="str">
        <f t="shared" ref="BO365:BO371" si="356">("In-school suspension, Parental involvement, Positive behavioral interventions, Restorative justice ")</f>
        <v xml:space="preserve">In-school suspension, Parental involvement, Positive behavioral interventions, Restorative justice </v>
      </c>
      <c r="BP365" s="4" t="s">
        <v>1586</v>
      </c>
      <c r="BQ365" s="4" t="s">
        <v>1587</v>
      </c>
      <c r="BR365" s="4">
        <v>1</v>
      </c>
      <c r="BS365" s="4" t="s">
        <v>1588</v>
      </c>
      <c r="BU365" s="4" t="str">
        <f t="shared" si="323"/>
        <v>Annually</v>
      </c>
      <c r="BV365" s="4" t="s">
        <v>1588</v>
      </c>
      <c r="BX365" s="4" t="str">
        <f t="shared" ref="BX365:BX370" si="357">("Number of expulsions, Number of out-of-school suspensions, Incident type, Firearm incidents, Weapon possession, Violent incidents, Controlled substance possession")</f>
        <v>Number of expulsions, Number of out-of-school suspensions, Incident type, Firearm incidents, Weapon possession, Violent incidents, Controlled substance possession</v>
      </c>
      <c r="BY365" s="4" t="s">
        <v>1589</v>
      </c>
      <c r="CA365" s="4">
        <v>0</v>
      </c>
      <c r="CG365" s="4">
        <v>1</v>
      </c>
      <c r="CH365" s="4" t="s">
        <v>1590</v>
      </c>
      <c r="CJ365" s="4" t="str">
        <f t="shared" ref="CJ365:CJ371" si="358">("Possession of firearm, Possession of weapon")</f>
        <v>Possession of firearm, Possession of weapon</v>
      </c>
      <c r="CK365" s="4" t="s">
        <v>1590</v>
      </c>
    </row>
    <row r="366" spans="1:89" s="4" customFormat="1" x14ac:dyDescent="0.35">
      <c r="A366" s="4" t="s">
        <v>1572</v>
      </c>
      <c r="B366" s="5">
        <v>39820</v>
      </c>
      <c r="C366" s="5">
        <v>40734</v>
      </c>
      <c r="D366" s="4">
        <v>1</v>
      </c>
      <c r="E366" s="4" t="s">
        <v>1573</v>
      </c>
      <c r="G366" s="4">
        <v>1</v>
      </c>
      <c r="H366" s="4" t="s">
        <v>1573</v>
      </c>
      <c r="J366" s="4" t="str">
        <f t="shared" si="347"/>
        <v>Possession of firearm, Possession of weapon</v>
      </c>
      <c r="K366" s="4" t="s">
        <v>1574</v>
      </c>
      <c r="M366" s="4" t="str">
        <f t="shared" si="318"/>
        <v>One calendar year</v>
      </c>
      <c r="N366" s="4" t="s">
        <v>1574</v>
      </c>
      <c r="P366" s="4">
        <v>1</v>
      </c>
      <c r="Q366" s="4" t="s">
        <v>1575</v>
      </c>
      <c r="S366" s="4" t="s">
        <v>1576</v>
      </c>
      <c r="T366" s="4" t="s">
        <v>1577</v>
      </c>
      <c r="U366" s="4" t="s">
        <v>1578</v>
      </c>
      <c r="V366" s="4" t="str">
        <f t="shared" si="334"/>
        <v>None</v>
      </c>
      <c r="Y366" s="4" t="str">
        <f t="shared" si="348"/>
        <v>Not specified</v>
      </c>
      <c r="AB366" s="4">
        <v>1</v>
      </c>
      <c r="AC366" s="4" t="s">
        <v>1573</v>
      </c>
      <c r="AE366" s="4" t="str">
        <f t="shared" si="349"/>
        <v>Physical violence, Possession of weapons, Possession of controlled substance, Delinquent acts</v>
      </c>
      <c r="AF366" s="4" t="s">
        <v>1579</v>
      </c>
      <c r="AG366" s="4" t="s">
        <v>1580</v>
      </c>
      <c r="AH366" s="4" t="str">
        <f t="shared" si="350"/>
        <v>Not specified</v>
      </c>
      <c r="AK366" s="4">
        <v>0</v>
      </c>
      <c r="AN366" s="4" t="str">
        <f t="shared" si="351"/>
        <v>Physical violence, Possession of alcoholic beverage, Damaging property, Endangering the health, safety, or property of others, Threats of violence, Willful defiance, Profanity or obscenity</v>
      </c>
      <c r="AO366" s="4" t="s">
        <v>1581</v>
      </c>
      <c r="AP366" s="4" t="s">
        <v>1582</v>
      </c>
      <c r="AQ366" s="4" t="str">
        <f t="shared" si="338"/>
        <v>None</v>
      </c>
      <c r="AT366" s="4" t="str">
        <f t="shared" si="352"/>
        <v>A full school year</v>
      </c>
      <c r="AU366" s="4" t="s">
        <v>1583</v>
      </c>
      <c r="AW366" s="4" t="str">
        <f t="shared" si="353"/>
        <v>No</v>
      </c>
      <c r="BC366" s="4">
        <v>0</v>
      </c>
      <c r="BI366" s="4" t="str">
        <f t="shared" si="354"/>
        <v xml:space="preserve">Provide behavioral rehabilitation plan </v>
      </c>
      <c r="BJ366" s="4" t="s">
        <v>1584</v>
      </c>
      <c r="BK366" s="4" t="s">
        <v>1585</v>
      </c>
      <c r="BL366" s="4" t="str">
        <f t="shared" si="355"/>
        <v>Yes, required</v>
      </c>
      <c r="BM366" s="4" t="s">
        <v>1586</v>
      </c>
      <c r="BO366" s="4" t="str">
        <f t="shared" si="356"/>
        <v xml:space="preserve">In-school suspension, Parental involvement, Positive behavioral interventions, Restorative justice </v>
      </c>
      <c r="BP366" s="4" t="s">
        <v>1586</v>
      </c>
      <c r="BQ366" s="4" t="s">
        <v>1587</v>
      </c>
      <c r="BR366" s="4">
        <v>1</v>
      </c>
      <c r="BS366" s="4" t="s">
        <v>1588</v>
      </c>
      <c r="BU366" s="4" t="str">
        <f t="shared" si="323"/>
        <v>Annually</v>
      </c>
      <c r="BV366" s="4" t="s">
        <v>1588</v>
      </c>
      <c r="BX366" s="4" t="str">
        <f t="shared" si="357"/>
        <v>Number of expulsions, Number of out-of-school suspensions, Incident type, Firearm incidents, Weapon possession, Violent incidents, Controlled substance possession</v>
      </c>
      <c r="BY366" s="4" t="s">
        <v>1589</v>
      </c>
      <c r="CA366" s="4">
        <v>0</v>
      </c>
      <c r="CG366" s="4">
        <v>1</v>
      </c>
      <c r="CH366" s="4" t="s">
        <v>1590</v>
      </c>
      <c r="CJ366" s="4" t="str">
        <f t="shared" si="358"/>
        <v>Possession of firearm, Possession of weapon</v>
      </c>
      <c r="CK366" s="4" t="s">
        <v>1590</v>
      </c>
    </row>
    <row r="367" spans="1:89" s="4" customFormat="1" x14ac:dyDescent="0.35">
      <c r="A367" s="4" t="s">
        <v>1572</v>
      </c>
      <c r="B367" s="5">
        <v>40735</v>
      </c>
      <c r="C367" s="5">
        <v>41735</v>
      </c>
      <c r="D367" s="4">
        <v>1</v>
      </c>
      <c r="E367" s="4" t="s">
        <v>1573</v>
      </c>
      <c r="G367" s="4">
        <v>1</v>
      </c>
      <c r="H367" s="4" t="s">
        <v>1573</v>
      </c>
      <c r="J367" s="4" t="str">
        <f t="shared" si="347"/>
        <v>Possession of firearm, Possession of weapon</v>
      </c>
      <c r="K367" s="4" t="s">
        <v>1574</v>
      </c>
      <c r="M367" s="4" t="str">
        <f t="shared" si="318"/>
        <v>One calendar year</v>
      </c>
      <c r="N367" s="4" t="s">
        <v>1574</v>
      </c>
      <c r="P367" s="4">
        <v>1</v>
      </c>
      <c r="Q367" s="4" t="s">
        <v>1575</v>
      </c>
      <c r="S367" s="4" t="s">
        <v>1576</v>
      </c>
      <c r="T367" s="4" t="s">
        <v>1577</v>
      </c>
      <c r="U367" s="4" t="s">
        <v>1578</v>
      </c>
      <c r="V367" s="4" t="str">
        <f t="shared" si="334"/>
        <v>None</v>
      </c>
      <c r="Y367" s="4" t="str">
        <f t="shared" si="348"/>
        <v>Not specified</v>
      </c>
      <c r="AB367" s="4">
        <v>1</v>
      </c>
      <c r="AC367" s="4" t="s">
        <v>1573</v>
      </c>
      <c r="AE367" s="4" t="str">
        <f t="shared" si="349"/>
        <v>Physical violence, Possession of weapons, Possession of controlled substance, Delinquent acts</v>
      </c>
      <c r="AF367" s="4" t="s">
        <v>1579</v>
      </c>
      <c r="AG367" s="4" t="s">
        <v>1580</v>
      </c>
      <c r="AH367" s="4" t="str">
        <f t="shared" si="350"/>
        <v>Not specified</v>
      </c>
      <c r="AK367" s="4">
        <v>0</v>
      </c>
      <c r="AN367" s="4" t="str">
        <f t="shared" si="351"/>
        <v>Physical violence, Possession of alcoholic beverage, Damaging property, Endangering the health, safety, or property of others, Threats of violence, Willful defiance, Profanity or obscenity</v>
      </c>
      <c r="AO367" s="4" t="s">
        <v>1581</v>
      </c>
      <c r="AP367" s="4" t="s">
        <v>1582</v>
      </c>
      <c r="AQ367" s="4" t="str">
        <f t="shared" si="338"/>
        <v>None</v>
      </c>
      <c r="AT367" s="4" t="str">
        <f t="shared" si="352"/>
        <v>A full school year</v>
      </c>
      <c r="AU367" s="4" t="s">
        <v>1583</v>
      </c>
      <c r="AW367" s="4" t="str">
        <f t="shared" si="353"/>
        <v>No</v>
      </c>
      <c r="BC367" s="4">
        <v>0</v>
      </c>
      <c r="BI367" s="4" t="str">
        <f t="shared" si="354"/>
        <v xml:space="preserve">Provide behavioral rehabilitation plan </v>
      </c>
      <c r="BJ367" s="4" t="s">
        <v>1584</v>
      </c>
      <c r="BK367" s="4" t="s">
        <v>1585</v>
      </c>
      <c r="BL367" s="4" t="str">
        <f t="shared" si="355"/>
        <v>Yes, required</v>
      </c>
      <c r="BM367" s="4" t="s">
        <v>1586</v>
      </c>
      <c r="BO367" s="4" t="str">
        <f t="shared" si="356"/>
        <v xml:space="preserve">In-school suspension, Parental involvement, Positive behavioral interventions, Restorative justice </v>
      </c>
      <c r="BP367" s="4" t="s">
        <v>1586</v>
      </c>
      <c r="BQ367" s="4" t="s">
        <v>1587</v>
      </c>
      <c r="BR367" s="4">
        <v>1</v>
      </c>
      <c r="BS367" s="4" t="s">
        <v>1588</v>
      </c>
      <c r="BU367" s="4" t="str">
        <f t="shared" si="323"/>
        <v>Annually</v>
      </c>
      <c r="BV367" s="4" t="s">
        <v>1588</v>
      </c>
      <c r="BX367" s="4" t="str">
        <f t="shared" si="357"/>
        <v>Number of expulsions, Number of out-of-school suspensions, Incident type, Firearm incidents, Weapon possession, Violent incidents, Controlled substance possession</v>
      </c>
      <c r="BY367" s="4" t="s">
        <v>1589</v>
      </c>
      <c r="CA367" s="4">
        <v>0</v>
      </c>
      <c r="CG367" s="4">
        <v>1</v>
      </c>
      <c r="CH367" s="4" t="s">
        <v>1590</v>
      </c>
      <c r="CJ367" s="4" t="str">
        <f t="shared" si="358"/>
        <v>Possession of firearm, Possession of weapon</v>
      </c>
      <c r="CK367" s="4" t="s">
        <v>1590</v>
      </c>
    </row>
    <row r="368" spans="1:89" s="4" customFormat="1" x14ac:dyDescent="0.35">
      <c r="A368" s="4" t="s">
        <v>1572</v>
      </c>
      <c r="B368" s="5">
        <v>41736</v>
      </c>
      <c r="C368" s="5">
        <v>43123</v>
      </c>
      <c r="D368" s="4">
        <v>1</v>
      </c>
      <c r="E368" s="4" t="s">
        <v>1573</v>
      </c>
      <c r="G368" s="4">
        <v>1</v>
      </c>
      <c r="H368" s="4" t="s">
        <v>1573</v>
      </c>
      <c r="J368" s="4" t="str">
        <f t="shared" si="347"/>
        <v>Possession of firearm, Possession of weapon</v>
      </c>
      <c r="K368" s="4" t="s">
        <v>1574</v>
      </c>
      <c r="M368" s="4" t="str">
        <f t="shared" ref="M368:M399" si="359">("One calendar year")</f>
        <v>One calendar year</v>
      </c>
      <c r="N368" s="4" t="s">
        <v>1574</v>
      </c>
      <c r="P368" s="4">
        <v>1</v>
      </c>
      <c r="Q368" s="4" t="s">
        <v>1575</v>
      </c>
      <c r="S368" s="4" t="s">
        <v>1591</v>
      </c>
      <c r="T368" s="4" t="s">
        <v>1592</v>
      </c>
      <c r="U368" s="4" t="s">
        <v>1578</v>
      </c>
      <c r="V368" s="4" t="str">
        <f t="shared" si="334"/>
        <v>None</v>
      </c>
      <c r="Y368" s="4" t="str">
        <f t="shared" si="348"/>
        <v>Not specified</v>
      </c>
      <c r="AB368" s="4">
        <v>1</v>
      </c>
      <c r="AC368" s="4" t="s">
        <v>1573</v>
      </c>
      <c r="AE368" s="4" t="str">
        <f t="shared" si="349"/>
        <v>Physical violence, Possession of weapons, Possession of controlled substance, Delinquent acts</v>
      </c>
      <c r="AF368" s="4" t="s">
        <v>1579</v>
      </c>
      <c r="AG368" s="4" t="s">
        <v>1580</v>
      </c>
      <c r="AH368" s="4" t="str">
        <f t="shared" si="350"/>
        <v>Not specified</v>
      </c>
      <c r="AK368" s="4">
        <v>0</v>
      </c>
      <c r="AN368" s="4" t="str">
        <f t="shared" si="351"/>
        <v>Physical violence, Possession of alcoholic beverage, Damaging property, Endangering the health, safety, or property of others, Threats of violence, Willful defiance, Profanity or obscenity</v>
      </c>
      <c r="AO368" s="4" t="s">
        <v>1581</v>
      </c>
      <c r="AP368" s="4" t="s">
        <v>1582</v>
      </c>
      <c r="AQ368" s="4" t="str">
        <f t="shared" si="338"/>
        <v>None</v>
      </c>
      <c r="AT368" s="4" t="str">
        <f t="shared" si="352"/>
        <v>A full school year</v>
      </c>
      <c r="AU368" s="4" t="s">
        <v>1583</v>
      </c>
      <c r="AW368" s="4" t="str">
        <f t="shared" si="353"/>
        <v>No</v>
      </c>
      <c r="BC368" s="4">
        <v>0</v>
      </c>
      <c r="BI368" s="4" t="str">
        <f t="shared" si="354"/>
        <v xml:space="preserve">Provide behavioral rehabilitation plan </v>
      </c>
      <c r="BJ368" s="4" t="s">
        <v>1584</v>
      </c>
      <c r="BK368" s="4" t="s">
        <v>1585</v>
      </c>
      <c r="BL368" s="4" t="str">
        <f t="shared" si="355"/>
        <v>Yes, required</v>
      </c>
      <c r="BM368" s="4" t="s">
        <v>1586</v>
      </c>
      <c r="BO368" s="4" t="str">
        <f t="shared" si="356"/>
        <v xml:space="preserve">In-school suspension, Parental involvement, Positive behavioral interventions, Restorative justice </v>
      </c>
      <c r="BP368" s="4" t="s">
        <v>1586</v>
      </c>
      <c r="BQ368" s="4" t="s">
        <v>1587</v>
      </c>
      <c r="BR368" s="4">
        <v>1</v>
      </c>
      <c r="BS368" s="4" t="s">
        <v>1588</v>
      </c>
      <c r="BU368" s="4" t="str">
        <f t="shared" si="323"/>
        <v>Annually</v>
      </c>
      <c r="BV368" s="4" t="s">
        <v>1588</v>
      </c>
      <c r="BX368" s="4" t="str">
        <f t="shared" si="357"/>
        <v>Number of expulsions, Number of out-of-school suspensions, Incident type, Firearm incidents, Weapon possession, Violent incidents, Controlled substance possession</v>
      </c>
      <c r="BY368" s="4" t="s">
        <v>1589</v>
      </c>
      <c r="CA368" s="4">
        <v>0</v>
      </c>
      <c r="CG368" s="4">
        <v>1</v>
      </c>
      <c r="CH368" s="4" t="s">
        <v>1590</v>
      </c>
      <c r="CJ368" s="4" t="str">
        <f t="shared" si="358"/>
        <v>Possession of firearm, Possession of weapon</v>
      </c>
      <c r="CK368" s="4" t="s">
        <v>1590</v>
      </c>
    </row>
    <row r="369" spans="1:89" s="4" customFormat="1" x14ac:dyDescent="0.35">
      <c r="A369" s="4" t="s">
        <v>1572</v>
      </c>
      <c r="B369" s="5">
        <v>43124</v>
      </c>
      <c r="C369" s="5">
        <v>43174</v>
      </c>
      <c r="D369" s="4">
        <v>1</v>
      </c>
      <c r="E369" s="4" t="s">
        <v>1573</v>
      </c>
      <c r="G369" s="4">
        <v>1</v>
      </c>
      <c r="H369" s="4" t="s">
        <v>1573</v>
      </c>
      <c r="J369" s="4" t="str">
        <f t="shared" si="347"/>
        <v>Possession of firearm, Possession of weapon</v>
      </c>
      <c r="K369" s="4" t="s">
        <v>1574</v>
      </c>
      <c r="M369" s="4" t="str">
        <f t="shared" si="359"/>
        <v>One calendar year</v>
      </c>
      <c r="N369" s="4" t="s">
        <v>1574</v>
      </c>
      <c r="P369" s="4">
        <v>1</v>
      </c>
      <c r="Q369" s="4" t="s">
        <v>1575</v>
      </c>
      <c r="S369" s="4" t="s">
        <v>1591</v>
      </c>
      <c r="T369" s="4" t="s">
        <v>1592</v>
      </c>
      <c r="U369" s="4" t="s">
        <v>1578</v>
      </c>
      <c r="V369" s="4" t="str">
        <f t="shared" si="334"/>
        <v>None</v>
      </c>
      <c r="Y369" s="4" t="str">
        <f t="shared" si="348"/>
        <v>Not specified</v>
      </c>
      <c r="AB369" s="4">
        <v>1</v>
      </c>
      <c r="AC369" s="4" t="s">
        <v>1573</v>
      </c>
      <c r="AE369" s="4" t="str">
        <f t="shared" si="349"/>
        <v>Physical violence, Possession of weapons, Possession of controlled substance, Delinquent acts</v>
      </c>
      <c r="AF369" s="4" t="s">
        <v>1579</v>
      </c>
      <c r="AG369" s="4" t="s">
        <v>1580</v>
      </c>
      <c r="AH369" s="4" t="str">
        <f t="shared" si="350"/>
        <v>Not specified</v>
      </c>
      <c r="AK369" s="4">
        <v>0</v>
      </c>
      <c r="AN369" s="4" t="str">
        <f t="shared" si="351"/>
        <v>Physical violence, Possession of alcoholic beverage, Damaging property, Endangering the health, safety, or property of others, Threats of violence, Willful defiance, Profanity or obscenity</v>
      </c>
      <c r="AO369" s="4" t="s">
        <v>1581</v>
      </c>
      <c r="AP369" s="4" t="s">
        <v>1582</v>
      </c>
      <c r="AQ369" s="4" t="str">
        <f t="shared" si="338"/>
        <v>None</v>
      </c>
      <c r="AT369" s="4" t="str">
        <f t="shared" si="352"/>
        <v>A full school year</v>
      </c>
      <c r="AU369" s="4" t="s">
        <v>1583</v>
      </c>
      <c r="AW369" s="4" t="str">
        <f t="shared" si="353"/>
        <v>No</v>
      </c>
      <c r="BC369" s="4">
        <v>0</v>
      </c>
      <c r="BI369" s="4" t="str">
        <f t="shared" si="354"/>
        <v xml:space="preserve">Provide behavioral rehabilitation plan </v>
      </c>
      <c r="BJ369" s="4" t="s">
        <v>1584</v>
      </c>
      <c r="BK369" s="4" t="s">
        <v>1585</v>
      </c>
      <c r="BL369" s="4" t="str">
        <f t="shared" si="355"/>
        <v>Yes, required</v>
      </c>
      <c r="BM369" s="4" t="s">
        <v>1586</v>
      </c>
      <c r="BO369" s="4" t="str">
        <f t="shared" si="356"/>
        <v xml:space="preserve">In-school suspension, Parental involvement, Positive behavioral interventions, Restorative justice </v>
      </c>
      <c r="BP369" s="4" t="s">
        <v>1586</v>
      </c>
      <c r="BQ369" s="4" t="s">
        <v>1587</v>
      </c>
      <c r="BR369" s="4">
        <v>1</v>
      </c>
      <c r="BS369" s="4" t="s">
        <v>1588</v>
      </c>
      <c r="BU369" s="4" t="str">
        <f t="shared" si="323"/>
        <v>Annually</v>
      </c>
      <c r="BV369" s="4" t="s">
        <v>1588</v>
      </c>
      <c r="BX369" s="4" t="str">
        <f t="shared" si="357"/>
        <v>Number of expulsions, Number of out-of-school suspensions, Incident type, Firearm incidents, Weapon possession, Violent incidents, Controlled substance possession</v>
      </c>
      <c r="BY369" s="4" t="s">
        <v>1589</v>
      </c>
      <c r="CA369" s="4">
        <v>0</v>
      </c>
      <c r="CG369" s="4">
        <v>1</v>
      </c>
      <c r="CH369" s="4" t="s">
        <v>1593</v>
      </c>
      <c r="CJ369" s="4" t="str">
        <f t="shared" si="358"/>
        <v>Possession of firearm, Possession of weapon</v>
      </c>
      <c r="CK369" s="4" t="s">
        <v>1590</v>
      </c>
    </row>
    <row r="370" spans="1:89" s="4" customFormat="1" x14ac:dyDescent="0.35">
      <c r="A370" s="4" t="s">
        <v>1572</v>
      </c>
      <c r="B370" s="5">
        <v>43175</v>
      </c>
      <c r="C370" s="5">
        <v>43227</v>
      </c>
      <c r="D370" s="4">
        <v>1</v>
      </c>
      <c r="E370" s="4" t="s">
        <v>1573</v>
      </c>
      <c r="G370" s="4">
        <v>1</v>
      </c>
      <c r="H370" s="4" t="s">
        <v>1573</v>
      </c>
      <c r="J370" s="4" t="str">
        <f t="shared" si="347"/>
        <v>Possession of firearm, Possession of weapon</v>
      </c>
      <c r="K370" s="4" t="s">
        <v>1574</v>
      </c>
      <c r="M370" s="4" t="str">
        <f t="shared" si="359"/>
        <v>One calendar year</v>
      </c>
      <c r="N370" s="4" t="s">
        <v>1574</v>
      </c>
      <c r="P370" s="4">
        <v>1</v>
      </c>
      <c r="Q370" s="4" t="s">
        <v>1575</v>
      </c>
      <c r="S370" s="4" t="s">
        <v>1591</v>
      </c>
      <c r="T370" s="4" t="s">
        <v>1592</v>
      </c>
      <c r="U370" s="4" t="s">
        <v>1578</v>
      </c>
      <c r="V370" s="4" t="str">
        <f t="shared" si="334"/>
        <v>None</v>
      </c>
      <c r="Y370" s="4" t="str">
        <f t="shared" si="348"/>
        <v>Not specified</v>
      </c>
      <c r="AB370" s="4">
        <v>1</v>
      </c>
      <c r="AC370" s="4" t="s">
        <v>1573</v>
      </c>
      <c r="AE370" s="4" t="str">
        <f t="shared" si="349"/>
        <v>Physical violence, Possession of weapons, Possession of controlled substance, Delinquent acts</v>
      </c>
      <c r="AF370" s="4" t="s">
        <v>1579</v>
      </c>
      <c r="AG370" s="4" t="s">
        <v>1580</v>
      </c>
      <c r="AH370" s="4" t="str">
        <f t="shared" si="350"/>
        <v>Not specified</v>
      </c>
      <c r="AK370" s="4">
        <v>0</v>
      </c>
      <c r="AN370" s="4" t="str">
        <f t="shared" si="351"/>
        <v>Physical violence, Possession of alcoholic beverage, Damaging property, Endangering the health, safety, or property of others, Threats of violence, Willful defiance, Profanity or obscenity</v>
      </c>
      <c r="AO370" s="4" t="s">
        <v>1581</v>
      </c>
      <c r="AP370" s="4" t="s">
        <v>1582</v>
      </c>
      <c r="AQ370" s="4" t="str">
        <f t="shared" si="338"/>
        <v>None</v>
      </c>
      <c r="AT370" s="4" t="str">
        <f t="shared" si="352"/>
        <v>A full school year</v>
      </c>
      <c r="AU370" s="4" t="s">
        <v>1583</v>
      </c>
      <c r="AW370" s="4" t="str">
        <f t="shared" si="353"/>
        <v>No</v>
      </c>
      <c r="BC370" s="4">
        <v>0</v>
      </c>
      <c r="BI370" s="4" t="str">
        <f t="shared" si="354"/>
        <v xml:space="preserve">Provide behavioral rehabilitation plan </v>
      </c>
      <c r="BJ370" s="4" t="s">
        <v>1584</v>
      </c>
      <c r="BK370" s="4" t="s">
        <v>1585</v>
      </c>
      <c r="BL370" s="4" t="str">
        <f t="shared" si="355"/>
        <v>Yes, required</v>
      </c>
      <c r="BM370" s="4" t="s">
        <v>1594</v>
      </c>
      <c r="BO370" s="4" t="str">
        <f t="shared" si="356"/>
        <v xml:space="preserve">In-school suspension, Parental involvement, Positive behavioral interventions, Restorative justice </v>
      </c>
      <c r="BP370" s="4" t="s">
        <v>1595</v>
      </c>
      <c r="BQ370" s="4" t="s">
        <v>1587</v>
      </c>
      <c r="BR370" s="4">
        <v>1</v>
      </c>
      <c r="BS370" s="4" t="s">
        <v>1588</v>
      </c>
      <c r="BU370" s="4" t="str">
        <f t="shared" si="323"/>
        <v>Annually</v>
      </c>
      <c r="BV370" s="4" t="s">
        <v>1588</v>
      </c>
      <c r="BX370" s="4" t="str">
        <f t="shared" si="357"/>
        <v>Number of expulsions, Number of out-of-school suspensions, Incident type, Firearm incidents, Weapon possession, Violent incidents, Controlled substance possession</v>
      </c>
      <c r="BY370" s="4" t="s">
        <v>1589</v>
      </c>
      <c r="CA370" s="4">
        <v>0</v>
      </c>
      <c r="CG370" s="4">
        <v>1</v>
      </c>
      <c r="CH370" s="4" t="s">
        <v>1593</v>
      </c>
      <c r="CJ370" s="4" t="str">
        <f t="shared" si="358"/>
        <v>Possession of firearm, Possession of weapon</v>
      </c>
      <c r="CK370" s="4" t="s">
        <v>1590</v>
      </c>
    </row>
    <row r="371" spans="1:89" s="4" customFormat="1" x14ac:dyDescent="0.35">
      <c r="A371" s="4" t="s">
        <v>1572</v>
      </c>
      <c r="B371" s="5">
        <v>43228</v>
      </c>
      <c r="C371" s="5">
        <v>43435</v>
      </c>
      <c r="D371" s="4">
        <v>1</v>
      </c>
      <c r="E371" s="4" t="s">
        <v>1573</v>
      </c>
      <c r="G371" s="4">
        <v>1</v>
      </c>
      <c r="H371" s="4" t="s">
        <v>1573</v>
      </c>
      <c r="J371" s="4" t="str">
        <f t="shared" si="347"/>
        <v>Possession of firearm, Possession of weapon</v>
      </c>
      <c r="K371" s="4" t="s">
        <v>1574</v>
      </c>
      <c r="M371" s="4" t="str">
        <f t="shared" si="359"/>
        <v>One calendar year</v>
      </c>
      <c r="N371" s="4" t="s">
        <v>1574</v>
      </c>
      <c r="P371" s="4">
        <v>1</v>
      </c>
      <c r="Q371" s="4" t="s">
        <v>1575</v>
      </c>
      <c r="S371" s="4" t="s">
        <v>1591</v>
      </c>
      <c r="T371" s="4" t="s">
        <v>1592</v>
      </c>
      <c r="U371" s="4" t="s">
        <v>1578</v>
      </c>
      <c r="V371" s="4" t="str">
        <f t="shared" si="334"/>
        <v>None</v>
      </c>
      <c r="Y371" s="4" t="str">
        <f t="shared" si="348"/>
        <v>Not specified</v>
      </c>
      <c r="AB371" s="4">
        <v>1</v>
      </c>
      <c r="AC371" s="4" t="s">
        <v>1573</v>
      </c>
      <c r="AE371" s="4" t="str">
        <f t="shared" si="349"/>
        <v>Physical violence, Possession of weapons, Possession of controlled substance, Delinquent acts</v>
      </c>
      <c r="AF371" s="4" t="s">
        <v>1579</v>
      </c>
      <c r="AG371" s="4" t="s">
        <v>1580</v>
      </c>
      <c r="AH371" s="4" t="str">
        <f t="shared" si="350"/>
        <v>Not specified</v>
      </c>
      <c r="AK371" s="4">
        <v>0</v>
      </c>
      <c r="AN371" s="4" t="str">
        <f t="shared" si="351"/>
        <v>Physical violence, Possession of alcoholic beverage, Damaging property, Endangering the health, safety, or property of others, Threats of violence, Willful defiance, Profanity or obscenity</v>
      </c>
      <c r="AO371" s="4" t="s">
        <v>1596</v>
      </c>
      <c r="AP371" s="4" t="s">
        <v>1582</v>
      </c>
      <c r="AQ371" s="4" t="str">
        <f t="shared" si="338"/>
        <v>None</v>
      </c>
      <c r="AT371" s="4" t="str">
        <f t="shared" si="352"/>
        <v>A full school year</v>
      </c>
      <c r="AU371" s="4" t="s">
        <v>1583</v>
      </c>
      <c r="AW371" s="4" t="str">
        <f t="shared" si="353"/>
        <v>No</v>
      </c>
      <c r="BC371" s="4">
        <v>0</v>
      </c>
      <c r="BI371" s="4" t="str">
        <f t="shared" si="354"/>
        <v xml:space="preserve">Provide behavioral rehabilitation plan </v>
      </c>
      <c r="BJ371" s="4" t="s">
        <v>1584</v>
      </c>
      <c r="BK371" s="4" t="s">
        <v>1585</v>
      </c>
      <c r="BL371" s="4" t="str">
        <f t="shared" si="355"/>
        <v>Yes, required</v>
      </c>
      <c r="BM371" s="4" t="s">
        <v>1586</v>
      </c>
      <c r="BO371" s="4" t="str">
        <f t="shared" si="356"/>
        <v xml:space="preserve">In-school suspension, Parental involvement, Positive behavioral interventions, Restorative justice </v>
      </c>
      <c r="BP371" s="4" t="s">
        <v>1595</v>
      </c>
      <c r="BQ371" s="4" t="s">
        <v>1587</v>
      </c>
      <c r="BR371" s="4">
        <v>1</v>
      </c>
      <c r="BS371" s="4" t="s">
        <v>1597</v>
      </c>
      <c r="BT371" s="4" t="s">
        <v>1598</v>
      </c>
      <c r="BU371" s="4" t="str">
        <f t="shared" si="323"/>
        <v>Annually</v>
      </c>
      <c r="BV371" s="4" t="s">
        <v>1599</v>
      </c>
      <c r="BX371" s="4" t="s">
        <v>746</v>
      </c>
      <c r="BY371" s="4" t="s">
        <v>1600</v>
      </c>
      <c r="CA371" s="4">
        <v>0</v>
      </c>
      <c r="CG371" s="4">
        <v>1</v>
      </c>
      <c r="CH371" s="4" t="s">
        <v>1593</v>
      </c>
      <c r="CJ371" s="4" t="str">
        <f t="shared" si="358"/>
        <v>Possession of firearm, Possession of weapon</v>
      </c>
      <c r="CK371" s="4" t="s">
        <v>1590</v>
      </c>
    </row>
    <row r="372" spans="1:89" s="4" customFormat="1" x14ac:dyDescent="0.35">
      <c r="A372" s="4" t="s">
        <v>1601</v>
      </c>
      <c r="B372" s="5">
        <v>39448</v>
      </c>
      <c r="C372" s="5">
        <v>39629</v>
      </c>
      <c r="D372" s="4">
        <v>1</v>
      </c>
      <c r="E372" s="4" t="s">
        <v>1602</v>
      </c>
      <c r="G372" s="4">
        <v>1</v>
      </c>
      <c r="H372" s="4" t="s">
        <v>1603</v>
      </c>
      <c r="J372" s="4" t="str">
        <f t="shared" ref="J372:J377" si="360">("Possession of firearm")</f>
        <v>Possession of firearm</v>
      </c>
      <c r="K372" s="4" t="s">
        <v>1604</v>
      </c>
      <c r="M372" s="4" t="str">
        <f t="shared" si="359"/>
        <v>One calendar year</v>
      </c>
      <c r="N372" s="4" t="s">
        <v>1604</v>
      </c>
      <c r="P372" s="4">
        <v>1</v>
      </c>
      <c r="Q372" s="4" t="s">
        <v>1604</v>
      </c>
      <c r="S372" s="4" t="str">
        <f>("Endangering the health, safety, or property of others")</f>
        <v>Endangering the health, safety, or property of others</v>
      </c>
      <c r="T372" s="4" t="s">
        <v>1605</v>
      </c>
      <c r="V372" s="4" t="str">
        <f t="shared" si="334"/>
        <v>None</v>
      </c>
      <c r="Y372" s="4" t="str">
        <f t="shared" ref="Y372:Y377" si="361">("Remainder of school year")</f>
        <v>Remainder of school year</v>
      </c>
      <c r="Z372" s="4" t="s">
        <v>1605</v>
      </c>
      <c r="AA372" s="4" t="s">
        <v>1606</v>
      </c>
      <c r="AB372" s="4">
        <v>1</v>
      </c>
      <c r="AC372" s="4" t="s">
        <v>1607</v>
      </c>
      <c r="AE372" s="4" t="str">
        <f t="shared" ref="AE372:AE377" si="362">("None")</f>
        <v>None</v>
      </c>
      <c r="AN372" s="4" t="str">
        <f t="shared" ref="AN372:AN377" si="363">("Endangering the health, safety, or property of others, Interference with educational process")</f>
        <v>Endangering the health, safety, or property of others, Interference with educational process</v>
      </c>
      <c r="AO372" s="4" t="s">
        <v>1605</v>
      </c>
      <c r="AQ372" s="4" t="str">
        <f t="shared" si="338"/>
        <v>None</v>
      </c>
      <c r="AT372" s="4" t="str">
        <f t="shared" ref="AT372:AT377" si="364">("10 days")</f>
        <v>10 days</v>
      </c>
      <c r="AU372" s="4" t="s">
        <v>1605</v>
      </c>
      <c r="AV372" s="4" t="s">
        <v>1608</v>
      </c>
      <c r="AW372" s="4" t="str">
        <f t="shared" si="353"/>
        <v>No</v>
      </c>
      <c r="BC372" s="4">
        <v>0</v>
      </c>
      <c r="BI372" s="4" t="str">
        <f t="shared" ref="BI372:BI377" si="365">("Not required")</f>
        <v>Not required</v>
      </c>
      <c r="BL372" s="4" t="str">
        <f t="shared" ref="BL372:BL377" si="366">("No, but encouraged")</f>
        <v>No, but encouraged</v>
      </c>
      <c r="BM372" s="4" t="s">
        <v>1609</v>
      </c>
      <c r="BO372" s="4" t="str">
        <f t="shared" ref="BO372:BO377" si="367">("Referrals to counselors")</f>
        <v>Referrals to counselors</v>
      </c>
      <c r="BP372" s="4" t="s">
        <v>1610</v>
      </c>
      <c r="BQ372" s="4" t="s">
        <v>1611</v>
      </c>
      <c r="BR372" s="4">
        <v>1</v>
      </c>
      <c r="BS372" s="4" t="s">
        <v>1612</v>
      </c>
      <c r="BU372" s="4" t="str">
        <f t="shared" si="323"/>
        <v>Annually</v>
      </c>
      <c r="BV372" s="4" t="s">
        <v>1612</v>
      </c>
      <c r="BX372" s="4" t="str">
        <f>("Firearm incidents")</f>
        <v>Firearm incidents</v>
      </c>
      <c r="BY372" s="4" t="s">
        <v>1612</v>
      </c>
      <c r="CA372" s="4">
        <v>0</v>
      </c>
      <c r="CG372" s="4">
        <v>1</v>
      </c>
      <c r="CH372" s="4" t="s">
        <v>1613</v>
      </c>
      <c r="CJ372" s="4" t="str">
        <f t="shared" ref="CJ372:CJ377" si="368">("Possession of firearm")</f>
        <v>Possession of firearm</v>
      </c>
      <c r="CK372" s="4" t="s">
        <v>1613</v>
      </c>
    </row>
    <row r="373" spans="1:89" s="4" customFormat="1" x14ac:dyDescent="0.35">
      <c r="A373" s="4" t="s">
        <v>1601</v>
      </c>
      <c r="B373" s="5">
        <v>39630</v>
      </c>
      <c r="C373" s="5">
        <v>40338</v>
      </c>
      <c r="D373" s="4">
        <v>1</v>
      </c>
      <c r="E373" s="4" t="s">
        <v>1602</v>
      </c>
      <c r="G373" s="4">
        <v>1</v>
      </c>
      <c r="H373" s="4" t="s">
        <v>1614</v>
      </c>
      <c r="J373" s="4" t="str">
        <f t="shared" si="360"/>
        <v>Possession of firearm</v>
      </c>
      <c r="K373" s="4" t="s">
        <v>1604</v>
      </c>
      <c r="M373" s="4" t="str">
        <f t="shared" si="359"/>
        <v>One calendar year</v>
      </c>
      <c r="N373" s="4" t="s">
        <v>1604</v>
      </c>
      <c r="P373" s="4">
        <v>1</v>
      </c>
      <c r="Q373" s="4" t="s">
        <v>1604</v>
      </c>
      <c r="S373" s="4" t="str">
        <f>("Endangering the health, safety, or property of others")</f>
        <v>Endangering the health, safety, or property of others</v>
      </c>
      <c r="T373" s="4" t="s">
        <v>1605</v>
      </c>
      <c r="V373" s="4" t="str">
        <f t="shared" si="334"/>
        <v>None</v>
      </c>
      <c r="Y373" s="4" t="str">
        <f t="shared" si="361"/>
        <v>Remainder of school year</v>
      </c>
      <c r="AA373" s="4" t="s">
        <v>1606</v>
      </c>
      <c r="AB373" s="4">
        <v>1</v>
      </c>
      <c r="AC373" s="4" t="s">
        <v>1615</v>
      </c>
      <c r="AE373" s="4" t="str">
        <f t="shared" si="362"/>
        <v>None</v>
      </c>
      <c r="AN373" s="4" t="str">
        <f t="shared" si="363"/>
        <v>Endangering the health, safety, or property of others, Interference with educational process</v>
      </c>
      <c r="AO373" s="4" t="s">
        <v>1605</v>
      </c>
      <c r="AQ373" s="4" t="str">
        <f t="shared" si="338"/>
        <v>None</v>
      </c>
      <c r="AT373" s="4" t="str">
        <f t="shared" si="364"/>
        <v>10 days</v>
      </c>
      <c r="AU373" s="4" t="s">
        <v>1605</v>
      </c>
      <c r="AV373" s="4" t="s">
        <v>1608</v>
      </c>
      <c r="AW373" s="4" t="str">
        <f t="shared" si="353"/>
        <v>No</v>
      </c>
      <c r="BC373" s="4">
        <v>0</v>
      </c>
      <c r="BI373" s="4" t="str">
        <f t="shared" si="365"/>
        <v>Not required</v>
      </c>
      <c r="BL373" s="4" t="str">
        <f t="shared" si="366"/>
        <v>No, but encouraged</v>
      </c>
      <c r="BM373" s="4" t="s">
        <v>1609</v>
      </c>
      <c r="BO373" s="4" t="str">
        <f t="shared" si="367"/>
        <v>Referrals to counselors</v>
      </c>
      <c r="BP373" s="4" t="s">
        <v>1616</v>
      </c>
      <c r="BQ373" s="4" t="s">
        <v>1611</v>
      </c>
      <c r="BR373" s="4">
        <v>1</v>
      </c>
      <c r="BS373" s="4" t="s">
        <v>1612</v>
      </c>
      <c r="BU373" s="4" t="str">
        <f t="shared" si="323"/>
        <v>Annually</v>
      </c>
      <c r="BV373" s="4" t="s">
        <v>1612</v>
      </c>
      <c r="BX373" s="4" t="str">
        <f>("Firearm incidents")</f>
        <v>Firearm incidents</v>
      </c>
      <c r="BY373" s="4" t="s">
        <v>1612</v>
      </c>
      <c r="CA373" s="4">
        <v>0</v>
      </c>
      <c r="CG373" s="4">
        <v>1</v>
      </c>
      <c r="CH373" s="4" t="s">
        <v>1613</v>
      </c>
      <c r="CJ373" s="4" t="str">
        <f t="shared" si="368"/>
        <v>Possession of firearm</v>
      </c>
      <c r="CK373" s="4" t="s">
        <v>1613</v>
      </c>
    </row>
    <row r="374" spans="1:89" s="4" customFormat="1" x14ac:dyDescent="0.35">
      <c r="A374" s="4" t="s">
        <v>1601</v>
      </c>
      <c r="B374" s="5">
        <v>40339</v>
      </c>
      <c r="C374" s="5">
        <v>40693</v>
      </c>
      <c r="D374" s="4">
        <v>1</v>
      </c>
      <c r="E374" s="4" t="s">
        <v>1602</v>
      </c>
      <c r="G374" s="4">
        <v>1</v>
      </c>
      <c r="H374" s="4" t="s">
        <v>1602</v>
      </c>
      <c r="J374" s="4" t="str">
        <f t="shared" si="360"/>
        <v>Possession of firearm</v>
      </c>
      <c r="K374" s="4" t="s">
        <v>1604</v>
      </c>
      <c r="M374" s="4" t="str">
        <f t="shared" si="359"/>
        <v>One calendar year</v>
      </c>
      <c r="N374" s="4" t="s">
        <v>1604</v>
      </c>
      <c r="P374" s="4">
        <v>1</v>
      </c>
      <c r="Q374" s="4" t="s">
        <v>1604</v>
      </c>
      <c r="S374" s="4" t="str">
        <f>("Endangering the health, safety, or property of others")</f>
        <v>Endangering the health, safety, or property of others</v>
      </c>
      <c r="T374" s="4" t="s">
        <v>1605</v>
      </c>
      <c r="V374" s="4" t="str">
        <f t="shared" si="334"/>
        <v>None</v>
      </c>
      <c r="Y374" s="4" t="str">
        <f t="shared" si="361"/>
        <v>Remainder of school year</v>
      </c>
      <c r="Z374" s="4" t="s">
        <v>1605</v>
      </c>
      <c r="AA374" s="4" t="s">
        <v>1606</v>
      </c>
      <c r="AB374" s="4">
        <v>1</v>
      </c>
      <c r="AC374" s="4" t="s">
        <v>1617</v>
      </c>
      <c r="AE374" s="4" t="str">
        <f t="shared" si="362"/>
        <v>None</v>
      </c>
      <c r="AN374" s="4" t="str">
        <f t="shared" si="363"/>
        <v>Endangering the health, safety, or property of others, Interference with educational process</v>
      </c>
      <c r="AO374" s="4" t="s">
        <v>1605</v>
      </c>
      <c r="AQ374" s="4" t="str">
        <f t="shared" si="338"/>
        <v>None</v>
      </c>
      <c r="AT374" s="4" t="str">
        <f t="shared" si="364"/>
        <v>10 days</v>
      </c>
      <c r="AU374" s="4" t="s">
        <v>1605</v>
      </c>
      <c r="AV374" s="4" t="s">
        <v>1608</v>
      </c>
      <c r="AW374" s="4" t="str">
        <f t="shared" si="353"/>
        <v>No</v>
      </c>
      <c r="BC374" s="4">
        <v>0</v>
      </c>
      <c r="BI374" s="4" t="str">
        <f t="shared" si="365"/>
        <v>Not required</v>
      </c>
      <c r="BL374" s="4" t="str">
        <f t="shared" si="366"/>
        <v>No, but encouraged</v>
      </c>
      <c r="BM374" s="4" t="s">
        <v>1609</v>
      </c>
      <c r="BO374" s="4" t="str">
        <f t="shared" si="367"/>
        <v>Referrals to counselors</v>
      </c>
      <c r="BP374" s="4" t="s">
        <v>1616</v>
      </c>
      <c r="BR374" s="4">
        <v>1</v>
      </c>
      <c r="BS374" s="4" t="s">
        <v>1612</v>
      </c>
      <c r="BU374" s="4" t="str">
        <f t="shared" si="323"/>
        <v>Annually</v>
      </c>
      <c r="BV374" s="4" t="s">
        <v>1612</v>
      </c>
      <c r="BX374" s="4" t="str">
        <f>("Firearm incidents")</f>
        <v>Firearm incidents</v>
      </c>
      <c r="BY374" s="4" t="s">
        <v>1612</v>
      </c>
      <c r="CA374" s="4">
        <v>0</v>
      </c>
      <c r="CG374" s="4">
        <v>1</v>
      </c>
      <c r="CH374" s="4" t="s">
        <v>1613</v>
      </c>
      <c r="CJ374" s="4" t="str">
        <f t="shared" si="368"/>
        <v>Possession of firearm</v>
      </c>
      <c r="CK374" s="4" t="s">
        <v>1613</v>
      </c>
    </row>
    <row r="375" spans="1:89" s="4" customFormat="1" x14ac:dyDescent="0.35">
      <c r="A375" s="4" t="s">
        <v>1601</v>
      </c>
      <c r="B375" s="5">
        <v>40694</v>
      </c>
      <c r="C375" s="5">
        <v>41683</v>
      </c>
      <c r="D375" s="4">
        <v>1</v>
      </c>
      <c r="E375" s="4" t="s">
        <v>1614</v>
      </c>
      <c r="G375" s="4">
        <v>1</v>
      </c>
      <c r="H375" s="4" t="s">
        <v>1614</v>
      </c>
      <c r="J375" s="4" t="str">
        <f t="shared" si="360"/>
        <v>Possession of firearm</v>
      </c>
      <c r="K375" s="4" t="s">
        <v>1604</v>
      </c>
      <c r="M375" s="4" t="str">
        <f t="shared" si="359"/>
        <v>One calendar year</v>
      </c>
      <c r="N375" s="4" t="s">
        <v>1604</v>
      </c>
      <c r="P375" s="4">
        <v>1</v>
      </c>
      <c r="Q375" s="4" t="s">
        <v>1604</v>
      </c>
      <c r="S375" s="4" t="str">
        <f>("Endangering the health, safety, or property of others, Interference with educational process")</f>
        <v>Endangering the health, safety, or property of others, Interference with educational process</v>
      </c>
      <c r="T375" s="4" t="s">
        <v>1605</v>
      </c>
      <c r="V375" s="4" t="str">
        <f t="shared" si="334"/>
        <v>None</v>
      </c>
      <c r="Y375" s="4" t="str">
        <f t="shared" si="361"/>
        <v>Remainder of school year</v>
      </c>
      <c r="Z375" s="4" t="s">
        <v>1605</v>
      </c>
      <c r="AA375" s="4" t="s">
        <v>1606</v>
      </c>
      <c r="AB375" s="4">
        <v>1</v>
      </c>
      <c r="AC375" s="4" t="s">
        <v>1617</v>
      </c>
      <c r="AE375" s="4" t="str">
        <f t="shared" si="362"/>
        <v>None</v>
      </c>
      <c r="AN375" s="4" t="str">
        <f t="shared" si="363"/>
        <v>Endangering the health, safety, or property of others, Interference with educational process</v>
      </c>
      <c r="AO375" s="4" t="s">
        <v>1605</v>
      </c>
      <c r="AQ375" s="4" t="str">
        <f t="shared" si="338"/>
        <v>None</v>
      </c>
      <c r="AT375" s="4" t="str">
        <f t="shared" si="364"/>
        <v>10 days</v>
      </c>
      <c r="AU375" s="4" t="s">
        <v>1617</v>
      </c>
      <c r="AV375" s="4" t="s">
        <v>1608</v>
      </c>
      <c r="AW375" s="4" t="str">
        <f t="shared" si="353"/>
        <v>No</v>
      </c>
      <c r="BC375" s="4">
        <v>0</v>
      </c>
      <c r="BI375" s="4" t="str">
        <f t="shared" si="365"/>
        <v>Not required</v>
      </c>
      <c r="BL375" s="4" t="str">
        <f t="shared" si="366"/>
        <v>No, but encouraged</v>
      </c>
      <c r="BM375" s="4" t="s">
        <v>1609</v>
      </c>
      <c r="BO375" s="4" t="str">
        <f t="shared" si="367"/>
        <v>Referrals to counselors</v>
      </c>
      <c r="BP375" s="4" t="s">
        <v>1616</v>
      </c>
      <c r="BR375" s="4">
        <v>1</v>
      </c>
      <c r="BS375" s="4" t="s">
        <v>1612</v>
      </c>
      <c r="BU375" s="4" t="str">
        <f t="shared" si="323"/>
        <v>Annually</v>
      </c>
      <c r="BV375" s="4" t="s">
        <v>1612</v>
      </c>
      <c r="BX375" s="4" t="str">
        <f>("Firearm incidents")</f>
        <v>Firearm incidents</v>
      </c>
      <c r="BY375" s="4" t="s">
        <v>1612</v>
      </c>
      <c r="CA375" s="4">
        <v>0</v>
      </c>
      <c r="CG375" s="4">
        <v>1</v>
      </c>
      <c r="CH375" s="4" t="s">
        <v>1613</v>
      </c>
      <c r="CJ375" s="4" t="str">
        <f t="shared" si="368"/>
        <v>Possession of firearm</v>
      </c>
      <c r="CK375" s="4" t="s">
        <v>1613</v>
      </c>
    </row>
    <row r="376" spans="1:89" s="4" customFormat="1" x14ac:dyDescent="0.35">
      <c r="A376" s="4" t="s">
        <v>1601</v>
      </c>
      <c r="B376" s="5">
        <v>41684</v>
      </c>
      <c r="C376" s="5">
        <v>41820</v>
      </c>
      <c r="D376" s="4">
        <v>1</v>
      </c>
      <c r="E376" s="4" t="s">
        <v>1614</v>
      </c>
      <c r="G376" s="4">
        <v>1</v>
      </c>
      <c r="H376" s="4" t="s">
        <v>1614</v>
      </c>
      <c r="J376" s="4" t="str">
        <f t="shared" si="360"/>
        <v>Possession of firearm</v>
      </c>
      <c r="K376" s="4" t="s">
        <v>1604</v>
      </c>
      <c r="M376" s="4" t="str">
        <f t="shared" si="359"/>
        <v>One calendar year</v>
      </c>
      <c r="N376" s="4" t="s">
        <v>1604</v>
      </c>
      <c r="P376" s="4">
        <v>1</v>
      </c>
      <c r="Q376" s="4" t="s">
        <v>1604</v>
      </c>
      <c r="S376" s="4" t="str">
        <f>("Endangering the health, safety, or property of others, Interference with educational process")</f>
        <v>Endangering the health, safety, or property of others, Interference with educational process</v>
      </c>
      <c r="T376" s="4" t="s">
        <v>1605</v>
      </c>
      <c r="V376" s="4" t="str">
        <f t="shared" si="334"/>
        <v>None</v>
      </c>
      <c r="Y376" s="4" t="str">
        <f t="shared" si="361"/>
        <v>Remainder of school year</v>
      </c>
      <c r="Z376" s="4" t="s">
        <v>1605</v>
      </c>
      <c r="AA376" s="4" t="s">
        <v>1606</v>
      </c>
      <c r="AB376" s="4">
        <v>1</v>
      </c>
      <c r="AC376" s="4" t="s">
        <v>1607</v>
      </c>
      <c r="AE376" s="4" t="str">
        <f t="shared" si="362"/>
        <v>None</v>
      </c>
      <c r="AN376" s="4" t="str">
        <f t="shared" si="363"/>
        <v>Endangering the health, safety, or property of others, Interference with educational process</v>
      </c>
      <c r="AO376" s="4" t="s">
        <v>1605</v>
      </c>
      <c r="AQ376" s="4" t="str">
        <f t="shared" si="338"/>
        <v>None</v>
      </c>
      <c r="AT376" s="4" t="str">
        <f t="shared" si="364"/>
        <v>10 days</v>
      </c>
      <c r="AU376" s="4" t="s">
        <v>1607</v>
      </c>
      <c r="AV376" s="4" t="s">
        <v>1608</v>
      </c>
      <c r="AW376" s="4" t="str">
        <f t="shared" si="353"/>
        <v>No</v>
      </c>
      <c r="BC376" s="4">
        <v>0</v>
      </c>
      <c r="BI376" s="4" t="str">
        <f t="shared" si="365"/>
        <v>Not required</v>
      </c>
      <c r="BL376" s="4" t="str">
        <f t="shared" si="366"/>
        <v>No, but encouraged</v>
      </c>
      <c r="BM376" s="4" t="s">
        <v>1609</v>
      </c>
      <c r="BO376" s="4" t="str">
        <f t="shared" si="367"/>
        <v>Referrals to counselors</v>
      </c>
      <c r="BP376" s="4" t="s">
        <v>1616</v>
      </c>
      <c r="BR376" s="4">
        <v>1</v>
      </c>
      <c r="BS376" s="4" t="s">
        <v>1612</v>
      </c>
      <c r="BU376" s="4" t="str">
        <f t="shared" si="323"/>
        <v>Annually</v>
      </c>
      <c r="BV376" s="4" t="s">
        <v>1612</v>
      </c>
      <c r="BX376" s="4" t="str">
        <f>("Firearm incidents")</f>
        <v>Firearm incidents</v>
      </c>
      <c r="BY376" s="4" t="s">
        <v>1612</v>
      </c>
      <c r="CA376" s="4">
        <v>0</v>
      </c>
      <c r="CG376" s="4">
        <v>1</v>
      </c>
      <c r="CH376" s="4" t="s">
        <v>1613</v>
      </c>
      <c r="CJ376" s="4" t="str">
        <f t="shared" si="368"/>
        <v>Possession of firearm</v>
      </c>
      <c r="CK376" s="4" t="s">
        <v>1613</v>
      </c>
    </row>
    <row r="377" spans="1:89" s="4" customFormat="1" x14ac:dyDescent="0.35">
      <c r="A377" s="4" t="s">
        <v>1601</v>
      </c>
      <c r="B377" s="5">
        <v>41821</v>
      </c>
      <c r="C377" s="5">
        <v>43435</v>
      </c>
      <c r="D377" s="4">
        <v>1</v>
      </c>
      <c r="E377" s="4" t="s">
        <v>1614</v>
      </c>
      <c r="G377" s="4">
        <v>1</v>
      </c>
      <c r="H377" s="4" t="s">
        <v>1614</v>
      </c>
      <c r="J377" s="4" t="str">
        <f t="shared" si="360"/>
        <v>Possession of firearm</v>
      </c>
      <c r="K377" s="4" t="s">
        <v>1604</v>
      </c>
      <c r="M377" s="4" t="str">
        <f t="shared" si="359"/>
        <v>One calendar year</v>
      </c>
      <c r="N377" s="4" t="s">
        <v>1604</v>
      </c>
      <c r="P377" s="4">
        <v>1</v>
      </c>
      <c r="Q377" s="4" t="s">
        <v>1604</v>
      </c>
      <c r="S377" s="4" t="str">
        <f>("Endangering the health, safety, or property of others, Willful defiance")</f>
        <v>Endangering the health, safety, or property of others, Willful defiance</v>
      </c>
      <c r="T377" s="4" t="s">
        <v>1605</v>
      </c>
      <c r="V377" s="4" t="str">
        <f t="shared" si="334"/>
        <v>None</v>
      </c>
      <c r="Y377" s="4" t="str">
        <f t="shared" si="361"/>
        <v>Remainder of school year</v>
      </c>
      <c r="Z377" s="4" t="s">
        <v>1605</v>
      </c>
      <c r="AA377" s="4" t="s">
        <v>1606</v>
      </c>
      <c r="AB377" s="4">
        <v>1</v>
      </c>
      <c r="AC377" s="4" t="s">
        <v>1617</v>
      </c>
      <c r="AE377" s="4" t="str">
        <f t="shared" si="362"/>
        <v>None</v>
      </c>
      <c r="AN377" s="4" t="str">
        <f t="shared" si="363"/>
        <v>Endangering the health, safety, or property of others, Interference with educational process</v>
      </c>
      <c r="AO377" s="4" t="s">
        <v>1605</v>
      </c>
      <c r="AQ377" s="4" t="str">
        <f t="shared" si="338"/>
        <v>None</v>
      </c>
      <c r="AT377" s="4" t="str">
        <f t="shared" si="364"/>
        <v>10 days</v>
      </c>
      <c r="AU377" s="4" t="s">
        <v>1617</v>
      </c>
      <c r="AV377" s="4" t="s">
        <v>1608</v>
      </c>
      <c r="AW377" s="4" t="str">
        <f t="shared" si="353"/>
        <v>No</v>
      </c>
      <c r="BC377" s="4">
        <v>0</v>
      </c>
      <c r="BI377" s="4" t="str">
        <f t="shared" si="365"/>
        <v>Not required</v>
      </c>
      <c r="BL377" s="4" t="str">
        <f t="shared" si="366"/>
        <v>No, but encouraged</v>
      </c>
      <c r="BM377" s="4" t="s">
        <v>1609</v>
      </c>
      <c r="BO377" s="4" t="str">
        <f t="shared" si="367"/>
        <v>Referrals to counselors</v>
      </c>
      <c r="BP377" s="4" t="s">
        <v>1616</v>
      </c>
      <c r="BR377" s="4">
        <v>1</v>
      </c>
      <c r="BS377" s="4" t="s">
        <v>1612</v>
      </c>
      <c r="BU377" s="4" t="str">
        <f t="shared" si="323"/>
        <v>Annually</v>
      </c>
      <c r="BV377" s="4" t="s">
        <v>1612</v>
      </c>
      <c r="BX377" s="4" t="str">
        <f>("Number of expulsions, Weapon possession")</f>
        <v>Number of expulsions, Weapon possession</v>
      </c>
      <c r="BY377" s="4" t="s">
        <v>1612</v>
      </c>
      <c r="CA377" s="4">
        <v>0</v>
      </c>
      <c r="CG377" s="4">
        <v>1</v>
      </c>
      <c r="CH377" s="4" t="s">
        <v>1613</v>
      </c>
      <c r="CJ377" s="4" t="str">
        <f t="shared" si="368"/>
        <v>Possession of firearm</v>
      </c>
      <c r="CK377" s="4" t="s">
        <v>1613</v>
      </c>
    </row>
    <row r="378" spans="1:89" s="4" customFormat="1" x14ac:dyDescent="0.35">
      <c r="A378" s="4" t="s">
        <v>1618</v>
      </c>
      <c r="B378" s="5">
        <v>39448</v>
      </c>
      <c r="C378" s="5">
        <v>39994</v>
      </c>
      <c r="D378" s="4">
        <v>1</v>
      </c>
      <c r="E378" s="4" t="s">
        <v>1619</v>
      </c>
      <c r="G378" s="4">
        <v>1</v>
      </c>
      <c r="H378" s="4" t="s">
        <v>1619</v>
      </c>
      <c r="J378" s="4" t="str">
        <f t="shared" ref="J378:J387" si="369">("Possession of firearm, Possession of weapon, Possession of controlled substance")</f>
        <v>Possession of firearm, Possession of weapon, Possession of controlled substance</v>
      </c>
      <c r="K378" s="4" t="s">
        <v>1620</v>
      </c>
      <c r="L378" s="4" t="s">
        <v>1621</v>
      </c>
      <c r="M378" s="4" t="str">
        <f t="shared" si="359"/>
        <v>One calendar year</v>
      </c>
      <c r="N378" s="4" t="s">
        <v>1622</v>
      </c>
      <c r="O378" s="4" t="s">
        <v>1623</v>
      </c>
      <c r="P378" s="4">
        <v>1</v>
      </c>
      <c r="Q378" s="4" t="s">
        <v>1624</v>
      </c>
      <c r="S378" s="4" t="str">
        <f t="shared" ref="S378:S383" si="370">("Delinquent acts")</f>
        <v>Delinquent acts</v>
      </c>
      <c r="T378" s="4" t="s">
        <v>1625</v>
      </c>
      <c r="V378" s="4" t="str">
        <f t="shared" si="334"/>
        <v>None</v>
      </c>
      <c r="Y378" s="4" t="str">
        <f t="shared" ref="Y378:Y392" si="371">("Not specified")</f>
        <v>Not specified</v>
      </c>
      <c r="AB378" s="4">
        <v>1</v>
      </c>
      <c r="AC378" s="4" t="s">
        <v>1626</v>
      </c>
      <c r="AE378" s="4" t="str">
        <f t="shared" ref="AE378:AE402" si="372">("Not specified")</f>
        <v>Not specified</v>
      </c>
      <c r="AN378" s="4" t="str">
        <f t="shared" ref="AN378:AN387" si="373">("Delinquent acts")</f>
        <v>Delinquent acts</v>
      </c>
      <c r="AO378" s="4" t="s">
        <v>1625</v>
      </c>
      <c r="AQ378" s="4" t="str">
        <f t="shared" si="338"/>
        <v>None</v>
      </c>
      <c r="AT378" s="4" t="str">
        <f t="shared" ref="AT378:AT386" si="374">("One calendar year")</f>
        <v>One calendar year</v>
      </c>
      <c r="AU378" s="4" t="s">
        <v>1627</v>
      </c>
      <c r="AV378" s="4" t="s">
        <v>1628</v>
      </c>
      <c r="AW378" s="4" t="str">
        <f t="shared" ref="AW378:AW402" si="375">("Yes, required")</f>
        <v>Yes, required</v>
      </c>
      <c r="AX378" s="4" t="s">
        <v>1629</v>
      </c>
      <c r="AY378" s="4" t="s">
        <v>1630</v>
      </c>
      <c r="AZ378" s="4" t="str">
        <f t="shared" ref="AZ378:AZ387" si="376">("Age of student, Disciplinary history, Student's disability , Seriousness of violation")</f>
        <v>Age of student, Disciplinary history, Student's disability , Seriousness of violation</v>
      </c>
      <c r="BA378" s="4" t="s">
        <v>1629</v>
      </c>
      <c r="BC378" s="4">
        <v>0</v>
      </c>
      <c r="BI378" s="4" t="str">
        <f t="shared" ref="BI378:BI387" si="377">("Not specified")</f>
        <v>Not specified</v>
      </c>
      <c r="BL378" s="4" t="str">
        <f t="shared" ref="BL378:BL387" si="378">("No")</f>
        <v>No</v>
      </c>
      <c r="BR378" s="4">
        <v>0</v>
      </c>
      <c r="CG378" s="4">
        <v>0</v>
      </c>
    </row>
    <row r="379" spans="1:89" s="4" customFormat="1" x14ac:dyDescent="0.35">
      <c r="A379" s="4" t="s">
        <v>1618</v>
      </c>
      <c r="B379" s="5">
        <v>39995</v>
      </c>
      <c r="C379" s="5">
        <v>40359</v>
      </c>
      <c r="D379" s="4">
        <v>1</v>
      </c>
      <c r="E379" s="4" t="s">
        <v>1619</v>
      </c>
      <c r="G379" s="4">
        <v>1</v>
      </c>
      <c r="H379" s="4" t="s">
        <v>1619</v>
      </c>
      <c r="J379" s="4" t="str">
        <f t="shared" si="369"/>
        <v>Possession of firearm, Possession of weapon, Possession of controlled substance</v>
      </c>
      <c r="K379" s="4" t="s">
        <v>1620</v>
      </c>
      <c r="L379" s="4" t="s">
        <v>1621</v>
      </c>
      <c r="M379" s="4" t="str">
        <f t="shared" si="359"/>
        <v>One calendar year</v>
      </c>
      <c r="N379" s="4" t="s">
        <v>1622</v>
      </c>
      <c r="O379" s="4" t="s">
        <v>1623</v>
      </c>
      <c r="P379" s="4">
        <v>1</v>
      </c>
      <c r="Q379" s="4" t="s">
        <v>1624</v>
      </c>
      <c r="S379" s="4" t="str">
        <f t="shared" si="370"/>
        <v>Delinquent acts</v>
      </c>
      <c r="T379" s="4" t="s">
        <v>1625</v>
      </c>
      <c r="V379" s="4" t="str">
        <f t="shared" si="334"/>
        <v>None</v>
      </c>
      <c r="Y379" s="4" t="str">
        <f t="shared" si="371"/>
        <v>Not specified</v>
      </c>
      <c r="AB379" s="4">
        <v>1</v>
      </c>
      <c r="AC379" s="4" t="s">
        <v>1626</v>
      </c>
      <c r="AE379" s="4" t="str">
        <f t="shared" si="372"/>
        <v>Not specified</v>
      </c>
      <c r="AN379" s="4" t="str">
        <f t="shared" si="373"/>
        <v>Delinquent acts</v>
      </c>
      <c r="AO379" s="4" t="s">
        <v>1625</v>
      </c>
      <c r="AQ379" s="4" t="str">
        <f t="shared" ref="AQ379:AQ387" si="379">("Truancy or Absence")</f>
        <v>Truancy or Absence</v>
      </c>
      <c r="AR379" s="4" t="s">
        <v>1631</v>
      </c>
      <c r="AT379" s="4" t="str">
        <f t="shared" si="374"/>
        <v>One calendar year</v>
      </c>
      <c r="AU379" s="4" t="s">
        <v>1627</v>
      </c>
      <c r="AV379" s="4" t="s">
        <v>1628</v>
      </c>
      <c r="AW379" s="4" t="str">
        <f t="shared" si="375"/>
        <v>Yes, required</v>
      </c>
      <c r="AX379" s="4" t="s">
        <v>1629</v>
      </c>
      <c r="AY379" s="4" t="s">
        <v>1630</v>
      </c>
      <c r="AZ379" s="4" t="str">
        <f t="shared" si="376"/>
        <v>Age of student, Disciplinary history, Student's disability , Seriousness of violation</v>
      </c>
      <c r="BA379" s="4" t="s">
        <v>1629</v>
      </c>
      <c r="BC379" s="4">
        <v>0</v>
      </c>
      <c r="BI379" s="4" t="str">
        <f t="shared" si="377"/>
        <v>Not specified</v>
      </c>
      <c r="BL379" s="4" t="str">
        <f t="shared" si="378"/>
        <v>No</v>
      </c>
      <c r="BR379" s="4">
        <v>0</v>
      </c>
      <c r="CG379" s="4">
        <v>0</v>
      </c>
    </row>
    <row r="380" spans="1:89" s="4" customFormat="1" x14ac:dyDescent="0.35">
      <c r="A380" s="4" t="s">
        <v>1618</v>
      </c>
      <c r="B380" s="5">
        <v>40360</v>
      </c>
      <c r="C380" s="5">
        <v>40624</v>
      </c>
      <c r="D380" s="4">
        <v>1</v>
      </c>
      <c r="E380" s="4" t="s">
        <v>1619</v>
      </c>
      <c r="G380" s="4">
        <v>1</v>
      </c>
      <c r="H380" s="4" t="s">
        <v>1619</v>
      </c>
      <c r="J380" s="4" t="str">
        <f t="shared" si="369"/>
        <v>Possession of firearm, Possession of weapon, Possession of controlled substance</v>
      </c>
      <c r="K380" s="4" t="s">
        <v>1620</v>
      </c>
      <c r="L380" s="4" t="s">
        <v>1621</v>
      </c>
      <c r="M380" s="4" t="str">
        <f t="shared" si="359"/>
        <v>One calendar year</v>
      </c>
      <c r="N380" s="4" t="s">
        <v>1622</v>
      </c>
      <c r="O380" s="4" t="s">
        <v>1623</v>
      </c>
      <c r="P380" s="4">
        <v>1</v>
      </c>
      <c r="Q380" s="4" t="s">
        <v>1624</v>
      </c>
      <c r="S380" s="4" t="str">
        <f t="shared" si="370"/>
        <v>Delinquent acts</v>
      </c>
      <c r="T380" s="4" t="s">
        <v>1625</v>
      </c>
      <c r="V380" s="4" t="str">
        <f t="shared" si="334"/>
        <v>None</v>
      </c>
      <c r="Y380" s="4" t="str">
        <f t="shared" si="371"/>
        <v>Not specified</v>
      </c>
      <c r="AB380" s="4">
        <v>1</v>
      </c>
      <c r="AC380" s="4" t="s">
        <v>1626</v>
      </c>
      <c r="AE380" s="4" t="str">
        <f t="shared" si="372"/>
        <v>Not specified</v>
      </c>
      <c r="AN380" s="4" t="str">
        <f t="shared" si="373"/>
        <v>Delinquent acts</v>
      </c>
      <c r="AO380" s="4" t="s">
        <v>1625</v>
      </c>
      <c r="AQ380" s="4" t="str">
        <f t="shared" si="379"/>
        <v>Truancy or Absence</v>
      </c>
      <c r="AR380" s="4" t="s">
        <v>1631</v>
      </c>
      <c r="AT380" s="4" t="str">
        <f t="shared" si="374"/>
        <v>One calendar year</v>
      </c>
      <c r="AU380" s="4" t="s">
        <v>1627</v>
      </c>
      <c r="AV380" s="4" t="s">
        <v>1628</v>
      </c>
      <c r="AW380" s="4" t="str">
        <f t="shared" si="375"/>
        <v>Yes, required</v>
      </c>
      <c r="AX380" s="4" t="s">
        <v>1629</v>
      </c>
      <c r="AY380" s="4" t="s">
        <v>1630</v>
      </c>
      <c r="AZ380" s="4" t="str">
        <f t="shared" si="376"/>
        <v>Age of student, Disciplinary history, Student's disability , Seriousness of violation</v>
      </c>
      <c r="BA380" s="4" t="s">
        <v>1629</v>
      </c>
      <c r="BC380" s="4">
        <v>0</v>
      </c>
      <c r="BI380" s="4" t="str">
        <f t="shared" si="377"/>
        <v>Not specified</v>
      </c>
      <c r="BL380" s="4" t="str">
        <f t="shared" si="378"/>
        <v>No</v>
      </c>
      <c r="BR380" s="4">
        <v>0</v>
      </c>
      <c r="CG380" s="4">
        <v>0</v>
      </c>
    </row>
    <row r="381" spans="1:89" s="4" customFormat="1" x14ac:dyDescent="0.35">
      <c r="A381" s="4" t="s">
        <v>1618</v>
      </c>
      <c r="B381" s="5">
        <v>40625</v>
      </c>
      <c r="C381" s="5">
        <v>41090</v>
      </c>
      <c r="D381" s="4">
        <v>1</v>
      </c>
      <c r="E381" s="4" t="s">
        <v>1619</v>
      </c>
      <c r="G381" s="4">
        <v>1</v>
      </c>
      <c r="H381" s="4" t="s">
        <v>1619</v>
      </c>
      <c r="J381" s="4" t="str">
        <f t="shared" si="369"/>
        <v>Possession of firearm, Possession of weapon, Possession of controlled substance</v>
      </c>
      <c r="K381" s="4" t="s">
        <v>1632</v>
      </c>
      <c r="L381" s="4" t="s">
        <v>1621</v>
      </c>
      <c r="M381" s="4" t="str">
        <f t="shared" si="359"/>
        <v>One calendar year</v>
      </c>
      <c r="N381" s="4" t="s">
        <v>1622</v>
      </c>
      <c r="O381" s="4" t="s">
        <v>1623</v>
      </c>
      <c r="P381" s="4">
        <v>1</v>
      </c>
      <c r="Q381" s="4" t="s">
        <v>1624</v>
      </c>
      <c r="S381" s="4" t="str">
        <f t="shared" si="370"/>
        <v>Delinquent acts</v>
      </c>
      <c r="T381" s="4" t="s">
        <v>1625</v>
      </c>
      <c r="V381" s="4" t="str">
        <f t="shared" si="334"/>
        <v>None</v>
      </c>
      <c r="Y381" s="4" t="str">
        <f t="shared" si="371"/>
        <v>Not specified</v>
      </c>
      <c r="AB381" s="4">
        <v>1</v>
      </c>
      <c r="AC381" s="4" t="s">
        <v>1626</v>
      </c>
      <c r="AE381" s="4" t="str">
        <f t="shared" si="372"/>
        <v>Not specified</v>
      </c>
      <c r="AN381" s="4" t="str">
        <f t="shared" si="373"/>
        <v>Delinquent acts</v>
      </c>
      <c r="AO381" s="4" t="s">
        <v>1625</v>
      </c>
      <c r="AQ381" s="4" t="str">
        <f t="shared" si="379"/>
        <v>Truancy or Absence</v>
      </c>
      <c r="AR381" s="4" t="s">
        <v>1631</v>
      </c>
      <c r="AT381" s="4" t="str">
        <f t="shared" si="374"/>
        <v>One calendar year</v>
      </c>
      <c r="AU381" s="4" t="s">
        <v>1627</v>
      </c>
      <c r="AV381" s="4" t="s">
        <v>1628</v>
      </c>
      <c r="AW381" s="4" t="str">
        <f t="shared" si="375"/>
        <v>Yes, required</v>
      </c>
      <c r="AX381" s="4" t="s">
        <v>1629</v>
      </c>
      <c r="AY381" s="4" t="s">
        <v>1630</v>
      </c>
      <c r="AZ381" s="4" t="str">
        <f t="shared" si="376"/>
        <v>Age of student, Disciplinary history, Student's disability , Seriousness of violation</v>
      </c>
      <c r="BA381" s="4" t="s">
        <v>1629</v>
      </c>
      <c r="BC381" s="4">
        <v>0</v>
      </c>
      <c r="BI381" s="4" t="str">
        <f t="shared" si="377"/>
        <v>Not specified</v>
      </c>
      <c r="BL381" s="4" t="str">
        <f t="shared" si="378"/>
        <v>No</v>
      </c>
      <c r="BR381" s="4">
        <v>0</v>
      </c>
      <c r="CG381" s="4">
        <v>0</v>
      </c>
    </row>
    <row r="382" spans="1:89" s="4" customFormat="1" x14ac:dyDescent="0.35">
      <c r="A382" s="4" t="s">
        <v>1618</v>
      </c>
      <c r="B382" s="5">
        <v>41091</v>
      </c>
      <c r="C382" s="5">
        <v>41455</v>
      </c>
      <c r="D382" s="4">
        <v>1</v>
      </c>
      <c r="E382" s="4" t="s">
        <v>1619</v>
      </c>
      <c r="G382" s="4">
        <v>1</v>
      </c>
      <c r="H382" s="4" t="s">
        <v>1619</v>
      </c>
      <c r="J382" s="4" t="str">
        <f t="shared" si="369"/>
        <v>Possession of firearm, Possession of weapon, Possession of controlled substance</v>
      </c>
      <c r="K382" s="4" t="s">
        <v>1632</v>
      </c>
      <c r="L382" s="4" t="s">
        <v>1621</v>
      </c>
      <c r="M382" s="4" t="str">
        <f t="shared" si="359"/>
        <v>One calendar year</v>
      </c>
      <c r="N382" s="4" t="s">
        <v>1622</v>
      </c>
      <c r="O382" s="4" t="s">
        <v>1623</v>
      </c>
      <c r="P382" s="4">
        <v>1</v>
      </c>
      <c r="Q382" s="4" t="s">
        <v>1624</v>
      </c>
      <c r="S382" s="4" t="str">
        <f t="shared" si="370"/>
        <v>Delinquent acts</v>
      </c>
      <c r="T382" s="4" t="s">
        <v>1625</v>
      </c>
      <c r="V382" s="4" t="str">
        <f t="shared" si="334"/>
        <v>None</v>
      </c>
      <c r="Y382" s="4" t="str">
        <f t="shared" si="371"/>
        <v>Not specified</v>
      </c>
      <c r="AB382" s="4">
        <v>1</v>
      </c>
      <c r="AC382" s="4" t="s">
        <v>1626</v>
      </c>
      <c r="AE382" s="4" t="str">
        <f t="shared" si="372"/>
        <v>Not specified</v>
      </c>
      <c r="AN382" s="4" t="str">
        <f t="shared" si="373"/>
        <v>Delinquent acts</v>
      </c>
      <c r="AO382" s="4" t="s">
        <v>1625</v>
      </c>
      <c r="AQ382" s="4" t="str">
        <f t="shared" si="379"/>
        <v>Truancy or Absence</v>
      </c>
      <c r="AR382" s="4" t="s">
        <v>1631</v>
      </c>
      <c r="AT382" s="4" t="str">
        <f t="shared" si="374"/>
        <v>One calendar year</v>
      </c>
      <c r="AU382" s="4" t="s">
        <v>1627</v>
      </c>
      <c r="AV382" s="4" t="s">
        <v>1628</v>
      </c>
      <c r="AW382" s="4" t="str">
        <f t="shared" si="375"/>
        <v>Yes, required</v>
      </c>
      <c r="AX382" s="4" t="s">
        <v>1629</v>
      </c>
      <c r="AY382" s="4" t="s">
        <v>1630</v>
      </c>
      <c r="AZ382" s="4" t="str">
        <f t="shared" si="376"/>
        <v>Age of student, Disciplinary history, Student's disability , Seriousness of violation</v>
      </c>
      <c r="BA382" s="4" t="s">
        <v>1629</v>
      </c>
      <c r="BC382" s="4">
        <v>0</v>
      </c>
      <c r="BI382" s="4" t="str">
        <f t="shared" si="377"/>
        <v>Not specified</v>
      </c>
      <c r="BL382" s="4" t="str">
        <f t="shared" si="378"/>
        <v>No</v>
      </c>
      <c r="BR382" s="4">
        <v>0</v>
      </c>
      <c r="CG382" s="4">
        <v>0</v>
      </c>
    </row>
    <row r="383" spans="1:89" s="4" customFormat="1" x14ac:dyDescent="0.35">
      <c r="A383" s="4" t="s">
        <v>1618</v>
      </c>
      <c r="B383" s="5">
        <v>41456</v>
      </c>
      <c r="C383" s="5">
        <v>41820</v>
      </c>
      <c r="D383" s="4">
        <v>1</v>
      </c>
      <c r="E383" s="4" t="s">
        <v>1619</v>
      </c>
      <c r="G383" s="4">
        <v>1</v>
      </c>
      <c r="H383" s="4" t="s">
        <v>1619</v>
      </c>
      <c r="J383" s="4" t="str">
        <f t="shared" si="369"/>
        <v>Possession of firearm, Possession of weapon, Possession of controlled substance</v>
      </c>
      <c r="K383" s="4" t="s">
        <v>1633</v>
      </c>
      <c r="L383" s="4" t="s">
        <v>1621</v>
      </c>
      <c r="M383" s="4" t="str">
        <f t="shared" si="359"/>
        <v>One calendar year</v>
      </c>
      <c r="N383" s="4" t="s">
        <v>1622</v>
      </c>
      <c r="O383" s="4" t="s">
        <v>1623</v>
      </c>
      <c r="P383" s="4">
        <v>1</v>
      </c>
      <c r="Q383" s="4" t="s">
        <v>1624</v>
      </c>
      <c r="S383" s="4" t="str">
        <f t="shared" si="370"/>
        <v>Delinquent acts</v>
      </c>
      <c r="T383" s="4" t="s">
        <v>1625</v>
      </c>
      <c r="V383" s="4" t="str">
        <f t="shared" si="334"/>
        <v>None</v>
      </c>
      <c r="Y383" s="4" t="str">
        <f t="shared" si="371"/>
        <v>Not specified</v>
      </c>
      <c r="AB383" s="4">
        <v>1</v>
      </c>
      <c r="AC383" s="4" t="s">
        <v>1634</v>
      </c>
      <c r="AE383" s="4" t="str">
        <f t="shared" si="372"/>
        <v>Not specified</v>
      </c>
      <c r="AN383" s="4" t="str">
        <f t="shared" si="373"/>
        <v>Delinquent acts</v>
      </c>
      <c r="AO383" s="4" t="s">
        <v>1625</v>
      </c>
      <c r="AQ383" s="4" t="str">
        <f t="shared" si="379"/>
        <v>Truancy or Absence</v>
      </c>
      <c r="AR383" s="4" t="s">
        <v>1631</v>
      </c>
      <c r="AT383" s="4" t="str">
        <f t="shared" si="374"/>
        <v>One calendar year</v>
      </c>
      <c r="AU383" s="4" t="s">
        <v>1635</v>
      </c>
      <c r="AV383" s="4" t="s">
        <v>1628</v>
      </c>
      <c r="AW383" s="4" t="str">
        <f t="shared" si="375"/>
        <v>Yes, required</v>
      </c>
      <c r="AX383" s="4" t="s">
        <v>1629</v>
      </c>
      <c r="AY383" s="4" t="s">
        <v>1630</v>
      </c>
      <c r="AZ383" s="4" t="str">
        <f t="shared" si="376"/>
        <v>Age of student, Disciplinary history, Student's disability , Seriousness of violation</v>
      </c>
      <c r="BA383" s="4" t="s">
        <v>1629</v>
      </c>
      <c r="BC383" s="4">
        <v>0</v>
      </c>
      <c r="BI383" s="4" t="str">
        <f t="shared" si="377"/>
        <v>Not specified</v>
      </c>
      <c r="BL383" s="4" t="str">
        <f t="shared" si="378"/>
        <v>No</v>
      </c>
      <c r="BR383" s="4">
        <v>0</v>
      </c>
      <c r="CG383" s="4">
        <v>0</v>
      </c>
    </row>
    <row r="384" spans="1:89" s="4" customFormat="1" x14ac:dyDescent="0.35">
      <c r="A384" s="4" t="s">
        <v>1618</v>
      </c>
      <c r="B384" s="5">
        <v>41821</v>
      </c>
      <c r="C384" s="5">
        <v>42551</v>
      </c>
      <c r="D384" s="4">
        <v>1</v>
      </c>
      <c r="E384" s="4" t="s">
        <v>1619</v>
      </c>
      <c r="G384" s="4">
        <v>1</v>
      </c>
      <c r="H384" s="4" t="s">
        <v>1619</v>
      </c>
      <c r="J384" s="4" t="str">
        <f t="shared" si="369"/>
        <v>Possession of firearm, Possession of weapon, Possession of controlled substance</v>
      </c>
      <c r="K384" s="4" t="s">
        <v>1636</v>
      </c>
      <c r="L384" s="4" t="s">
        <v>1621</v>
      </c>
      <c r="M384" s="4" t="str">
        <f t="shared" si="359"/>
        <v>One calendar year</v>
      </c>
      <c r="N384" s="4" t="s">
        <v>1637</v>
      </c>
      <c r="O384" s="4" t="s">
        <v>1623</v>
      </c>
      <c r="P384" s="4">
        <v>1</v>
      </c>
      <c r="Q384" s="4" t="s">
        <v>1638</v>
      </c>
      <c r="S384" s="4" t="str">
        <f>("Possession of a weapon, Possession of a firearm, Possession of a controlled substance, Delinquent acts")</f>
        <v>Possession of a weapon, Possession of a firearm, Possession of a controlled substance, Delinquent acts</v>
      </c>
      <c r="T384" s="4" t="s">
        <v>1639</v>
      </c>
      <c r="V384" s="4" t="str">
        <f t="shared" si="334"/>
        <v>None</v>
      </c>
      <c r="Y384" s="4" t="str">
        <f t="shared" si="371"/>
        <v>Not specified</v>
      </c>
      <c r="AB384" s="4">
        <v>1</v>
      </c>
      <c r="AC384" s="4" t="s">
        <v>1634</v>
      </c>
      <c r="AE384" s="4" t="str">
        <f t="shared" si="372"/>
        <v>Not specified</v>
      </c>
      <c r="AN384" s="4" t="str">
        <f t="shared" si="373"/>
        <v>Delinquent acts</v>
      </c>
      <c r="AO384" s="4" t="s">
        <v>1625</v>
      </c>
      <c r="AQ384" s="4" t="str">
        <f t="shared" si="379"/>
        <v>Truancy or Absence</v>
      </c>
      <c r="AR384" s="4" t="s">
        <v>1631</v>
      </c>
      <c r="AT384" s="4" t="str">
        <f t="shared" si="374"/>
        <v>One calendar year</v>
      </c>
      <c r="AU384" s="4" t="s">
        <v>1635</v>
      </c>
      <c r="AV384" s="4" t="s">
        <v>1628</v>
      </c>
      <c r="AW384" s="4" t="str">
        <f t="shared" si="375"/>
        <v>Yes, required</v>
      </c>
      <c r="AX384" s="4" t="s">
        <v>1629</v>
      </c>
      <c r="AY384" s="4" t="s">
        <v>1630</v>
      </c>
      <c r="AZ384" s="4" t="str">
        <f t="shared" si="376"/>
        <v>Age of student, Disciplinary history, Student's disability , Seriousness of violation</v>
      </c>
      <c r="BA384" s="4" t="s">
        <v>1629</v>
      </c>
      <c r="BC384" s="4">
        <v>0</v>
      </c>
      <c r="BI384" s="4" t="str">
        <f t="shared" si="377"/>
        <v>Not specified</v>
      </c>
      <c r="BL384" s="4" t="str">
        <f t="shared" si="378"/>
        <v>No</v>
      </c>
      <c r="BR384" s="4">
        <v>0</v>
      </c>
      <c r="CG384" s="4">
        <v>0</v>
      </c>
    </row>
    <row r="385" spans="1:89" s="4" customFormat="1" x14ac:dyDescent="0.35">
      <c r="A385" s="4" t="s">
        <v>1618</v>
      </c>
      <c r="B385" s="5">
        <v>42552</v>
      </c>
      <c r="C385" s="5">
        <v>42916</v>
      </c>
      <c r="D385" s="4">
        <v>1</v>
      </c>
      <c r="E385" s="4" t="s">
        <v>1619</v>
      </c>
      <c r="G385" s="4">
        <v>1</v>
      </c>
      <c r="H385" s="4" t="s">
        <v>1619</v>
      </c>
      <c r="J385" s="4" t="str">
        <f t="shared" si="369"/>
        <v>Possession of firearm, Possession of weapon, Possession of controlled substance</v>
      </c>
      <c r="K385" s="4" t="s">
        <v>1636</v>
      </c>
      <c r="L385" s="4" t="s">
        <v>1621</v>
      </c>
      <c r="M385" s="4" t="str">
        <f t="shared" si="359"/>
        <v>One calendar year</v>
      </c>
      <c r="N385" s="4" t="s">
        <v>1637</v>
      </c>
      <c r="O385" s="4" t="s">
        <v>1623</v>
      </c>
      <c r="P385" s="4">
        <v>1</v>
      </c>
      <c r="Q385" s="4" t="s">
        <v>1638</v>
      </c>
      <c r="S385" s="4" t="str">
        <f>("Possession of a weapon, Possession of a firearm, Possession of a controlled substance, Delinquent acts")</f>
        <v>Possession of a weapon, Possession of a firearm, Possession of a controlled substance, Delinquent acts</v>
      </c>
      <c r="T385" s="4" t="s">
        <v>1639</v>
      </c>
      <c r="V385" s="4" t="str">
        <f t="shared" si="334"/>
        <v>None</v>
      </c>
      <c r="Y385" s="4" t="str">
        <f t="shared" si="371"/>
        <v>Not specified</v>
      </c>
      <c r="AB385" s="4">
        <v>1</v>
      </c>
      <c r="AC385" s="4" t="s">
        <v>1634</v>
      </c>
      <c r="AE385" s="4" t="str">
        <f t="shared" si="372"/>
        <v>Not specified</v>
      </c>
      <c r="AN385" s="4" t="str">
        <f t="shared" si="373"/>
        <v>Delinquent acts</v>
      </c>
      <c r="AO385" s="4" t="s">
        <v>1625</v>
      </c>
      <c r="AQ385" s="4" t="str">
        <f t="shared" si="379"/>
        <v>Truancy or Absence</v>
      </c>
      <c r="AR385" s="4" t="s">
        <v>1631</v>
      </c>
      <c r="AT385" s="4" t="str">
        <f t="shared" si="374"/>
        <v>One calendar year</v>
      </c>
      <c r="AU385" s="4" t="s">
        <v>1635</v>
      </c>
      <c r="AV385" s="4" t="s">
        <v>1628</v>
      </c>
      <c r="AW385" s="4" t="str">
        <f t="shared" si="375"/>
        <v>Yes, required</v>
      </c>
      <c r="AX385" s="4" t="s">
        <v>1629</v>
      </c>
      <c r="AY385" s="4" t="s">
        <v>1630</v>
      </c>
      <c r="AZ385" s="4" t="str">
        <f t="shared" si="376"/>
        <v>Age of student, Disciplinary history, Student's disability , Seriousness of violation</v>
      </c>
      <c r="BA385" s="4" t="s">
        <v>1629</v>
      </c>
      <c r="BC385" s="4">
        <v>0</v>
      </c>
      <c r="BI385" s="4" t="str">
        <f t="shared" si="377"/>
        <v>Not specified</v>
      </c>
      <c r="BL385" s="4" t="str">
        <f t="shared" si="378"/>
        <v>No</v>
      </c>
      <c r="BR385" s="4">
        <v>0</v>
      </c>
      <c r="CG385" s="4">
        <v>0</v>
      </c>
    </row>
    <row r="386" spans="1:89" s="4" customFormat="1" x14ac:dyDescent="0.35">
      <c r="A386" s="4" t="s">
        <v>1618</v>
      </c>
      <c r="B386" s="5">
        <v>42917</v>
      </c>
      <c r="C386" s="5">
        <v>43281</v>
      </c>
      <c r="D386" s="4">
        <v>1</v>
      </c>
      <c r="E386" s="4" t="s">
        <v>1619</v>
      </c>
      <c r="G386" s="4">
        <v>1</v>
      </c>
      <c r="H386" s="4" t="s">
        <v>1619</v>
      </c>
      <c r="J386" s="4" t="str">
        <f t="shared" si="369"/>
        <v>Possession of firearm, Possession of weapon, Possession of controlled substance</v>
      </c>
      <c r="K386" s="4" t="s">
        <v>1636</v>
      </c>
      <c r="L386" s="4" t="s">
        <v>1621</v>
      </c>
      <c r="M386" s="4" t="str">
        <f t="shared" si="359"/>
        <v>One calendar year</v>
      </c>
      <c r="N386" s="4" t="s">
        <v>1637</v>
      </c>
      <c r="O386" s="4" t="s">
        <v>1623</v>
      </c>
      <c r="P386" s="4">
        <v>1</v>
      </c>
      <c r="Q386" s="4" t="s">
        <v>1638</v>
      </c>
      <c r="S386" s="4" t="str">
        <f>("Possession of a weapon, Possession of a firearm, Possession of a controlled substance, Delinquent acts")</f>
        <v>Possession of a weapon, Possession of a firearm, Possession of a controlled substance, Delinquent acts</v>
      </c>
      <c r="T386" s="4" t="s">
        <v>1639</v>
      </c>
      <c r="V386" s="4" t="str">
        <f t="shared" si="334"/>
        <v>None</v>
      </c>
      <c r="Y386" s="4" t="str">
        <f t="shared" si="371"/>
        <v>Not specified</v>
      </c>
      <c r="AB386" s="4">
        <v>1</v>
      </c>
      <c r="AC386" s="4" t="s">
        <v>1634</v>
      </c>
      <c r="AE386" s="4" t="str">
        <f t="shared" si="372"/>
        <v>Not specified</v>
      </c>
      <c r="AN386" s="4" t="str">
        <f t="shared" si="373"/>
        <v>Delinquent acts</v>
      </c>
      <c r="AO386" s="4" t="s">
        <v>1625</v>
      </c>
      <c r="AQ386" s="4" t="str">
        <f t="shared" si="379"/>
        <v>Truancy or Absence</v>
      </c>
      <c r="AR386" s="4" t="s">
        <v>1631</v>
      </c>
      <c r="AT386" s="4" t="str">
        <f t="shared" si="374"/>
        <v>One calendar year</v>
      </c>
      <c r="AU386" s="4" t="s">
        <v>1635</v>
      </c>
      <c r="AV386" s="4" t="s">
        <v>1628</v>
      </c>
      <c r="AW386" s="4" t="str">
        <f t="shared" si="375"/>
        <v>Yes, required</v>
      </c>
      <c r="AX386" s="4" t="s">
        <v>1629</v>
      </c>
      <c r="AY386" s="4" t="s">
        <v>1630</v>
      </c>
      <c r="AZ386" s="4" t="str">
        <f t="shared" si="376"/>
        <v>Age of student, Disciplinary history, Student's disability , Seriousness of violation</v>
      </c>
      <c r="BA386" s="4" t="s">
        <v>1629</v>
      </c>
      <c r="BC386" s="4">
        <v>0</v>
      </c>
      <c r="BI386" s="4" t="str">
        <f t="shared" si="377"/>
        <v>Not specified</v>
      </c>
      <c r="BL386" s="4" t="str">
        <f t="shared" si="378"/>
        <v>No</v>
      </c>
      <c r="BR386" s="4">
        <v>0</v>
      </c>
      <c r="CG386" s="4">
        <v>0</v>
      </c>
    </row>
    <row r="387" spans="1:89" s="4" customFormat="1" x14ac:dyDescent="0.35">
      <c r="A387" s="4" t="s">
        <v>1618</v>
      </c>
      <c r="B387" s="5">
        <v>43282</v>
      </c>
      <c r="C387" s="5">
        <v>43435</v>
      </c>
      <c r="D387" s="4">
        <v>1</v>
      </c>
      <c r="E387" s="4" t="s">
        <v>1619</v>
      </c>
      <c r="G387" s="4">
        <v>1</v>
      </c>
      <c r="H387" s="4" t="s">
        <v>1619</v>
      </c>
      <c r="J387" s="4" t="str">
        <f t="shared" si="369"/>
        <v>Possession of firearm, Possession of weapon, Possession of controlled substance</v>
      </c>
      <c r="K387" s="4" t="s">
        <v>1636</v>
      </c>
      <c r="L387" s="4" t="s">
        <v>1621</v>
      </c>
      <c r="M387" s="4" t="str">
        <f t="shared" si="359"/>
        <v>One calendar year</v>
      </c>
      <c r="N387" s="4" t="s">
        <v>1637</v>
      </c>
      <c r="O387" s="4" t="s">
        <v>1623</v>
      </c>
      <c r="P387" s="4">
        <v>1</v>
      </c>
      <c r="Q387" s="4" t="s">
        <v>1638</v>
      </c>
      <c r="S387" s="4" t="str">
        <f>("Possession of a weapon, Possession of a firearm, Possession of a controlled substance, Delinquent acts")</f>
        <v>Possession of a weapon, Possession of a firearm, Possession of a controlled substance, Delinquent acts</v>
      </c>
      <c r="T387" s="4" t="s">
        <v>1640</v>
      </c>
      <c r="V387" s="4" t="str">
        <f t="shared" si="334"/>
        <v>None</v>
      </c>
      <c r="Y387" s="4" t="str">
        <f t="shared" si="371"/>
        <v>Not specified</v>
      </c>
      <c r="AB387" s="4">
        <v>1</v>
      </c>
      <c r="AC387" s="4" t="s">
        <v>1641</v>
      </c>
      <c r="AE387" s="4" t="str">
        <f t="shared" si="372"/>
        <v>Not specified</v>
      </c>
      <c r="AN387" s="4" t="str">
        <f t="shared" si="373"/>
        <v>Delinquent acts</v>
      </c>
      <c r="AQ387" s="4" t="str">
        <f t="shared" si="379"/>
        <v>Truancy or Absence</v>
      </c>
      <c r="AR387" s="4" t="s">
        <v>1631</v>
      </c>
      <c r="AT387" s="4" t="str">
        <f>("45 days")</f>
        <v>45 days</v>
      </c>
      <c r="AU387" s="4" t="s">
        <v>1642</v>
      </c>
      <c r="AV387" s="4" t="s">
        <v>1628</v>
      </c>
      <c r="AW387" s="4" t="str">
        <f t="shared" si="375"/>
        <v>Yes, required</v>
      </c>
      <c r="AX387" s="4" t="s">
        <v>1629</v>
      </c>
      <c r="AY387" s="4" t="s">
        <v>1630</v>
      </c>
      <c r="AZ387" s="4" t="str">
        <f t="shared" si="376"/>
        <v>Age of student, Disciplinary history, Student's disability , Seriousness of violation</v>
      </c>
      <c r="BA387" s="4" t="s">
        <v>1629</v>
      </c>
      <c r="BC387" s="4">
        <v>1</v>
      </c>
      <c r="BD387" s="4" t="s">
        <v>1643</v>
      </c>
      <c r="BE387" s="4" t="s">
        <v>1644</v>
      </c>
      <c r="BF387" s="4" t="str">
        <f>("Kindergarten through 3rd grade")</f>
        <v>Kindergarten through 3rd grade</v>
      </c>
      <c r="BG387" s="4" t="s">
        <v>1643</v>
      </c>
      <c r="BH387" s="4" t="s">
        <v>1645</v>
      </c>
      <c r="BI387" s="4" t="str">
        <f t="shared" si="377"/>
        <v>Not specified</v>
      </c>
      <c r="BL387" s="4" t="str">
        <f t="shared" si="378"/>
        <v>No</v>
      </c>
      <c r="BR387" s="4">
        <v>0</v>
      </c>
      <c r="CG387" s="4">
        <v>0</v>
      </c>
    </row>
    <row r="388" spans="1:89" s="4" customFormat="1" x14ac:dyDescent="0.35">
      <c r="A388" s="4" t="s">
        <v>1646</v>
      </c>
      <c r="B388" s="5">
        <v>39448</v>
      </c>
      <c r="C388" s="5">
        <v>40019</v>
      </c>
      <c r="D388" s="4">
        <v>1</v>
      </c>
      <c r="E388" s="4" t="s">
        <v>1647</v>
      </c>
      <c r="G388" s="4">
        <v>1</v>
      </c>
      <c r="H388" s="4" t="s">
        <v>1648</v>
      </c>
      <c r="J388" s="4" t="str">
        <f t="shared" ref="J388:J402" si="380">("Possession of firearm")</f>
        <v>Possession of firearm</v>
      </c>
      <c r="K388" s="4" t="s">
        <v>1649</v>
      </c>
      <c r="M388" s="4" t="str">
        <f t="shared" si="359"/>
        <v>One calendar year</v>
      </c>
      <c r="N388" s="4" t="s">
        <v>1649</v>
      </c>
      <c r="P388" s="4">
        <v>1</v>
      </c>
      <c r="Q388" s="4" t="s">
        <v>1649</v>
      </c>
      <c r="S388" s="4" t="s">
        <v>1650</v>
      </c>
      <c r="T388" s="4" t="s">
        <v>1651</v>
      </c>
      <c r="U388" s="4" t="s">
        <v>1652</v>
      </c>
      <c r="V388" s="4" t="str">
        <f t="shared" ref="V388:V402" si="381">("Exercise of freedom of speech/press")</f>
        <v>Exercise of freedom of speech/press</v>
      </c>
      <c r="W388" s="4" t="s">
        <v>1653</v>
      </c>
      <c r="Y388" s="4" t="str">
        <f t="shared" si="371"/>
        <v>Not specified</v>
      </c>
      <c r="AB388" s="4">
        <v>1</v>
      </c>
      <c r="AC388" s="4" t="s">
        <v>1654</v>
      </c>
      <c r="AE388" s="4" t="str">
        <f t="shared" si="372"/>
        <v>Not specified</v>
      </c>
      <c r="AH388" s="4" t="str">
        <f>("")</f>
        <v/>
      </c>
      <c r="AN388" s="4" t="s">
        <v>1655</v>
      </c>
      <c r="AO388" s="4" t="s">
        <v>1656</v>
      </c>
      <c r="AP388" s="4" t="s">
        <v>1652</v>
      </c>
      <c r="AQ388" s="4" t="str">
        <f t="shared" ref="AQ388:AQ402" si="382">("Tardiness, Exercise of freedom of press/speech")</f>
        <v>Tardiness, Exercise of freedom of press/speech</v>
      </c>
      <c r="AR388" s="4" t="s">
        <v>1657</v>
      </c>
      <c r="AT388" s="4" t="str">
        <f>("10 days")</f>
        <v>10 days</v>
      </c>
      <c r="AU388" s="4" t="s">
        <v>1658</v>
      </c>
      <c r="AW388" s="4" t="str">
        <f t="shared" si="375"/>
        <v>Yes, required</v>
      </c>
      <c r="AX388" s="4" t="s">
        <v>1659</v>
      </c>
      <c r="AZ388" s="4" t="str">
        <f t="shared" ref="AZ388:AZ402" si="383">("Disciplinary history, Seriousness of violation")</f>
        <v>Disciplinary history, Seriousness of violation</v>
      </c>
      <c r="BA388" s="4" t="s">
        <v>1660</v>
      </c>
      <c r="BC388" s="4">
        <v>0</v>
      </c>
      <c r="BI388" s="4" t="str">
        <f t="shared" ref="BI388:BI394" si="384">("Opportunity to make-up school work")</f>
        <v>Opportunity to make-up school work</v>
      </c>
      <c r="BJ388" s="4" t="s">
        <v>1661</v>
      </c>
      <c r="BL388" s="4" t="str">
        <f t="shared" ref="BL388:BL402" si="385">("Yes, required")</f>
        <v>Yes, required</v>
      </c>
      <c r="BM388" s="4" t="s">
        <v>1662</v>
      </c>
      <c r="BO388" s="4" t="str">
        <f t="shared" ref="BO388:BO402" si="386">("Referrals to counselors")</f>
        <v>Referrals to counselors</v>
      </c>
      <c r="BP388" s="4" t="s">
        <v>1663</v>
      </c>
      <c r="BR388" s="4">
        <v>1</v>
      </c>
      <c r="BS388" s="4" t="s">
        <v>1664</v>
      </c>
      <c r="BU388" s="4" t="str">
        <f t="shared" ref="BU388:BU402" si="387">("Annually")</f>
        <v>Annually</v>
      </c>
      <c r="BV388" s="4" t="s">
        <v>1665</v>
      </c>
      <c r="BX388" s="4" t="str">
        <f t="shared" ref="BX388:BX402" si="388">("Number of expulsions, Number of out-of-school suspensions, Weapon possession")</f>
        <v>Number of expulsions, Number of out-of-school suspensions, Weapon possession</v>
      </c>
      <c r="BY388" s="4" t="s">
        <v>1666</v>
      </c>
      <c r="CA388" s="4">
        <v>0</v>
      </c>
      <c r="CG388" s="4">
        <v>1</v>
      </c>
      <c r="CH388" s="4" t="s">
        <v>1667</v>
      </c>
      <c r="CJ388" s="4" t="str">
        <f>("Possession of firearm")</f>
        <v>Possession of firearm</v>
      </c>
      <c r="CK388" s="4" t="s">
        <v>1667</v>
      </c>
    </row>
    <row r="389" spans="1:89" s="4" customFormat="1" x14ac:dyDescent="0.35">
      <c r="A389" s="4" t="s">
        <v>1646</v>
      </c>
      <c r="B389" s="5">
        <v>40020</v>
      </c>
      <c r="C389" s="5">
        <v>40117</v>
      </c>
      <c r="D389" s="4">
        <v>1</v>
      </c>
      <c r="E389" s="4" t="s">
        <v>1647</v>
      </c>
      <c r="G389" s="4">
        <v>1</v>
      </c>
      <c r="H389" s="4" t="s">
        <v>1648</v>
      </c>
      <c r="J389" s="4" t="str">
        <f t="shared" si="380"/>
        <v>Possession of firearm</v>
      </c>
      <c r="K389" s="4" t="s">
        <v>1649</v>
      </c>
      <c r="M389" s="4" t="str">
        <f t="shared" si="359"/>
        <v>One calendar year</v>
      </c>
      <c r="N389" s="4" t="s">
        <v>1649</v>
      </c>
      <c r="P389" s="4">
        <v>1</v>
      </c>
      <c r="Q389" s="4" t="s">
        <v>1649</v>
      </c>
      <c r="S389" s="4" t="s">
        <v>1650</v>
      </c>
      <c r="T389" s="4" t="s">
        <v>1668</v>
      </c>
      <c r="U389" s="4" t="s">
        <v>1652</v>
      </c>
      <c r="V389" s="4" t="str">
        <f t="shared" si="381"/>
        <v>Exercise of freedom of speech/press</v>
      </c>
      <c r="W389" s="4" t="s">
        <v>1653</v>
      </c>
      <c r="Y389" s="4" t="str">
        <f t="shared" si="371"/>
        <v>Not specified</v>
      </c>
      <c r="AB389" s="4">
        <v>1</v>
      </c>
      <c r="AC389" s="4" t="s">
        <v>1654</v>
      </c>
      <c r="AE389" s="4" t="str">
        <f t="shared" si="372"/>
        <v>Not specified</v>
      </c>
      <c r="AH389" s="4" t="str">
        <f>("")</f>
        <v/>
      </c>
      <c r="AN389" s="4" t="s">
        <v>1655</v>
      </c>
      <c r="AO389" s="4" t="s">
        <v>1669</v>
      </c>
      <c r="AP389" s="4" t="s">
        <v>1652</v>
      </c>
      <c r="AQ389" s="4" t="str">
        <f t="shared" si="382"/>
        <v>Tardiness, Exercise of freedom of press/speech</v>
      </c>
      <c r="AR389" s="4" t="s">
        <v>1657</v>
      </c>
      <c r="AT389" s="4" t="str">
        <f>("10 days")</f>
        <v>10 days</v>
      </c>
      <c r="AU389" s="4" t="s">
        <v>1658</v>
      </c>
      <c r="AW389" s="4" t="str">
        <f t="shared" si="375"/>
        <v>Yes, required</v>
      </c>
      <c r="AX389" s="4" t="s">
        <v>1659</v>
      </c>
      <c r="AZ389" s="4" t="str">
        <f t="shared" si="383"/>
        <v>Disciplinary history, Seriousness of violation</v>
      </c>
      <c r="BA389" s="4" t="s">
        <v>1660</v>
      </c>
      <c r="BC389" s="4">
        <v>0</v>
      </c>
      <c r="BI389" s="4" t="str">
        <f t="shared" si="384"/>
        <v>Opportunity to make-up school work</v>
      </c>
      <c r="BJ389" s="4" t="s">
        <v>1661</v>
      </c>
      <c r="BL389" s="4" t="str">
        <f t="shared" si="385"/>
        <v>Yes, required</v>
      </c>
      <c r="BM389" s="4" t="s">
        <v>1662</v>
      </c>
      <c r="BO389" s="4" t="str">
        <f t="shared" si="386"/>
        <v>Referrals to counselors</v>
      </c>
      <c r="BP389" s="4" t="s">
        <v>1663</v>
      </c>
      <c r="BR389" s="4">
        <v>1</v>
      </c>
      <c r="BS389" s="4" t="s">
        <v>1664</v>
      </c>
      <c r="BU389" s="4" t="str">
        <f t="shared" si="387"/>
        <v>Annually</v>
      </c>
      <c r="BV389" s="4" t="s">
        <v>1665</v>
      </c>
      <c r="BX389" s="4" t="str">
        <f t="shared" si="388"/>
        <v>Number of expulsions, Number of out-of-school suspensions, Weapon possession</v>
      </c>
      <c r="BY389" s="4" t="s">
        <v>1666</v>
      </c>
      <c r="CA389" s="4">
        <v>0</v>
      </c>
      <c r="CG389" s="4">
        <v>1</v>
      </c>
      <c r="CH389" s="4" t="s">
        <v>1667</v>
      </c>
      <c r="CJ389" s="4" t="str">
        <f t="shared" ref="CJ389:CJ402" si="389">("Possession of firearm, Possession of weapon")</f>
        <v>Possession of firearm, Possession of weapon</v>
      </c>
      <c r="CK389" s="4" t="s">
        <v>1667</v>
      </c>
    </row>
    <row r="390" spans="1:89" s="4" customFormat="1" x14ac:dyDescent="0.35">
      <c r="A390" s="4" t="s">
        <v>1646</v>
      </c>
      <c r="B390" s="5">
        <v>40118</v>
      </c>
      <c r="C390" s="5">
        <v>40745</v>
      </c>
      <c r="D390" s="4">
        <v>1</v>
      </c>
      <c r="E390" s="4" t="s">
        <v>1647</v>
      </c>
      <c r="G390" s="4">
        <v>1</v>
      </c>
      <c r="H390" s="4" t="s">
        <v>1648</v>
      </c>
      <c r="J390" s="4" t="str">
        <f t="shared" si="380"/>
        <v>Possession of firearm</v>
      </c>
      <c r="K390" s="4" t="s">
        <v>1649</v>
      </c>
      <c r="M390" s="4" t="str">
        <f t="shared" si="359"/>
        <v>One calendar year</v>
      </c>
      <c r="N390" s="4" t="s">
        <v>1649</v>
      </c>
      <c r="P390" s="4">
        <v>1</v>
      </c>
      <c r="Q390" s="4" t="s">
        <v>1649</v>
      </c>
      <c r="S390" s="4" t="s">
        <v>1650</v>
      </c>
      <c r="T390" s="4" t="s">
        <v>1668</v>
      </c>
      <c r="U390" s="4" t="s">
        <v>1652</v>
      </c>
      <c r="V390" s="4" t="str">
        <f t="shared" si="381"/>
        <v>Exercise of freedom of speech/press</v>
      </c>
      <c r="W390" s="4" t="s">
        <v>1653</v>
      </c>
      <c r="Y390" s="4" t="str">
        <f t="shared" si="371"/>
        <v>Not specified</v>
      </c>
      <c r="AB390" s="4">
        <v>1</v>
      </c>
      <c r="AC390" s="4" t="s">
        <v>1654</v>
      </c>
      <c r="AE390" s="4" t="str">
        <f t="shared" si="372"/>
        <v>Not specified</v>
      </c>
      <c r="AN390" s="4" t="s">
        <v>1655</v>
      </c>
      <c r="AO390" s="4" t="s">
        <v>1669</v>
      </c>
      <c r="AP390" s="4" t="s">
        <v>1652</v>
      </c>
      <c r="AQ390" s="4" t="str">
        <f t="shared" si="382"/>
        <v>Tardiness, Exercise of freedom of press/speech</v>
      </c>
      <c r="AR390" s="4" t="s">
        <v>1657</v>
      </c>
      <c r="AT390" s="4" t="str">
        <f>("10 days")</f>
        <v>10 days</v>
      </c>
      <c r="AU390" s="4" t="s">
        <v>1658</v>
      </c>
      <c r="AW390" s="4" t="str">
        <f t="shared" si="375"/>
        <v>Yes, required</v>
      </c>
      <c r="AX390" s="4" t="s">
        <v>1659</v>
      </c>
      <c r="AZ390" s="4" t="str">
        <f t="shared" si="383"/>
        <v>Disciplinary history, Seriousness of violation</v>
      </c>
      <c r="BA390" s="4" t="s">
        <v>1660</v>
      </c>
      <c r="BC390" s="4">
        <v>0</v>
      </c>
      <c r="BI390" s="4" t="str">
        <f t="shared" si="384"/>
        <v>Opportunity to make-up school work</v>
      </c>
      <c r="BJ390" s="4" t="s">
        <v>1661</v>
      </c>
      <c r="BL390" s="4" t="str">
        <f t="shared" si="385"/>
        <v>Yes, required</v>
      </c>
      <c r="BM390" s="4" t="s">
        <v>1662</v>
      </c>
      <c r="BO390" s="4" t="str">
        <f t="shared" si="386"/>
        <v>Referrals to counselors</v>
      </c>
      <c r="BP390" s="4" t="s">
        <v>1663</v>
      </c>
      <c r="BR390" s="4">
        <v>1</v>
      </c>
      <c r="BS390" s="4" t="s">
        <v>1664</v>
      </c>
      <c r="BU390" s="4" t="str">
        <f t="shared" si="387"/>
        <v>Annually</v>
      </c>
      <c r="BV390" s="4" t="s">
        <v>1665</v>
      </c>
      <c r="BX390" s="4" t="str">
        <f t="shared" si="388"/>
        <v>Number of expulsions, Number of out-of-school suspensions, Weapon possession</v>
      </c>
      <c r="BY390" s="4" t="s">
        <v>1666</v>
      </c>
      <c r="CA390" s="4">
        <v>0</v>
      </c>
      <c r="CG390" s="4">
        <v>1</v>
      </c>
      <c r="CH390" s="4" t="s">
        <v>1667</v>
      </c>
      <c r="CJ390" s="4" t="str">
        <f t="shared" si="389"/>
        <v>Possession of firearm, Possession of weapon</v>
      </c>
      <c r="CK390" s="4" t="s">
        <v>1667</v>
      </c>
    </row>
    <row r="391" spans="1:89" s="4" customFormat="1" x14ac:dyDescent="0.35">
      <c r="A391" s="4" t="s">
        <v>1646</v>
      </c>
      <c r="B391" s="5">
        <v>40746</v>
      </c>
      <c r="C391" s="5">
        <v>41482</v>
      </c>
      <c r="D391" s="4">
        <v>1</v>
      </c>
      <c r="E391" s="4" t="s">
        <v>1647</v>
      </c>
      <c r="G391" s="4">
        <v>1</v>
      </c>
      <c r="H391" s="4" t="s">
        <v>1648</v>
      </c>
      <c r="J391" s="4" t="str">
        <f t="shared" si="380"/>
        <v>Possession of firearm</v>
      </c>
      <c r="K391" s="4" t="s">
        <v>1649</v>
      </c>
      <c r="M391" s="4" t="str">
        <f t="shared" si="359"/>
        <v>One calendar year</v>
      </c>
      <c r="N391" s="4" t="s">
        <v>1649</v>
      </c>
      <c r="P391" s="4">
        <v>1</v>
      </c>
      <c r="Q391" s="4" t="s">
        <v>1649</v>
      </c>
      <c r="S391" s="4" t="s">
        <v>1650</v>
      </c>
      <c r="T391" s="4" t="s">
        <v>1668</v>
      </c>
      <c r="U391" s="4" t="s">
        <v>1652</v>
      </c>
      <c r="V391" s="4" t="str">
        <f t="shared" si="381"/>
        <v>Exercise of freedom of speech/press</v>
      </c>
      <c r="W391" s="4" t="s">
        <v>1653</v>
      </c>
      <c r="Y391" s="4" t="str">
        <f t="shared" si="371"/>
        <v>Not specified</v>
      </c>
      <c r="AB391" s="4">
        <v>1</v>
      </c>
      <c r="AC391" s="4" t="s">
        <v>1654</v>
      </c>
      <c r="AE391" s="4" t="str">
        <f t="shared" si="372"/>
        <v>Not specified</v>
      </c>
      <c r="AH391" s="4" t="str">
        <f>("")</f>
        <v/>
      </c>
      <c r="AN391" s="4" t="s">
        <v>1655</v>
      </c>
      <c r="AO391" s="4" t="s">
        <v>1669</v>
      </c>
      <c r="AP391" s="4" t="s">
        <v>1652</v>
      </c>
      <c r="AQ391" s="4" t="str">
        <f t="shared" si="382"/>
        <v>Tardiness, Exercise of freedom of press/speech</v>
      </c>
      <c r="AR391" s="4" t="s">
        <v>1657</v>
      </c>
      <c r="AT391" s="4" t="str">
        <f>("10 days")</f>
        <v>10 days</v>
      </c>
      <c r="AU391" s="4" t="s">
        <v>1658</v>
      </c>
      <c r="AW391" s="4" t="str">
        <f t="shared" si="375"/>
        <v>Yes, required</v>
      </c>
      <c r="AX391" s="4" t="s">
        <v>1659</v>
      </c>
      <c r="AZ391" s="4" t="str">
        <f t="shared" si="383"/>
        <v>Disciplinary history, Seriousness of violation</v>
      </c>
      <c r="BA391" s="4" t="s">
        <v>1660</v>
      </c>
      <c r="BC391" s="4">
        <v>0</v>
      </c>
      <c r="BF391" s="4" t="str">
        <f>("")</f>
        <v/>
      </c>
      <c r="BI391" s="4" t="str">
        <f t="shared" si="384"/>
        <v>Opportunity to make-up school work</v>
      </c>
      <c r="BJ391" s="4" t="s">
        <v>1661</v>
      </c>
      <c r="BL391" s="4" t="str">
        <f t="shared" si="385"/>
        <v>Yes, required</v>
      </c>
      <c r="BM391" s="4" t="s">
        <v>1662</v>
      </c>
      <c r="BO391" s="4" t="str">
        <f t="shared" si="386"/>
        <v>Referrals to counselors</v>
      </c>
      <c r="BP391" s="4" t="s">
        <v>1663</v>
      </c>
      <c r="BR391" s="4">
        <v>1</v>
      </c>
      <c r="BS391" s="4" t="s">
        <v>1664</v>
      </c>
      <c r="BU391" s="4" t="str">
        <f t="shared" si="387"/>
        <v>Annually</v>
      </c>
      <c r="BV391" s="4" t="s">
        <v>1665</v>
      </c>
      <c r="BX391" s="4" t="str">
        <f t="shared" si="388"/>
        <v>Number of expulsions, Number of out-of-school suspensions, Weapon possession</v>
      </c>
      <c r="BY391" s="4" t="s">
        <v>1666</v>
      </c>
      <c r="CA391" s="4">
        <v>0</v>
      </c>
      <c r="CG391" s="4">
        <v>1</v>
      </c>
      <c r="CH391" s="4" t="s">
        <v>1667</v>
      </c>
      <c r="CJ391" s="4" t="str">
        <f t="shared" si="389"/>
        <v>Possession of firearm, Possession of weapon</v>
      </c>
      <c r="CK391" s="4" t="s">
        <v>1667</v>
      </c>
    </row>
    <row r="392" spans="1:89" s="4" customFormat="1" x14ac:dyDescent="0.35">
      <c r="A392" s="4" t="s">
        <v>1646</v>
      </c>
      <c r="B392" s="5">
        <v>41483</v>
      </c>
      <c r="C392" s="5">
        <v>41544</v>
      </c>
      <c r="D392" s="4">
        <v>1</v>
      </c>
      <c r="E392" s="4" t="s">
        <v>1647</v>
      </c>
      <c r="G392" s="4">
        <v>1</v>
      </c>
      <c r="H392" s="4" t="s">
        <v>1648</v>
      </c>
      <c r="J392" s="4" t="str">
        <f t="shared" si="380"/>
        <v>Possession of firearm</v>
      </c>
      <c r="K392" s="4" t="s">
        <v>1649</v>
      </c>
      <c r="M392" s="4" t="str">
        <f t="shared" si="359"/>
        <v>One calendar year</v>
      </c>
      <c r="N392" s="4" t="s">
        <v>1649</v>
      </c>
      <c r="P392" s="4">
        <v>1</v>
      </c>
      <c r="Q392" s="4" t="s">
        <v>1649</v>
      </c>
      <c r="S392" s="4" t="s">
        <v>1650</v>
      </c>
      <c r="T392" s="4" t="s">
        <v>1668</v>
      </c>
      <c r="U392" s="4" t="s">
        <v>1652</v>
      </c>
      <c r="V392" s="4" t="str">
        <f t="shared" si="381"/>
        <v>Exercise of freedom of speech/press</v>
      </c>
      <c r="W392" s="4" t="s">
        <v>1653</v>
      </c>
      <c r="Y392" s="4" t="str">
        <f t="shared" si="371"/>
        <v>Not specified</v>
      </c>
      <c r="AB392" s="4">
        <v>1</v>
      </c>
      <c r="AC392" s="4" t="s">
        <v>1654</v>
      </c>
      <c r="AE392" s="4" t="str">
        <f t="shared" si="372"/>
        <v>Not specified</v>
      </c>
      <c r="AN392" s="4" t="s">
        <v>1655</v>
      </c>
      <c r="AO392" s="4" t="s">
        <v>1670</v>
      </c>
      <c r="AP392" s="4" t="s">
        <v>1652</v>
      </c>
      <c r="AQ392" s="4" t="str">
        <f t="shared" si="382"/>
        <v>Tardiness, Exercise of freedom of press/speech</v>
      </c>
      <c r="AR392" s="4" t="s">
        <v>1657</v>
      </c>
      <c r="AT392" s="4" t="str">
        <f>("10 days")</f>
        <v>10 days</v>
      </c>
      <c r="AU392" s="4" t="s">
        <v>1671</v>
      </c>
      <c r="AW392" s="4" t="str">
        <f t="shared" si="375"/>
        <v>Yes, required</v>
      </c>
      <c r="AX392" s="4" t="s">
        <v>1672</v>
      </c>
      <c r="AZ392" s="4" t="str">
        <f t="shared" si="383"/>
        <v>Disciplinary history, Seriousness of violation</v>
      </c>
      <c r="BA392" s="4" t="s">
        <v>1660</v>
      </c>
      <c r="BC392" s="4">
        <v>0</v>
      </c>
      <c r="BI392" s="4" t="str">
        <f t="shared" si="384"/>
        <v>Opportunity to make-up school work</v>
      </c>
      <c r="BJ392" s="4" t="s">
        <v>1661</v>
      </c>
      <c r="BL392" s="4" t="str">
        <f t="shared" si="385"/>
        <v>Yes, required</v>
      </c>
      <c r="BM392" s="4" t="s">
        <v>1673</v>
      </c>
      <c r="BO392" s="4" t="str">
        <f t="shared" si="386"/>
        <v>Referrals to counselors</v>
      </c>
      <c r="BP392" s="4" t="s">
        <v>1663</v>
      </c>
      <c r="BR392" s="4">
        <v>1</v>
      </c>
      <c r="BS392" s="4" t="s">
        <v>1664</v>
      </c>
      <c r="BU392" s="4" t="str">
        <f t="shared" si="387"/>
        <v>Annually</v>
      </c>
      <c r="BV392" s="4" t="s">
        <v>1665</v>
      </c>
      <c r="BX392" s="4" t="str">
        <f t="shared" si="388"/>
        <v>Number of expulsions, Number of out-of-school suspensions, Weapon possession</v>
      </c>
      <c r="BY392" s="4" t="s">
        <v>1666</v>
      </c>
      <c r="CA392" s="4">
        <v>0</v>
      </c>
      <c r="CG392" s="4">
        <v>1</v>
      </c>
      <c r="CH392" s="4" t="s">
        <v>1667</v>
      </c>
      <c r="CJ392" s="4" t="str">
        <f t="shared" si="389"/>
        <v>Possession of firearm, Possession of weapon</v>
      </c>
      <c r="CK392" s="4" t="s">
        <v>1667</v>
      </c>
    </row>
    <row r="393" spans="1:89" s="4" customFormat="1" x14ac:dyDescent="0.35">
      <c r="A393" s="4" t="s">
        <v>1646</v>
      </c>
      <c r="B393" s="5">
        <v>41545</v>
      </c>
      <c r="C393" s="5">
        <v>41801</v>
      </c>
      <c r="D393" s="4">
        <v>1</v>
      </c>
      <c r="E393" s="4" t="s">
        <v>1647</v>
      </c>
      <c r="G393" s="4">
        <v>1</v>
      </c>
      <c r="H393" s="4" t="s">
        <v>1674</v>
      </c>
      <c r="J393" s="4" t="str">
        <f t="shared" si="380"/>
        <v>Possession of firearm</v>
      </c>
      <c r="K393" s="4" t="s">
        <v>1649</v>
      </c>
      <c r="M393" s="4" t="str">
        <f t="shared" si="359"/>
        <v>One calendar year</v>
      </c>
      <c r="N393" s="4" t="s">
        <v>1649</v>
      </c>
      <c r="P393" s="4">
        <v>1</v>
      </c>
      <c r="Q393" s="4" t="s">
        <v>1675</v>
      </c>
      <c r="S393" s="4" t="s">
        <v>1676</v>
      </c>
      <c r="T393" s="4" t="s">
        <v>1677</v>
      </c>
      <c r="U393" s="4" t="s">
        <v>1652</v>
      </c>
      <c r="V393" s="4" t="str">
        <f t="shared" si="381"/>
        <v>Exercise of freedom of speech/press</v>
      </c>
      <c r="W393" s="4" t="s">
        <v>1653</v>
      </c>
      <c r="Y393" s="4" t="str">
        <f t="shared" ref="Y393:Y402" si="390">("One calendar year")</f>
        <v>One calendar year</v>
      </c>
      <c r="Z393" s="4" t="s">
        <v>1678</v>
      </c>
      <c r="AB393" s="4">
        <v>1</v>
      </c>
      <c r="AC393" s="4" t="s">
        <v>1654</v>
      </c>
      <c r="AE393" s="4" t="str">
        <f t="shared" si="372"/>
        <v>Not specified</v>
      </c>
      <c r="AH393" s="4" t="str">
        <f>("")</f>
        <v/>
      </c>
      <c r="AN393" s="4" t="s">
        <v>1655</v>
      </c>
      <c r="AO393" s="4" t="s">
        <v>1679</v>
      </c>
      <c r="AP393" s="4" t="s">
        <v>1652</v>
      </c>
      <c r="AQ393" s="4" t="str">
        <f t="shared" si="382"/>
        <v>Tardiness, Exercise of freedom of press/speech</v>
      </c>
      <c r="AR393" s="4" t="s">
        <v>1657</v>
      </c>
      <c r="AT393" s="4" t="str">
        <f t="shared" ref="AT393:AT401" si="391">("One calendar year")</f>
        <v>One calendar year</v>
      </c>
      <c r="AU393" s="4" t="s">
        <v>1680</v>
      </c>
      <c r="AV393" s="4" t="s">
        <v>1681</v>
      </c>
      <c r="AW393" s="4" t="str">
        <f t="shared" si="375"/>
        <v>Yes, required</v>
      </c>
      <c r="AX393" s="4" t="s">
        <v>1659</v>
      </c>
      <c r="AZ393" s="4" t="str">
        <f t="shared" si="383"/>
        <v>Disciplinary history, Seriousness of violation</v>
      </c>
      <c r="BA393" s="4" t="s">
        <v>1660</v>
      </c>
      <c r="BC393" s="4">
        <v>0</v>
      </c>
      <c r="BI393" s="4" t="str">
        <f t="shared" si="384"/>
        <v>Opportunity to make-up school work</v>
      </c>
      <c r="BJ393" s="4" t="s">
        <v>1661</v>
      </c>
      <c r="BL393" s="4" t="str">
        <f t="shared" si="385"/>
        <v>Yes, required</v>
      </c>
      <c r="BM393" s="4" t="s">
        <v>1662</v>
      </c>
      <c r="BO393" s="4" t="str">
        <f t="shared" si="386"/>
        <v>Referrals to counselors</v>
      </c>
      <c r="BP393" s="4" t="s">
        <v>1663</v>
      </c>
      <c r="BR393" s="4">
        <v>1</v>
      </c>
      <c r="BS393" s="4" t="s">
        <v>1682</v>
      </c>
      <c r="BU393" s="4" t="str">
        <f t="shared" si="387"/>
        <v>Annually</v>
      </c>
      <c r="BV393" s="4" t="s">
        <v>1665</v>
      </c>
      <c r="BX393" s="4" t="str">
        <f t="shared" si="388"/>
        <v>Number of expulsions, Number of out-of-school suspensions, Weapon possession</v>
      </c>
      <c r="BY393" s="4" t="s">
        <v>1666</v>
      </c>
      <c r="CA393" s="4">
        <v>1</v>
      </c>
      <c r="CB393" s="4" t="s">
        <v>1683</v>
      </c>
      <c r="CD393" s="4" t="str">
        <f t="shared" ref="CD393:CD402" si="392">("Race/ethnicity, Gender, Age, Grade level, English learner, Incident type, Discipline duration, Foster care, Homelessness, Disciplinary type, Migrant status, Income status")</f>
        <v>Race/ethnicity, Gender, Age, Grade level, English learner, Incident type, Discipline duration, Foster care, Homelessness, Disciplinary type, Migrant status, Income status</v>
      </c>
      <c r="CE393" s="4" t="s">
        <v>1684</v>
      </c>
      <c r="CG393" s="4">
        <v>1</v>
      </c>
      <c r="CH393" s="4" t="s">
        <v>1667</v>
      </c>
      <c r="CJ393" s="4" t="str">
        <f t="shared" si="389"/>
        <v>Possession of firearm, Possession of weapon</v>
      </c>
      <c r="CK393" s="4" t="s">
        <v>1667</v>
      </c>
    </row>
    <row r="394" spans="1:89" s="4" customFormat="1" x14ac:dyDescent="0.35">
      <c r="A394" s="4" t="s">
        <v>1646</v>
      </c>
      <c r="B394" s="5">
        <v>41802</v>
      </c>
      <c r="C394" s="5">
        <v>41842</v>
      </c>
      <c r="D394" s="4">
        <v>1</v>
      </c>
      <c r="E394" s="4" t="s">
        <v>1647</v>
      </c>
      <c r="G394" s="4">
        <v>1</v>
      </c>
      <c r="H394" s="4" t="s">
        <v>1674</v>
      </c>
      <c r="J394" s="4" t="str">
        <f t="shared" si="380"/>
        <v>Possession of firearm</v>
      </c>
      <c r="K394" s="4" t="s">
        <v>1649</v>
      </c>
      <c r="M394" s="4" t="str">
        <f t="shared" si="359"/>
        <v>One calendar year</v>
      </c>
      <c r="N394" s="4" t="s">
        <v>1685</v>
      </c>
      <c r="P394" s="4">
        <v>1</v>
      </c>
      <c r="Q394" s="4" t="s">
        <v>1675</v>
      </c>
      <c r="S394" s="4" t="s">
        <v>1676</v>
      </c>
      <c r="T394" s="4" t="s">
        <v>1677</v>
      </c>
      <c r="U394" s="4" t="s">
        <v>1652</v>
      </c>
      <c r="V394" s="4" t="str">
        <f t="shared" si="381"/>
        <v>Exercise of freedom of speech/press</v>
      </c>
      <c r="W394" s="4" t="s">
        <v>1653</v>
      </c>
      <c r="Y394" s="4" t="str">
        <f t="shared" si="390"/>
        <v>One calendar year</v>
      </c>
      <c r="Z394" s="4" t="s">
        <v>1686</v>
      </c>
      <c r="AB394" s="4">
        <v>1</v>
      </c>
      <c r="AC394" s="4" t="s">
        <v>1654</v>
      </c>
      <c r="AE394" s="4" t="str">
        <f t="shared" si="372"/>
        <v>Not specified</v>
      </c>
      <c r="AH394" s="4" t="str">
        <f>("")</f>
        <v/>
      </c>
      <c r="AN394" s="4" t="s">
        <v>1687</v>
      </c>
      <c r="AO394" s="4" t="s">
        <v>1679</v>
      </c>
      <c r="AP394" s="4" t="s">
        <v>1652</v>
      </c>
      <c r="AQ394" s="4" t="str">
        <f t="shared" si="382"/>
        <v>Tardiness, Exercise of freedom of press/speech</v>
      </c>
      <c r="AR394" s="4" t="s">
        <v>1657</v>
      </c>
      <c r="AT394" s="4" t="str">
        <f t="shared" si="391"/>
        <v>One calendar year</v>
      </c>
      <c r="AU394" s="4" t="s">
        <v>1680</v>
      </c>
      <c r="AV394" s="4" t="s">
        <v>1681</v>
      </c>
      <c r="AW394" s="4" t="str">
        <f t="shared" si="375"/>
        <v>Yes, required</v>
      </c>
      <c r="AX394" s="4" t="s">
        <v>1659</v>
      </c>
      <c r="AZ394" s="4" t="str">
        <f t="shared" si="383"/>
        <v>Disciplinary history, Seriousness of violation</v>
      </c>
      <c r="BA394" s="4" t="s">
        <v>1660</v>
      </c>
      <c r="BC394" s="4">
        <v>0</v>
      </c>
      <c r="BI394" s="4" t="str">
        <f t="shared" si="384"/>
        <v>Opportunity to make-up school work</v>
      </c>
      <c r="BJ394" s="4" t="s">
        <v>1661</v>
      </c>
      <c r="BL394" s="4" t="str">
        <f t="shared" si="385"/>
        <v>Yes, required</v>
      </c>
      <c r="BM394" s="4" t="s">
        <v>1662</v>
      </c>
      <c r="BO394" s="4" t="str">
        <f t="shared" si="386"/>
        <v>Referrals to counselors</v>
      </c>
      <c r="BP394" s="4" t="s">
        <v>1663</v>
      </c>
      <c r="BR394" s="4">
        <v>1</v>
      </c>
      <c r="BS394" s="4" t="s">
        <v>1682</v>
      </c>
      <c r="BU394" s="4" t="str">
        <f t="shared" si="387"/>
        <v>Annually</v>
      </c>
      <c r="BV394" s="4" t="s">
        <v>1665</v>
      </c>
      <c r="BX394" s="4" t="str">
        <f t="shared" si="388"/>
        <v>Number of expulsions, Number of out-of-school suspensions, Weapon possession</v>
      </c>
      <c r="BY394" s="4" t="s">
        <v>1666</v>
      </c>
      <c r="CA394" s="4">
        <v>1</v>
      </c>
      <c r="CB394" s="4" t="s">
        <v>1683</v>
      </c>
      <c r="CD394" s="4" t="str">
        <f t="shared" si="392"/>
        <v>Race/ethnicity, Gender, Age, Grade level, English learner, Incident type, Discipline duration, Foster care, Homelessness, Disciplinary type, Migrant status, Income status</v>
      </c>
      <c r="CE394" s="4" t="s">
        <v>1684</v>
      </c>
      <c r="CG394" s="4">
        <v>1</v>
      </c>
      <c r="CH394" s="4" t="s">
        <v>1667</v>
      </c>
      <c r="CJ394" s="4" t="str">
        <f t="shared" si="389"/>
        <v>Possession of firearm, Possession of weapon</v>
      </c>
      <c r="CK394" s="4" t="s">
        <v>1667</v>
      </c>
    </row>
    <row r="395" spans="1:89" s="4" customFormat="1" x14ac:dyDescent="0.35">
      <c r="A395" s="4" t="s">
        <v>1646</v>
      </c>
      <c r="B395" s="5">
        <v>41843</v>
      </c>
      <c r="C395" s="5">
        <v>41873</v>
      </c>
      <c r="D395" s="4">
        <v>1</v>
      </c>
      <c r="E395" s="4" t="s">
        <v>1688</v>
      </c>
      <c r="G395" s="4">
        <v>1</v>
      </c>
      <c r="H395" s="4" t="s">
        <v>1674</v>
      </c>
      <c r="J395" s="4" t="str">
        <f t="shared" si="380"/>
        <v>Possession of firearm</v>
      </c>
      <c r="K395" s="4" t="s">
        <v>1649</v>
      </c>
      <c r="M395" s="4" t="str">
        <f t="shared" si="359"/>
        <v>One calendar year</v>
      </c>
      <c r="N395" s="4" t="s">
        <v>1649</v>
      </c>
      <c r="P395" s="4">
        <v>1</v>
      </c>
      <c r="Q395" s="4" t="s">
        <v>1675</v>
      </c>
      <c r="S395" s="4" t="s">
        <v>1676</v>
      </c>
      <c r="T395" s="4" t="s">
        <v>1677</v>
      </c>
      <c r="U395" s="4" t="s">
        <v>1652</v>
      </c>
      <c r="V395" s="4" t="str">
        <f t="shared" si="381"/>
        <v>Exercise of freedom of speech/press</v>
      </c>
      <c r="W395" s="4" t="s">
        <v>1653</v>
      </c>
      <c r="Y395" s="4" t="str">
        <f t="shared" si="390"/>
        <v>One calendar year</v>
      </c>
      <c r="Z395" s="4" t="s">
        <v>1689</v>
      </c>
      <c r="AB395" s="4">
        <v>1</v>
      </c>
      <c r="AC395" s="4" t="s">
        <v>1690</v>
      </c>
      <c r="AE395" s="4" t="str">
        <f t="shared" si="372"/>
        <v>Not specified</v>
      </c>
      <c r="AH395" s="4" t="str">
        <f>("")</f>
        <v/>
      </c>
      <c r="AN395" s="4" t="s">
        <v>1687</v>
      </c>
      <c r="AO395" s="4" t="s">
        <v>1679</v>
      </c>
      <c r="AP395" s="4" t="s">
        <v>1652</v>
      </c>
      <c r="AQ395" s="4" t="str">
        <f t="shared" si="382"/>
        <v>Tardiness, Exercise of freedom of press/speech</v>
      </c>
      <c r="AR395" s="4" t="s">
        <v>1657</v>
      </c>
      <c r="AT395" s="4" t="str">
        <f t="shared" si="391"/>
        <v>One calendar year</v>
      </c>
      <c r="AU395" s="4" t="s">
        <v>1680</v>
      </c>
      <c r="AV395" s="4" t="s">
        <v>1681</v>
      </c>
      <c r="AW395" s="4" t="str">
        <f t="shared" si="375"/>
        <v>Yes, required</v>
      </c>
      <c r="AX395" s="4" t="s">
        <v>1659</v>
      </c>
      <c r="AZ395" s="4" t="str">
        <f t="shared" si="383"/>
        <v>Disciplinary history, Seriousness of violation</v>
      </c>
      <c r="BA395" s="4" t="s">
        <v>1660</v>
      </c>
      <c r="BC395" s="4">
        <v>0</v>
      </c>
      <c r="BI395" s="4" t="str">
        <f t="shared" ref="BI395:BI400" si="393">("Opportunity to make-up school work, Provide reengagement plan")</f>
        <v>Opportunity to make-up school work, Provide reengagement plan</v>
      </c>
      <c r="BJ395" s="4" t="s">
        <v>1691</v>
      </c>
      <c r="BL395" s="4" t="str">
        <f t="shared" si="385"/>
        <v>Yes, required</v>
      </c>
      <c r="BM395" s="4" t="s">
        <v>1662</v>
      </c>
      <c r="BO395" s="4" t="str">
        <f t="shared" si="386"/>
        <v>Referrals to counselors</v>
      </c>
      <c r="BP395" s="4" t="s">
        <v>1663</v>
      </c>
      <c r="BR395" s="4">
        <v>1</v>
      </c>
      <c r="BS395" s="4" t="s">
        <v>1682</v>
      </c>
      <c r="BU395" s="4" t="str">
        <f t="shared" si="387"/>
        <v>Annually</v>
      </c>
      <c r="BV395" s="4" t="s">
        <v>1665</v>
      </c>
      <c r="BX395" s="4" t="str">
        <f t="shared" si="388"/>
        <v>Number of expulsions, Number of out-of-school suspensions, Weapon possession</v>
      </c>
      <c r="BY395" s="4" t="s">
        <v>1666</v>
      </c>
      <c r="CA395" s="4">
        <v>1</v>
      </c>
      <c r="CB395" s="4" t="s">
        <v>1683</v>
      </c>
      <c r="CD395" s="4" t="str">
        <f t="shared" si="392"/>
        <v>Race/ethnicity, Gender, Age, Grade level, English learner, Incident type, Discipline duration, Foster care, Homelessness, Disciplinary type, Migrant status, Income status</v>
      </c>
      <c r="CE395" s="4" t="s">
        <v>1684</v>
      </c>
      <c r="CG395" s="4">
        <v>1</v>
      </c>
      <c r="CH395" s="4" t="s">
        <v>1667</v>
      </c>
      <c r="CJ395" s="4" t="str">
        <f t="shared" si="389"/>
        <v>Possession of firearm, Possession of weapon</v>
      </c>
      <c r="CK395" s="4" t="s">
        <v>1667</v>
      </c>
    </row>
    <row r="396" spans="1:89" s="4" customFormat="1" x14ac:dyDescent="0.35">
      <c r="A396" s="4" t="s">
        <v>1646</v>
      </c>
      <c r="B396" s="5">
        <v>41874</v>
      </c>
      <c r="C396" s="5">
        <v>42208</v>
      </c>
      <c r="D396" s="4">
        <v>1</v>
      </c>
      <c r="E396" s="4" t="s">
        <v>1688</v>
      </c>
      <c r="G396" s="4">
        <v>1</v>
      </c>
      <c r="H396" s="4" t="s">
        <v>1674</v>
      </c>
      <c r="J396" s="4" t="str">
        <f t="shared" si="380"/>
        <v>Possession of firearm</v>
      </c>
      <c r="K396" s="4" t="s">
        <v>1649</v>
      </c>
      <c r="M396" s="4" t="str">
        <f t="shared" si="359"/>
        <v>One calendar year</v>
      </c>
      <c r="N396" s="4" t="s">
        <v>1649</v>
      </c>
      <c r="P396" s="4">
        <v>1</v>
      </c>
      <c r="Q396" s="4" t="s">
        <v>1675</v>
      </c>
      <c r="S396" s="4" t="s">
        <v>1676</v>
      </c>
      <c r="T396" s="4" t="s">
        <v>1677</v>
      </c>
      <c r="U396" s="4" t="s">
        <v>1652</v>
      </c>
      <c r="V396" s="4" t="str">
        <f t="shared" si="381"/>
        <v>Exercise of freedom of speech/press</v>
      </c>
      <c r="W396" s="4" t="s">
        <v>1653</v>
      </c>
      <c r="Y396" s="4" t="str">
        <f t="shared" si="390"/>
        <v>One calendar year</v>
      </c>
      <c r="Z396" s="4" t="s">
        <v>1689</v>
      </c>
      <c r="AB396" s="4">
        <v>1</v>
      </c>
      <c r="AC396" s="4" t="s">
        <v>1690</v>
      </c>
      <c r="AE396" s="4" t="str">
        <f t="shared" si="372"/>
        <v>Not specified</v>
      </c>
      <c r="AH396" s="4" t="str">
        <f>("")</f>
        <v/>
      </c>
      <c r="AN396" s="4" t="s">
        <v>1687</v>
      </c>
      <c r="AO396" s="4" t="s">
        <v>1679</v>
      </c>
      <c r="AP396" s="4" t="s">
        <v>1652</v>
      </c>
      <c r="AQ396" s="4" t="str">
        <f t="shared" si="382"/>
        <v>Tardiness, Exercise of freedom of press/speech</v>
      </c>
      <c r="AR396" s="4" t="s">
        <v>1657</v>
      </c>
      <c r="AT396" s="4" t="str">
        <f t="shared" si="391"/>
        <v>One calendar year</v>
      </c>
      <c r="AU396" s="4" t="s">
        <v>1692</v>
      </c>
      <c r="AV396" s="4" t="s">
        <v>1681</v>
      </c>
      <c r="AW396" s="4" t="str">
        <f t="shared" si="375"/>
        <v>Yes, required</v>
      </c>
      <c r="AX396" s="4" t="s">
        <v>1659</v>
      </c>
      <c r="AZ396" s="4" t="str">
        <f t="shared" si="383"/>
        <v>Disciplinary history, Seriousness of violation</v>
      </c>
      <c r="BA396" s="4" t="s">
        <v>1693</v>
      </c>
      <c r="BC396" s="4">
        <v>0</v>
      </c>
      <c r="BI396" s="4" t="str">
        <f t="shared" si="393"/>
        <v>Opportunity to make-up school work, Provide reengagement plan</v>
      </c>
      <c r="BJ396" s="4" t="s">
        <v>1694</v>
      </c>
      <c r="BL396" s="4" t="str">
        <f t="shared" si="385"/>
        <v>Yes, required</v>
      </c>
      <c r="BM396" s="4" t="s">
        <v>1662</v>
      </c>
      <c r="BO396" s="4" t="str">
        <f t="shared" si="386"/>
        <v>Referrals to counselors</v>
      </c>
      <c r="BP396" s="4" t="s">
        <v>1663</v>
      </c>
      <c r="BR396" s="4">
        <v>1</v>
      </c>
      <c r="BS396" s="4" t="s">
        <v>1682</v>
      </c>
      <c r="BU396" s="4" t="str">
        <f t="shared" si="387"/>
        <v>Annually</v>
      </c>
      <c r="BV396" s="4" t="s">
        <v>1665</v>
      </c>
      <c r="BX396" s="4" t="str">
        <f t="shared" si="388"/>
        <v>Number of expulsions, Number of out-of-school suspensions, Weapon possession</v>
      </c>
      <c r="BY396" s="4" t="s">
        <v>1666</v>
      </c>
      <c r="CA396" s="4">
        <v>1</v>
      </c>
      <c r="CB396" s="4" t="s">
        <v>1683</v>
      </c>
      <c r="CD396" s="4" t="str">
        <f t="shared" si="392"/>
        <v>Race/ethnicity, Gender, Age, Grade level, English learner, Incident type, Discipline duration, Foster care, Homelessness, Disciplinary type, Migrant status, Income status</v>
      </c>
      <c r="CE396" s="4" t="s">
        <v>1684</v>
      </c>
      <c r="CG396" s="4">
        <v>1</v>
      </c>
      <c r="CH396" s="4" t="s">
        <v>1667</v>
      </c>
      <c r="CJ396" s="4" t="str">
        <f t="shared" si="389"/>
        <v>Possession of firearm, Possession of weapon</v>
      </c>
      <c r="CK396" s="4" t="s">
        <v>1667</v>
      </c>
    </row>
    <row r="397" spans="1:89" s="4" customFormat="1" x14ac:dyDescent="0.35">
      <c r="A397" s="4" t="s">
        <v>1646</v>
      </c>
      <c r="B397" s="5">
        <v>42209</v>
      </c>
      <c r="C397" s="5">
        <v>42460</v>
      </c>
      <c r="D397" s="4">
        <v>1</v>
      </c>
      <c r="E397" s="4" t="s">
        <v>1647</v>
      </c>
      <c r="G397" s="4">
        <v>1</v>
      </c>
      <c r="H397" s="4" t="s">
        <v>1674</v>
      </c>
      <c r="J397" s="4" t="str">
        <f t="shared" si="380"/>
        <v>Possession of firearm</v>
      </c>
      <c r="K397" s="4" t="s">
        <v>1649</v>
      </c>
      <c r="M397" s="4" t="str">
        <f t="shared" si="359"/>
        <v>One calendar year</v>
      </c>
      <c r="N397" s="4" t="s">
        <v>1685</v>
      </c>
      <c r="P397" s="4">
        <v>1</v>
      </c>
      <c r="Q397" s="4" t="s">
        <v>1675</v>
      </c>
      <c r="S397" s="4" t="s">
        <v>1676</v>
      </c>
      <c r="T397" s="4" t="s">
        <v>1677</v>
      </c>
      <c r="U397" s="4" t="s">
        <v>1652</v>
      </c>
      <c r="V397" s="4" t="str">
        <f t="shared" si="381"/>
        <v>Exercise of freedom of speech/press</v>
      </c>
      <c r="W397" s="4" t="s">
        <v>1653</v>
      </c>
      <c r="Y397" s="4" t="str">
        <f t="shared" si="390"/>
        <v>One calendar year</v>
      </c>
      <c r="Z397" s="4" t="s">
        <v>1695</v>
      </c>
      <c r="AB397" s="4">
        <v>1</v>
      </c>
      <c r="AC397" s="4" t="s">
        <v>1654</v>
      </c>
      <c r="AE397" s="4" t="str">
        <f t="shared" si="372"/>
        <v>Not specified</v>
      </c>
      <c r="AN397" s="4" t="s">
        <v>1687</v>
      </c>
      <c r="AO397" s="4" t="s">
        <v>1679</v>
      </c>
      <c r="AP397" s="4" t="s">
        <v>1652</v>
      </c>
      <c r="AQ397" s="4" t="str">
        <f t="shared" si="382"/>
        <v>Tardiness, Exercise of freedom of press/speech</v>
      </c>
      <c r="AR397" s="4" t="s">
        <v>1657</v>
      </c>
      <c r="AT397" s="4" t="str">
        <f t="shared" si="391"/>
        <v>One calendar year</v>
      </c>
      <c r="AU397" s="4" t="s">
        <v>1692</v>
      </c>
      <c r="AV397" s="4" t="s">
        <v>1681</v>
      </c>
      <c r="AW397" s="4" t="str">
        <f t="shared" si="375"/>
        <v>Yes, required</v>
      </c>
      <c r="AX397" s="4" t="s">
        <v>1659</v>
      </c>
      <c r="AZ397" s="4" t="str">
        <f t="shared" si="383"/>
        <v>Disciplinary history, Seriousness of violation</v>
      </c>
      <c r="BA397" s="4" t="s">
        <v>1693</v>
      </c>
      <c r="BC397" s="4">
        <v>0</v>
      </c>
      <c r="BI397" s="4" t="str">
        <f t="shared" si="393"/>
        <v>Opportunity to make-up school work, Provide reengagement plan</v>
      </c>
      <c r="BJ397" s="4" t="s">
        <v>1696</v>
      </c>
      <c r="BL397" s="4" t="str">
        <f t="shared" si="385"/>
        <v>Yes, required</v>
      </c>
      <c r="BM397" s="4" t="s">
        <v>1662</v>
      </c>
      <c r="BO397" s="4" t="str">
        <f t="shared" si="386"/>
        <v>Referrals to counselors</v>
      </c>
      <c r="BP397" s="4" t="s">
        <v>1663</v>
      </c>
      <c r="BR397" s="4">
        <v>1</v>
      </c>
      <c r="BS397" s="4" t="s">
        <v>1682</v>
      </c>
      <c r="BU397" s="4" t="str">
        <f t="shared" si="387"/>
        <v>Annually</v>
      </c>
      <c r="BV397" s="4" t="s">
        <v>1665</v>
      </c>
      <c r="BX397" s="4" t="str">
        <f t="shared" si="388"/>
        <v>Number of expulsions, Number of out-of-school suspensions, Weapon possession</v>
      </c>
      <c r="BY397" s="4" t="s">
        <v>1666</v>
      </c>
      <c r="CA397" s="4">
        <v>1</v>
      </c>
      <c r="CB397" s="4" t="s">
        <v>1683</v>
      </c>
      <c r="CD397" s="4" t="str">
        <f t="shared" si="392"/>
        <v>Race/ethnicity, Gender, Age, Grade level, English learner, Incident type, Discipline duration, Foster care, Homelessness, Disciplinary type, Migrant status, Income status</v>
      </c>
      <c r="CE397" s="4" t="s">
        <v>1684</v>
      </c>
      <c r="CG397" s="4">
        <v>1</v>
      </c>
      <c r="CH397" s="4" t="s">
        <v>1667</v>
      </c>
      <c r="CJ397" s="4" t="str">
        <f t="shared" si="389"/>
        <v>Possession of firearm, Possession of weapon</v>
      </c>
      <c r="CK397" s="4" t="s">
        <v>1667</v>
      </c>
    </row>
    <row r="398" spans="1:89" s="4" customFormat="1" x14ac:dyDescent="0.35">
      <c r="A398" s="4" t="s">
        <v>1646</v>
      </c>
      <c r="B398" s="5">
        <v>42461</v>
      </c>
      <c r="C398" s="5">
        <v>42529</v>
      </c>
      <c r="D398" s="4">
        <v>1</v>
      </c>
      <c r="E398" s="4" t="s">
        <v>1647</v>
      </c>
      <c r="G398" s="4">
        <v>1</v>
      </c>
      <c r="H398" s="4" t="s">
        <v>1674</v>
      </c>
      <c r="J398" s="4" t="str">
        <f t="shared" si="380"/>
        <v>Possession of firearm</v>
      </c>
      <c r="K398" s="4" t="s">
        <v>1649</v>
      </c>
      <c r="M398" s="4" t="str">
        <f t="shared" si="359"/>
        <v>One calendar year</v>
      </c>
      <c r="N398" s="4" t="s">
        <v>1685</v>
      </c>
      <c r="P398" s="4">
        <v>1</v>
      </c>
      <c r="Q398" s="4" t="s">
        <v>1675</v>
      </c>
      <c r="S398" s="4" t="s">
        <v>1676</v>
      </c>
      <c r="T398" s="4" t="s">
        <v>1697</v>
      </c>
      <c r="U398" s="4" t="s">
        <v>1652</v>
      </c>
      <c r="V398" s="4" t="str">
        <f t="shared" si="381"/>
        <v>Exercise of freedom of speech/press</v>
      </c>
      <c r="W398" s="4" t="s">
        <v>1653</v>
      </c>
      <c r="Y398" s="4" t="str">
        <f t="shared" si="390"/>
        <v>One calendar year</v>
      </c>
      <c r="Z398" s="4" t="s">
        <v>1695</v>
      </c>
      <c r="AB398" s="4">
        <v>1</v>
      </c>
      <c r="AC398" s="4" t="s">
        <v>1654</v>
      </c>
      <c r="AE398" s="4" t="str">
        <f t="shared" si="372"/>
        <v>Not specified</v>
      </c>
      <c r="AN398" s="4" t="s">
        <v>1687</v>
      </c>
      <c r="AO398" s="4" t="s">
        <v>1679</v>
      </c>
      <c r="AP398" s="4" t="s">
        <v>1652</v>
      </c>
      <c r="AQ398" s="4" t="str">
        <f t="shared" si="382"/>
        <v>Tardiness, Exercise of freedom of press/speech</v>
      </c>
      <c r="AR398" s="4" t="s">
        <v>1657</v>
      </c>
      <c r="AT398" s="4" t="str">
        <f t="shared" si="391"/>
        <v>One calendar year</v>
      </c>
      <c r="AU398" s="4" t="s">
        <v>1692</v>
      </c>
      <c r="AV398" s="4" t="s">
        <v>1681</v>
      </c>
      <c r="AW398" s="4" t="str">
        <f t="shared" si="375"/>
        <v>Yes, required</v>
      </c>
      <c r="AX398" s="4" t="s">
        <v>1659</v>
      </c>
      <c r="AZ398" s="4" t="str">
        <f t="shared" si="383"/>
        <v>Disciplinary history, Seriousness of violation</v>
      </c>
      <c r="BA398" s="4" t="s">
        <v>1693</v>
      </c>
      <c r="BC398" s="4">
        <v>0</v>
      </c>
      <c r="BI398" s="4" t="str">
        <f t="shared" si="393"/>
        <v>Opportunity to make-up school work, Provide reengagement plan</v>
      </c>
      <c r="BJ398" s="4" t="s">
        <v>1696</v>
      </c>
      <c r="BL398" s="4" t="str">
        <f t="shared" si="385"/>
        <v>Yes, required</v>
      </c>
      <c r="BM398" s="4" t="s">
        <v>1673</v>
      </c>
      <c r="BO398" s="4" t="str">
        <f t="shared" si="386"/>
        <v>Referrals to counselors</v>
      </c>
      <c r="BP398" s="4" t="s">
        <v>1663</v>
      </c>
      <c r="BR398" s="4">
        <v>1</v>
      </c>
      <c r="BS398" s="4" t="s">
        <v>1682</v>
      </c>
      <c r="BU398" s="4" t="str">
        <f t="shared" si="387"/>
        <v>Annually</v>
      </c>
      <c r="BV398" s="4" t="s">
        <v>1665</v>
      </c>
      <c r="BX398" s="4" t="str">
        <f t="shared" si="388"/>
        <v>Number of expulsions, Number of out-of-school suspensions, Weapon possession</v>
      </c>
      <c r="BY398" s="4" t="s">
        <v>1666</v>
      </c>
      <c r="CA398" s="4">
        <v>1</v>
      </c>
      <c r="CB398" s="4" t="s">
        <v>1683</v>
      </c>
      <c r="CD398" s="4" t="str">
        <f t="shared" si="392"/>
        <v>Race/ethnicity, Gender, Age, Grade level, English learner, Incident type, Discipline duration, Foster care, Homelessness, Disciplinary type, Migrant status, Income status</v>
      </c>
      <c r="CE398" s="4" t="s">
        <v>1684</v>
      </c>
      <c r="CG398" s="4">
        <v>1</v>
      </c>
      <c r="CH398" s="4" t="s">
        <v>1667</v>
      </c>
      <c r="CJ398" s="4" t="str">
        <f t="shared" si="389"/>
        <v>Possession of firearm, Possession of weapon</v>
      </c>
      <c r="CK398" s="4" t="s">
        <v>1667</v>
      </c>
    </row>
    <row r="399" spans="1:89" s="4" customFormat="1" x14ac:dyDescent="0.35">
      <c r="A399" s="4" t="s">
        <v>1646</v>
      </c>
      <c r="B399" s="5">
        <v>42530</v>
      </c>
      <c r="C399" s="5">
        <v>42607</v>
      </c>
      <c r="D399" s="4">
        <v>1</v>
      </c>
      <c r="E399" s="4" t="s">
        <v>1698</v>
      </c>
      <c r="G399" s="4">
        <v>1</v>
      </c>
      <c r="H399" s="4" t="s">
        <v>1674</v>
      </c>
      <c r="J399" s="4" t="str">
        <f t="shared" si="380"/>
        <v>Possession of firearm</v>
      </c>
      <c r="K399" s="4" t="s">
        <v>1649</v>
      </c>
      <c r="M399" s="4" t="str">
        <f t="shared" si="359"/>
        <v>One calendar year</v>
      </c>
      <c r="N399" s="4" t="s">
        <v>1649</v>
      </c>
      <c r="P399" s="4">
        <v>1</v>
      </c>
      <c r="Q399" s="4" t="s">
        <v>1675</v>
      </c>
      <c r="S399" s="4" t="s">
        <v>1676</v>
      </c>
      <c r="T399" s="4" t="s">
        <v>1699</v>
      </c>
      <c r="U399" s="4" t="s">
        <v>1652</v>
      </c>
      <c r="V399" s="4" t="str">
        <f t="shared" si="381"/>
        <v>Exercise of freedom of speech/press</v>
      </c>
      <c r="W399" s="4" t="s">
        <v>1653</v>
      </c>
      <c r="Y399" s="4" t="str">
        <f t="shared" si="390"/>
        <v>One calendar year</v>
      </c>
      <c r="Z399" s="4" t="s">
        <v>1689</v>
      </c>
      <c r="AB399" s="4">
        <v>1</v>
      </c>
      <c r="AC399" s="4" t="s">
        <v>1690</v>
      </c>
      <c r="AE399" s="4" t="str">
        <f t="shared" si="372"/>
        <v>Not specified</v>
      </c>
      <c r="AH399" s="4" t="str">
        <f>("")</f>
        <v/>
      </c>
      <c r="AN399" s="4" t="s">
        <v>1687</v>
      </c>
      <c r="AO399" s="4" t="s">
        <v>1679</v>
      </c>
      <c r="AP399" s="4" t="s">
        <v>1652</v>
      </c>
      <c r="AQ399" s="4" t="str">
        <f t="shared" si="382"/>
        <v>Tardiness, Exercise of freedom of press/speech</v>
      </c>
      <c r="AR399" s="4" t="s">
        <v>1657</v>
      </c>
      <c r="AT399" s="4" t="str">
        <f t="shared" si="391"/>
        <v>One calendar year</v>
      </c>
      <c r="AU399" s="4" t="s">
        <v>1700</v>
      </c>
      <c r="AV399" s="4" t="s">
        <v>1681</v>
      </c>
      <c r="AW399" s="4" t="str">
        <f t="shared" si="375"/>
        <v>Yes, required</v>
      </c>
      <c r="AX399" s="4" t="s">
        <v>1659</v>
      </c>
      <c r="AZ399" s="4" t="str">
        <f t="shared" si="383"/>
        <v>Disciplinary history, Seriousness of violation</v>
      </c>
      <c r="BA399" s="4" t="s">
        <v>1693</v>
      </c>
      <c r="BC399" s="4">
        <v>0</v>
      </c>
      <c r="BF399" s="4" t="str">
        <f>("")</f>
        <v/>
      </c>
      <c r="BI399" s="4" t="str">
        <f t="shared" si="393"/>
        <v>Opportunity to make-up school work, Provide reengagement plan</v>
      </c>
      <c r="BJ399" s="4" t="s">
        <v>1694</v>
      </c>
      <c r="BL399" s="4" t="str">
        <f t="shared" si="385"/>
        <v>Yes, required</v>
      </c>
      <c r="BM399" s="4" t="s">
        <v>1662</v>
      </c>
      <c r="BO399" s="4" t="str">
        <f t="shared" si="386"/>
        <v>Referrals to counselors</v>
      </c>
      <c r="BP399" s="4" t="s">
        <v>1663</v>
      </c>
      <c r="BR399" s="4">
        <v>1</v>
      </c>
      <c r="BS399" s="4" t="s">
        <v>1682</v>
      </c>
      <c r="BU399" s="4" t="str">
        <f t="shared" si="387"/>
        <v>Annually</v>
      </c>
      <c r="BV399" s="4" t="s">
        <v>1665</v>
      </c>
      <c r="BX399" s="4" t="str">
        <f t="shared" si="388"/>
        <v>Number of expulsions, Number of out-of-school suspensions, Weapon possession</v>
      </c>
      <c r="BY399" s="4" t="s">
        <v>1666</v>
      </c>
      <c r="CA399" s="4">
        <v>1</v>
      </c>
      <c r="CB399" s="4" t="s">
        <v>1664</v>
      </c>
      <c r="CD399" s="4" t="str">
        <f t="shared" si="392"/>
        <v>Race/ethnicity, Gender, Age, Grade level, English learner, Incident type, Discipline duration, Foster care, Homelessness, Disciplinary type, Migrant status, Income status</v>
      </c>
      <c r="CE399" s="4" t="s">
        <v>1701</v>
      </c>
      <c r="CG399" s="4">
        <v>1</v>
      </c>
      <c r="CH399" s="4" t="s">
        <v>1667</v>
      </c>
      <c r="CJ399" s="4" t="str">
        <f t="shared" si="389"/>
        <v>Possession of firearm, Possession of weapon</v>
      </c>
      <c r="CK399" s="4" t="s">
        <v>1667</v>
      </c>
    </row>
    <row r="400" spans="1:89" s="4" customFormat="1" x14ac:dyDescent="0.35">
      <c r="A400" s="4" t="s">
        <v>1646</v>
      </c>
      <c r="B400" s="5">
        <v>42608</v>
      </c>
      <c r="C400" s="5">
        <v>42613</v>
      </c>
      <c r="D400" s="4">
        <v>1</v>
      </c>
      <c r="E400" s="4" t="s">
        <v>1688</v>
      </c>
      <c r="G400" s="4">
        <v>1</v>
      </c>
      <c r="H400" s="4" t="s">
        <v>1674</v>
      </c>
      <c r="J400" s="4" t="str">
        <f t="shared" si="380"/>
        <v>Possession of firearm</v>
      </c>
      <c r="K400" s="4" t="s">
        <v>1649</v>
      </c>
      <c r="M400" s="4" t="str">
        <f t="shared" ref="M400:M431" si="394">("One calendar year")</f>
        <v>One calendar year</v>
      </c>
      <c r="N400" s="4" t="s">
        <v>1649</v>
      </c>
      <c r="P400" s="4">
        <v>1</v>
      </c>
      <c r="Q400" s="4" t="s">
        <v>1675</v>
      </c>
      <c r="S400" s="4" t="s">
        <v>1676</v>
      </c>
      <c r="T400" s="4" t="s">
        <v>1699</v>
      </c>
      <c r="U400" s="4" t="s">
        <v>1652</v>
      </c>
      <c r="V400" s="4" t="str">
        <f t="shared" si="381"/>
        <v>Exercise of freedom of speech/press</v>
      </c>
      <c r="W400" s="4" t="s">
        <v>1653</v>
      </c>
      <c r="Y400" s="4" t="str">
        <f t="shared" si="390"/>
        <v>One calendar year</v>
      </c>
      <c r="Z400" s="4" t="s">
        <v>1702</v>
      </c>
      <c r="AB400" s="4">
        <v>1</v>
      </c>
      <c r="AC400" s="4" t="s">
        <v>1690</v>
      </c>
      <c r="AE400" s="4" t="str">
        <f t="shared" si="372"/>
        <v>Not specified</v>
      </c>
      <c r="AH400" s="4" t="str">
        <f>("")</f>
        <v/>
      </c>
      <c r="AN400" s="4" t="s">
        <v>1687</v>
      </c>
      <c r="AO400" s="4" t="s">
        <v>1679</v>
      </c>
      <c r="AP400" s="4" t="s">
        <v>1652</v>
      </c>
      <c r="AQ400" s="4" t="str">
        <f t="shared" si="382"/>
        <v>Tardiness, Exercise of freedom of press/speech</v>
      </c>
      <c r="AR400" s="4" t="s">
        <v>1657</v>
      </c>
      <c r="AT400" s="4" t="str">
        <f t="shared" si="391"/>
        <v>One calendar year</v>
      </c>
      <c r="AU400" s="4" t="s">
        <v>1700</v>
      </c>
      <c r="AV400" s="4" t="s">
        <v>1681</v>
      </c>
      <c r="AW400" s="4" t="str">
        <f t="shared" si="375"/>
        <v>Yes, required</v>
      </c>
      <c r="AX400" s="4" t="s">
        <v>1659</v>
      </c>
      <c r="AZ400" s="4" t="str">
        <f t="shared" si="383"/>
        <v>Disciplinary history, Seriousness of violation</v>
      </c>
      <c r="BA400" s="4" t="s">
        <v>1693</v>
      </c>
      <c r="BC400" s="4">
        <v>0</v>
      </c>
      <c r="BI400" s="4" t="str">
        <f t="shared" si="393"/>
        <v>Opportunity to make-up school work, Provide reengagement plan</v>
      </c>
      <c r="BJ400" s="4" t="s">
        <v>1694</v>
      </c>
      <c r="BL400" s="4" t="str">
        <f t="shared" si="385"/>
        <v>Yes, required</v>
      </c>
      <c r="BM400" s="4" t="s">
        <v>1662</v>
      </c>
      <c r="BO400" s="4" t="str">
        <f t="shared" si="386"/>
        <v>Referrals to counselors</v>
      </c>
      <c r="BP400" s="4" t="s">
        <v>1663</v>
      </c>
      <c r="BR400" s="4">
        <v>1</v>
      </c>
      <c r="BS400" s="4" t="s">
        <v>1682</v>
      </c>
      <c r="BU400" s="4" t="str">
        <f t="shared" si="387"/>
        <v>Annually</v>
      </c>
      <c r="BV400" s="4" t="s">
        <v>1665</v>
      </c>
      <c r="BX400" s="4" t="str">
        <f t="shared" si="388"/>
        <v>Number of expulsions, Number of out-of-school suspensions, Weapon possession</v>
      </c>
      <c r="BY400" s="4" t="s">
        <v>1666</v>
      </c>
      <c r="CA400" s="4">
        <v>1</v>
      </c>
      <c r="CB400" s="4" t="s">
        <v>1664</v>
      </c>
      <c r="CD400" s="4" t="str">
        <f t="shared" si="392"/>
        <v>Race/ethnicity, Gender, Age, Grade level, English learner, Incident type, Discipline duration, Foster care, Homelessness, Disciplinary type, Migrant status, Income status</v>
      </c>
      <c r="CE400" s="4" t="s">
        <v>1701</v>
      </c>
      <c r="CG400" s="4">
        <v>1</v>
      </c>
      <c r="CH400" s="4" t="s">
        <v>1667</v>
      </c>
      <c r="CJ400" s="4" t="str">
        <f t="shared" si="389"/>
        <v>Possession of firearm, Possession of weapon</v>
      </c>
      <c r="CK400" s="4" t="s">
        <v>1667</v>
      </c>
    </row>
    <row r="401" spans="1:89" s="4" customFormat="1" x14ac:dyDescent="0.35">
      <c r="A401" s="4" t="s">
        <v>1646</v>
      </c>
      <c r="B401" s="5">
        <v>42614</v>
      </c>
      <c r="C401" s="5">
        <v>43342</v>
      </c>
      <c r="D401" s="4">
        <v>1</v>
      </c>
      <c r="E401" s="4" t="s">
        <v>1647</v>
      </c>
      <c r="G401" s="4">
        <v>1</v>
      </c>
      <c r="H401" s="4" t="s">
        <v>1674</v>
      </c>
      <c r="J401" s="4" t="str">
        <f t="shared" si="380"/>
        <v>Possession of firearm</v>
      </c>
      <c r="K401" s="4" t="s">
        <v>1649</v>
      </c>
      <c r="M401" s="4" t="str">
        <f t="shared" si="394"/>
        <v>One calendar year</v>
      </c>
      <c r="N401" s="4" t="s">
        <v>1703</v>
      </c>
      <c r="P401" s="4">
        <v>1</v>
      </c>
      <c r="Q401" s="4" t="s">
        <v>1675</v>
      </c>
      <c r="S401" s="4" t="s">
        <v>1676</v>
      </c>
      <c r="T401" s="4" t="s">
        <v>1699</v>
      </c>
      <c r="U401" s="4" t="s">
        <v>1652</v>
      </c>
      <c r="V401" s="4" t="str">
        <f t="shared" si="381"/>
        <v>Exercise of freedom of speech/press</v>
      </c>
      <c r="W401" s="4" t="s">
        <v>1653</v>
      </c>
      <c r="Y401" s="4" t="str">
        <f t="shared" si="390"/>
        <v>One calendar year</v>
      </c>
      <c r="Z401" s="4" t="s">
        <v>1695</v>
      </c>
      <c r="AB401" s="4">
        <v>1</v>
      </c>
      <c r="AC401" s="4" t="s">
        <v>1654</v>
      </c>
      <c r="AE401" s="4" t="str">
        <f t="shared" si="372"/>
        <v>Not specified</v>
      </c>
      <c r="AN401" s="4" t="s">
        <v>1687</v>
      </c>
      <c r="AO401" s="4" t="s">
        <v>1679</v>
      </c>
      <c r="AP401" s="4" t="s">
        <v>1652</v>
      </c>
      <c r="AQ401" s="4" t="str">
        <f t="shared" si="382"/>
        <v>Tardiness, Exercise of freedom of press/speech</v>
      </c>
      <c r="AR401" s="4" t="s">
        <v>1657</v>
      </c>
      <c r="AT401" s="4" t="str">
        <f t="shared" si="391"/>
        <v>One calendar year</v>
      </c>
      <c r="AU401" s="4" t="s">
        <v>1692</v>
      </c>
      <c r="AV401" s="4" t="s">
        <v>1681</v>
      </c>
      <c r="AW401" s="4" t="str">
        <f t="shared" si="375"/>
        <v>Yes, required</v>
      </c>
      <c r="AX401" s="4" t="s">
        <v>1659</v>
      </c>
      <c r="AZ401" s="4" t="str">
        <f t="shared" si="383"/>
        <v>Disciplinary history, Seriousness of violation</v>
      </c>
      <c r="BA401" s="4" t="s">
        <v>1704</v>
      </c>
      <c r="BC401" s="4">
        <v>0</v>
      </c>
      <c r="BI401" s="4" t="str">
        <f>("Opportunity to receive educational instruction , Opportunity to make-up school work, Provide reengagement plan")</f>
        <v>Opportunity to receive educational instruction , Opportunity to make-up school work, Provide reengagement plan</v>
      </c>
      <c r="BJ401" s="4" t="s">
        <v>1705</v>
      </c>
      <c r="BL401" s="4" t="str">
        <f t="shared" si="385"/>
        <v>Yes, required</v>
      </c>
      <c r="BM401" s="4" t="s">
        <v>1706</v>
      </c>
      <c r="BO401" s="4" t="str">
        <f t="shared" si="386"/>
        <v>Referrals to counselors</v>
      </c>
      <c r="BP401" s="4" t="s">
        <v>1663</v>
      </c>
      <c r="BR401" s="4">
        <v>1</v>
      </c>
      <c r="BS401" s="4" t="s">
        <v>1682</v>
      </c>
      <c r="BU401" s="4" t="str">
        <f t="shared" si="387"/>
        <v>Annually</v>
      </c>
      <c r="BV401" s="4" t="s">
        <v>1665</v>
      </c>
      <c r="BX401" s="4" t="str">
        <f t="shared" si="388"/>
        <v>Number of expulsions, Number of out-of-school suspensions, Weapon possession</v>
      </c>
      <c r="BY401" s="4" t="s">
        <v>1666</v>
      </c>
      <c r="CA401" s="4">
        <v>1</v>
      </c>
      <c r="CB401" s="4" t="s">
        <v>1664</v>
      </c>
      <c r="CD401" s="4" t="str">
        <f t="shared" si="392"/>
        <v>Race/ethnicity, Gender, Age, Grade level, English learner, Incident type, Discipline duration, Foster care, Homelessness, Disciplinary type, Migrant status, Income status</v>
      </c>
      <c r="CE401" s="4" t="s">
        <v>1701</v>
      </c>
      <c r="CG401" s="4">
        <v>1</v>
      </c>
      <c r="CH401" s="4" t="s">
        <v>1667</v>
      </c>
      <c r="CJ401" s="4" t="str">
        <f t="shared" si="389"/>
        <v>Possession of firearm, Possession of weapon</v>
      </c>
      <c r="CK401" s="4" t="s">
        <v>1667</v>
      </c>
    </row>
    <row r="402" spans="1:89" s="4" customFormat="1" x14ac:dyDescent="0.35">
      <c r="A402" s="4" t="s">
        <v>1646</v>
      </c>
      <c r="B402" s="5">
        <v>43343</v>
      </c>
      <c r="C402" s="5">
        <v>43435</v>
      </c>
      <c r="D402" s="4">
        <v>1</v>
      </c>
      <c r="E402" s="4" t="s">
        <v>1647</v>
      </c>
      <c r="G402" s="4">
        <v>1</v>
      </c>
      <c r="H402" s="4" t="s">
        <v>1674</v>
      </c>
      <c r="J402" s="4" t="str">
        <f t="shared" si="380"/>
        <v>Possession of firearm</v>
      </c>
      <c r="K402" s="4" t="s">
        <v>1707</v>
      </c>
      <c r="M402" s="4" t="str">
        <f t="shared" si="394"/>
        <v>One calendar year</v>
      </c>
      <c r="N402" s="4" t="s">
        <v>1708</v>
      </c>
      <c r="P402" s="4">
        <v>1</v>
      </c>
      <c r="Q402" s="4" t="s">
        <v>1675</v>
      </c>
      <c r="S402" s="4" t="s">
        <v>1676</v>
      </c>
      <c r="T402" s="4" t="s">
        <v>1699</v>
      </c>
      <c r="U402" s="4" t="s">
        <v>1652</v>
      </c>
      <c r="V402" s="4" t="str">
        <f t="shared" si="381"/>
        <v>Exercise of freedom of speech/press</v>
      </c>
      <c r="W402" s="4" t="s">
        <v>1653</v>
      </c>
      <c r="Y402" s="4" t="str">
        <f t="shared" si="390"/>
        <v>One calendar year</v>
      </c>
      <c r="Z402" s="4" t="s">
        <v>1709</v>
      </c>
      <c r="AA402" s="4" t="s">
        <v>1710</v>
      </c>
      <c r="AB402" s="4">
        <v>1</v>
      </c>
      <c r="AC402" s="4" t="s">
        <v>1654</v>
      </c>
      <c r="AE402" s="4" t="str">
        <f t="shared" si="372"/>
        <v>Not specified</v>
      </c>
      <c r="AN402" s="4" t="s">
        <v>1687</v>
      </c>
      <c r="AO402" s="4" t="s">
        <v>1679</v>
      </c>
      <c r="AP402" s="4" t="s">
        <v>1652</v>
      </c>
      <c r="AQ402" s="4" t="str">
        <f t="shared" si="382"/>
        <v>Tardiness, Exercise of freedom of press/speech</v>
      </c>
      <c r="AR402" s="4" t="s">
        <v>1657</v>
      </c>
      <c r="AT402" s="4" t="str">
        <f>("Remainder of semester")</f>
        <v>Remainder of semester</v>
      </c>
      <c r="AU402" s="4" t="s">
        <v>1711</v>
      </c>
      <c r="AV402" s="4" t="s">
        <v>1681</v>
      </c>
      <c r="AW402" s="4" t="str">
        <f t="shared" si="375"/>
        <v>Yes, required</v>
      </c>
      <c r="AX402" s="4" t="s">
        <v>1659</v>
      </c>
      <c r="AZ402" s="4" t="str">
        <f t="shared" si="383"/>
        <v>Disciplinary history, Seriousness of violation</v>
      </c>
      <c r="BA402" s="4" t="s">
        <v>1704</v>
      </c>
      <c r="BC402" s="4">
        <v>0</v>
      </c>
      <c r="BI402" s="4" t="str">
        <f>("Opportunity to receive educational instruction , Opportunity to make-up school work, Provide reengagement plan")</f>
        <v>Opportunity to receive educational instruction , Opportunity to make-up school work, Provide reengagement plan</v>
      </c>
      <c r="BJ402" s="4" t="s">
        <v>1712</v>
      </c>
      <c r="BL402" s="4" t="str">
        <f t="shared" si="385"/>
        <v>Yes, required</v>
      </c>
      <c r="BM402" s="4" t="s">
        <v>1706</v>
      </c>
      <c r="BO402" s="4" t="str">
        <f t="shared" si="386"/>
        <v>Referrals to counselors</v>
      </c>
      <c r="BP402" s="4" t="s">
        <v>1663</v>
      </c>
      <c r="BR402" s="4">
        <v>1</v>
      </c>
      <c r="BS402" s="4" t="s">
        <v>1682</v>
      </c>
      <c r="BU402" s="4" t="str">
        <f t="shared" si="387"/>
        <v>Annually</v>
      </c>
      <c r="BV402" s="4" t="s">
        <v>1665</v>
      </c>
      <c r="BX402" s="4" t="str">
        <f t="shared" si="388"/>
        <v>Number of expulsions, Number of out-of-school suspensions, Weapon possession</v>
      </c>
      <c r="BY402" s="4" t="s">
        <v>1666</v>
      </c>
      <c r="CA402" s="4">
        <v>1</v>
      </c>
      <c r="CB402" s="4" t="s">
        <v>1664</v>
      </c>
      <c r="CD402" s="4" t="str">
        <f t="shared" si="392"/>
        <v>Race/ethnicity, Gender, Age, Grade level, English learner, Incident type, Discipline duration, Foster care, Homelessness, Disciplinary type, Migrant status, Income status</v>
      </c>
      <c r="CE402" s="4" t="s">
        <v>1701</v>
      </c>
      <c r="CG402" s="4">
        <v>1</v>
      </c>
      <c r="CH402" s="4" t="s">
        <v>1667</v>
      </c>
      <c r="CJ402" s="4" t="str">
        <f t="shared" si="389"/>
        <v>Possession of firearm, Possession of weapon</v>
      </c>
      <c r="CK402" s="4" t="s">
        <v>1667</v>
      </c>
    </row>
    <row r="403" spans="1:89" s="4" customFormat="1" x14ac:dyDescent="0.35">
      <c r="A403" s="4" t="s">
        <v>1713</v>
      </c>
      <c r="B403" s="5">
        <v>39448</v>
      </c>
      <c r="C403" s="5">
        <v>39603</v>
      </c>
      <c r="D403" s="4">
        <v>1</v>
      </c>
      <c r="E403" s="4" t="s">
        <v>1714</v>
      </c>
      <c r="G403" s="4">
        <v>1</v>
      </c>
      <c r="H403" s="4" t="s">
        <v>1715</v>
      </c>
      <c r="J403" s="4" t="str">
        <f>("Delinquent acts, Possession of controlled substance")</f>
        <v>Delinquent acts, Possession of controlled substance</v>
      </c>
      <c r="K403" s="4" t="s">
        <v>1716</v>
      </c>
      <c r="M403" s="4" t="str">
        <f t="shared" si="394"/>
        <v>One calendar year</v>
      </c>
      <c r="N403" s="4" t="s">
        <v>1715</v>
      </c>
      <c r="P403" s="4">
        <v>1</v>
      </c>
      <c r="Q403" s="4" t="s">
        <v>1715</v>
      </c>
      <c r="S403" s="4" t="s">
        <v>1717</v>
      </c>
      <c r="T403" s="4" t="s">
        <v>1718</v>
      </c>
      <c r="U403" s="4" t="s">
        <v>1719</v>
      </c>
      <c r="V403" s="4" t="str">
        <f>("None")</f>
        <v>None</v>
      </c>
      <c r="Y403" s="4" t="str">
        <f>("A full school year")</f>
        <v>A full school year</v>
      </c>
      <c r="Z403" s="4" t="s">
        <v>1715</v>
      </c>
      <c r="AB403" s="4">
        <v>1</v>
      </c>
      <c r="AC403" s="4" t="s">
        <v>1718</v>
      </c>
      <c r="AE403" s="4" t="str">
        <f>("Possession of controlled substance, Delinquent acts")</f>
        <v>Possession of controlled substance, Delinquent acts</v>
      </c>
      <c r="AF403" s="4" t="s">
        <v>1720</v>
      </c>
      <c r="AH403" s="4" t="str">
        <f t="shared" ref="AH403:AH438" si="395">("Not specified")</f>
        <v>Not specified</v>
      </c>
      <c r="AK403" s="4">
        <v>0</v>
      </c>
      <c r="AN403" s="4" t="str">
        <f>("Physical violence, Possession of alcoholic beverage, Damaging property, Failure to conform with rules, Endangering the health, safety, or property of others, Willful defiance, Profanity or obscenity")</f>
        <v>Physical violence, Possession of alcoholic beverage, Damaging property, Failure to conform with rules, Endangering the health, safety, or property of others, Willful defiance, Profanity or obscenity</v>
      </c>
      <c r="AO403" s="4" t="s">
        <v>1721</v>
      </c>
      <c r="AP403" s="4" t="s">
        <v>1722</v>
      </c>
      <c r="AQ403" s="4" t="str">
        <f t="shared" ref="AQ403:AQ438" si="396">("Truancy or Absence")</f>
        <v>Truancy or Absence</v>
      </c>
      <c r="AR403" s="4" t="s">
        <v>1723</v>
      </c>
      <c r="AT403" s="4" t="str">
        <f>("Not specified")</f>
        <v>Not specified</v>
      </c>
      <c r="AU403" s="4" t="s">
        <v>1724</v>
      </c>
      <c r="AW403" s="4" t="str">
        <f>("No, but may be considered")</f>
        <v>No, but may be considered</v>
      </c>
      <c r="AX403" s="4" t="s">
        <v>1715</v>
      </c>
      <c r="AZ403" s="4" t="str">
        <f>("Disciplinary history, Lack of intent")</f>
        <v>Disciplinary history, Lack of intent</v>
      </c>
      <c r="BA403" s="4" t="s">
        <v>1715</v>
      </c>
      <c r="BC403" s="4">
        <v>0</v>
      </c>
      <c r="BI403" s="4" t="str">
        <f>("Not required")</f>
        <v>Not required</v>
      </c>
      <c r="BL403" s="4" t="str">
        <f t="shared" ref="BL403:BL439" si="397">("No")</f>
        <v>No</v>
      </c>
      <c r="BR403" s="4">
        <v>1</v>
      </c>
      <c r="BS403" s="4" t="s">
        <v>1725</v>
      </c>
      <c r="BU403" s="4" t="str">
        <f>("Not specified")</f>
        <v>Not specified</v>
      </c>
      <c r="BX403" s="4" t="str">
        <f>("Not specified")</f>
        <v>Not specified</v>
      </c>
      <c r="CA403" s="4">
        <v>0</v>
      </c>
      <c r="CG403" s="4">
        <v>0</v>
      </c>
    </row>
    <row r="404" spans="1:89" s="4" customFormat="1" x14ac:dyDescent="0.35">
      <c r="A404" s="4" t="s">
        <v>1713</v>
      </c>
      <c r="B404" s="5">
        <v>39604</v>
      </c>
      <c r="C404" s="5">
        <v>41795</v>
      </c>
      <c r="D404" s="4">
        <v>1</v>
      </c>
      <c r="E404" s="4" t="s">
        <v>1726</v>
      </c>
      <c r="G404" s="4">
        <v>1</v>
      </c>
      <c r="H404" s="4" t="s">
        <v>1727</v>
      </c>
      <c r="J404" s="4" t="str">
        <f>("Delinquent acts, Possession of controlled substance")</f>
        <v>Delinquent acts, Possession of controlled substance</v>
      </c>
      <c r="K404" s="4" t="s">
        <v>1728</v>
      </c>
      <c r="M404" s="4" t="str">
        <f t="shared" si="394"/>
        <v>One calendar year</v>
      </c>
      <c r="N404" s="4" t="s">
        <v>1729</v>
      </c>
      <c r="P404" s="4">
        <v>1</v>
      </c>
      <c r="Q404" s="4" t="s">
        <v>1715</v>
      </c>
      <c r="S404" s="4" t="s">
        <v>1717</v>
      </c>
      <c r="T404" s="4" t="s">
        <v>1730</v>
      </c>
      <c r="U404" s="4" t="s">
        <v>1719</v>
      </c>
      <c r="V404" s="4" t="str">
        <f>("None")</f>
        <v>None</v>
      </c>
      <c r="Y404" s="4" t="str">
        <f>("A full school year")</f>
        <v>A full school year</v>
      </c>
      <c r="Z404" s="4" t="s">
        <v>1729</v>
      </c>
      <c r="AB404" s="4">
        <v>1</v>
      </c>
      <c r="AC404" s="4" t="s">
        <v>1731</v>
      </c>
      <c r="AE404" s="4" t="str">
        <f>("Possession of controlled substance, Delinquent acts")</f>
        <v>Possession of controlled substance, Delinquent acts</v>
      </c>
      <c r="AF404" s="4" t="s">
        <v>1732</v>
      </c>
      <c r="AH404" s="4" t="str">
        <f t="shared" si="395"/>
        <v>Not specified</v>
      </c>
      <c r="AK404" s="4">
        <v>0</v>
      </c>
      <c r="AN404" s="4" t="str">
        <f>("Physical violence, Possession of alcoholic beverage, Damaging property, Failure to conform with rules, Endangering the health, safety, or property of others, Willful defiance, Profanity or obscenity")</f>
        <v>Physical violence, Possession of alcoholic beverage, Damaging property, Failure to conform with rules, Endangering the health, safety, or property of others, Willful defiance, Profanity or obscenity</v>
      </c>
      <c r="AO404" s="4" t="s">
        <v>1721</v>
      </c>
      <c r="AP404" s="4" t="s">
        <v>1722</v>
      </c>
      <c r="AQ404" s="4" t="str">
        <f t="shared" si="396"/>
        <v>Truancy or Absence</v>
      </c>
      <c r="AR404" s="4" t="s">
        <v>1723</v>
      </c>
      <c r="AT404" s="4" t="str">
        <f>("Not specified")</f>
        <v>Not specified</v>
      </c>
      <c r="AU404" s="4" t="s">
        <v>1733</v>
      </c>
      <c r="AW404" s="4" t="str">
        <f>("No, but may be considered")</f>
        <v>No, but may be considered</v>
      </c>
      <c r="AX404" s="4" t="s">
        <v>1715</v>
      </c>
      <c r="AZ404" s="4" t="str">
        <f>("Disciplinary history, Lack of intent")</f>
        <v>Disciplinary history, Lack of intent</v>
      </c>
      <c r="BA404" s="4" t="s">
        <v>1715</v>
      </c>
      <c r="BC404" s="4">
        <v>0</v>
      </c>
      <c r="BI404" s="4" t="str">
        <f>("Not required")</f>
        <v>Not required</v>
      </c>
      <c r="BL404" s="4" t="str">
        <f t="shared" si="397"/>
        <v>No</v>
      </c>
      <c r="BR404" s="4">
        <v>1</v>
      </c>
      <c r="BS404" s="4" t="s">
        <v>1725</v>
      </c>
      <c r="BU404" s="4" t="str">
        <f>("Not specified")</f>
        <v>Not specified</v>
      </c>
      <c r="BX404" s="4" t="str">
        <f>("Not specified")</f>
        <v>Not specified</v>
      </c>
      <c r="CA404" s="4">
        <v>0</v>
      </c>
      <c r="CG404" s="4">
        <v>0</v>
      </c>
    </row>
    <row r="405" spans="1:89" s="4" customFormat="1" x14ac:dyDescent="0.35">
      <c r="A405" s="4" t="s">
        <v>1713</v>
      </c>
      <c r="B405" s="5">
        <v>41796</v>
      </c>
      <c r="C405" s="5">
        <v>42511</v>
      </c>
      <c r="D405" s="4">
        <v>1</v>
      </c>
      <c r="E405" s="4" t="s">
        <v>1734</v>
      </c>
      <c r="G405" s="4">
        <v>1</v>
      </c>
      <c r="H405" s="4" t="s">
        <v>1735</v>
      </c>
      <c r="J405" s="4" t="str">
        <f>("Delinquent acts, Possession of controlled substance")</f>
        <v>Delinquent acts, Possession of controlled substance</v>
      </c>
      <c r="K405" s="4" t="s">
        <v>1736</v>
      </c>
      <c r="M405" s="4" t="str">
        <f t="shared" si="394"/>
        <v>One calendar year</v>
      </c>
      <c r="N405" s="4" t="s">
        <v>1737</v>
      </c>
      <c r="P405" s="4">
        <v>1</v>
      </c>
      <c r="Q405" s="4" t="s">
        <v>1738</v>
      </c>
      <c r="S405" s="4" t="s">
        <v>1717</v>
      </c>
      <c r="T405" s="4" t="s">
        <v>1739</v>
      </c>
      <c r="U405" s="4" t="s">
        <v>1719</v>
      </c>
      <c r="V405" s="4" t="str">
        <f>("None")</f>
        <v>None</v>
      </c>
      <c r="Y405" s="4" t="str">
        <f>("A full school year")</f>
        <v>A full school year</v>
      </c>
      <c r="Z405" s="4" t="s">
        <v>1737</v>
      </c>
      <c r="AB405" s="4">
        <v>1</v>
      </c>
      <c r="AC405" s="4" t="s">
        <v>1740</v>
      </c>
      <c r="AE405" s="4" t="str">
        <f>("Possession of controlled substance, Delinquent acts")</f>
        <v>Possession of controlled substance, Delinquent acts</v>
      </c>
      <c r="AF405" s="4" t="s">
        <v>1741</v>
      </c>
      <c r="AH405" s="4" t="str">
        <f t="shared" si="395"/>
        <v>Not specified</v>
      </c>
      <c r="AK405" s="4">
        <v>0</v>
      </c>
      <c r="AN405" s="4" t="str">
        <f>("Physical violence, Possession of alcoholic beverage, Damaging property, Failure to conform with rules, Endangering the health, safety, or property of others, Willful defiance, Profanity or obscenity")</f>
        <v>Physical violence, Possession of alcoholic beverage, Damaging property, Failure to conform with rules, Endangering the health, safety, or property of others, Willful defiance, Profanity or obscenity</v>
      </c>
      <c r="AO405" s="4" t="s">
        <v>1721</v>
      </c>
      <c r="AP405" s="4" t="s">
        <v>1722</v>
      </c>
      <c r="AQ405" s="4" t="str">
        <f t="shared" si="396"/>
        <v>Truancy or Absence</v>
      </c>
      <c r="AR405" s="4" t="s">
        <v>1723</v>
      </c>
      <c r="AT405" s="4" t="str">
        <f>("10 days")</f>
        <v>10 days</v>
      </c>
      <c r="AU405" s="4" t="s">
        <v>1742</v>
      </c>
      <c r="AW405" s="4" t="str">
        <f>("No, but may be considered")</f>
        <v>No, but may be considered</v>
      </c>
      <c r="AX405" s="4" t="s">
        <v>1743</v>
      </c>
      <c r="AZ405" s="4" t="str">
        <f>("Disciplinary history, Lack of intent")</f>
        <v>Disciplinary history, Lack of intent</v>
      </c>
      <c r="BA405" s="4" t="s">
        <v>1715</v>
      </c>
      <c r="BC405" s="4">
        <v>0</v>
      </c>
      <c r="BI405" s="4" t="str">
        <f>("Not required")</f>
        <v>Not required</v>
      </c>
      <c r="BL405" s="4" t="str">
        <f t="shared" si="397"/>
        <v>No</v>
      </c>
      <c r="BR405" s="4">
        <v>1</v>
      </c>
      <c r="BS405" s="4" t="s">
        <v>1744</v>
      </c>
      <c r="BU405" s="4" t="str">
        <f>("Not specified")</f>
        <v>Not specified</v>
      </c>
      <c r="BX405" s="4" t="str">
        <f>("Not specified")</f>
        <v>Not specified</v>
      </c>
      <c r="CA405" s="4">
        <v>0</v>
      </c>
      <c r="CG405" s="4">
        <v>0</v>
      </c>
    </row>
    <row r="406" spans="1:89" s="4" customFormat="1" x14ac:dyDescent="0.35">
      <c r="A406" s="4" t="s">
        <v>1713</v>
      </c>
      <c r="B406" s="5">
        <v>42512</v>
      </c>
      <c r="C406" s="5">
        <v>43435</v>
      </c>
      <c r="D406" s="4">
        <v>1</v>
      </c>
      <c r="E406" s="4" t="s">
        <v>1745</v>
      </c>
      <c r="G406" s="4">
        <v>1</v>
      </c>
      <c r="H406" s="4" t="s">
        <v>1746</v>
      </c>
      <c r="J406" s="4" t="str">
        <f>("Delinquent acts, Possession of controlled substance")</f>
        <v>Delinquent acts, Possession of controlled substance</v>
      </c>
      <c r="K406" s="4" t="s">
        <v>1716</v>
      </c>
      <c r="M406" s="4" t="str">
        <f t="shared" si="394"/>
        <v>One calendar year</v>
      </c>
      <c r="N406" s="4" t="s">
        <v>1747</v>
      </c>
      <c r="O406" s="4" t="s">
        <v>1748</v>
      </c>
      <c r="P406" s="4">
        <v>1</v>
      </c>
      <c r="Q406" s="4" t="s">
        <v>1749</v>
      </c>
      <c r="S406" s="4" t="s">
        <v>1717</v>
      </c>
      <c r="T406" s="4" t="s">
        <v>1750</v>
      </c>
      <c r="U406" s="4" t="s">
        <v>1719</v>
      </c>
      <c r="V406" s="4" t="str">
        <f>("None")</f>
        <v>None</v>
      </c>
      <c r="Y406" s="4" t="str">
        <f>("A full school year")</f>
        <v>A full school year</v>
      </c>
      <c r="Z406" s="4" t="s">
        <v>1747</v>
      </c>
      <c r="AB406" s="4">
        <v>1</v>
      </c>
      <c r="AC406" s="4" t="s">
        <v>1751</v>
      </c>
      <c r="AE406" s="4" t="str">
        <f>("Possession of controlled substance, Delinquent acts")</f>
        <v>Possession of controlled substance, Delinquent acts</v>
      </c>
      <c r="AF406" s="4" t="s">
        <v>1752</v>
      </c>
      <c r="AH406" s="4" t="str">
        <f t="shared" si="395"/>
        <v>Not specified</v>
      </c>
      <c r="AK406" s="4">
        <v>0</v>
      </c>
      <c r="AN406" s="4" t="s">
        <v>1753</v>
      </c>
      <c r="AP406" s="4" t="s">
        <v>1722</v>
      </c>
      <c r="AQ406" s="4" t="str">
        <f t="shared" si="396"/>
        <v>Truancy or Absence</v>
      </c>
      <c r="AR406" s="4" t="s">
        <v>1723</v>
      </c>
      <c r="AT406" s="4" t="str">
        <f>("10 days")</f>
        <v>10 days</v>
      </c>
      <c r="AU406" s="4" t="s">
        <v>1754</v>
      </c>
      <c r="AW406" s="4" t="str">
        <f>("No, but may be considered")</f>
        <v>No, but may be considered</v>
      </c>
      <c r="AX406" s="4" t="s">
        <v>1755</v>
      </c>
      <c r="AZ406" s="4" t="str">
        <f>("Disciplinary history, Lack of intent")</f>
        <v>Disciplinary history, Lack of intent</v>
      </c>
      <c r="BA406" s="4" t="s">
        <v>1715</v>
      </c>
      <c r="BC406" s="4">
        <v>0</v>
      </c>
      <c r="BI406" s="4" t="str">
        <f>("Not required")</f>
        <v>Not required</v>
      </c>
      <c r="BL406" s="4" t="str">
        <f t="shared" si="397"/>
        <v>No</v>
      </c>
      <c r="BR406" s="4">
        <v>1</v>
      </c>
      <c r="BS406" s="4" t="s">
        <v>1756</v>
      </c>
      <c r="BU406" s="4" t="str">
        <f>("Not specified")</f>
        <v>Not specified</v>
      </c>
      <c r="BX406" s="4" t="str">
        <f>("Not specified")</f>
        <v>Not specified</v>
      </c>
      <c r="CA406" s="4">
        <v>0</v>
      </c>
      <c r="CG406" s="4">
        <v>0</v>
      </c>
    </row>
    <row r="407" spans="1:89" s="4" customFormat="1" x14ac:dyDescent="0.35">
      <c r="A407" s="4" t="s">
        <v>1757</v>
      </c>
      <c r="B407" s="5">
        <v>39448</v>
      </c>
      <c r="C407" s="5">
        <v>39532</v>
      </c>
      <c r="D407" s="4">
        <v>1</v>
      </c>
      <c r="E407" s="4" t="s">
        <v>1758</v>
      </c>
      <c r="G407" s="4">
        <v>1</v>
      </c>
      <c r="H407" s="4" t="s">
        <v>1759</v>
      </c>
      <c r="J407" s="4" t="str">
        <f t="shared" ref="J407:J439" si="398">("Possession of firearm")</f>
        <v>Possession of firearm</v>
      </c>
      <c r="K407" s="4" t="s">
        <v>1760</v>
      </c>
      <c r="M407" s="4" t="str">
        <f t="shared" si="394"/>
        <v>One calendar year</v>
      </c>
      <c r="N407" s="4" t="s">
        <v>1760</v>
      </c>
      <c r="P407" s="4">
        <v>1</v>
      </c>
      <c r="Q407" s="4" t="s">
        <v>1761</v>
      </c>
      <c r="S407" s="4" t="str">
        <f t="shared" ref="S407:S428" si="399">("Damaging property, Failure to conform with rules, Endangering the health, safety, or property of others, Threats of violence, Terroristic threats, Interference with educational process")</f>
        <v>Damaging property, Failure to conform with rules, Endangering the health, safety, or property of others, Threats of violence, Terroristic threats, Interference with educational process</v>
      </c>
      <c r="T407" s="4" t="s">
        <v>1762</v>
      </c>
      <c r="U407" s="4" t="s">
        <v>1763</v>
      </c>
      <c r="V407" s="4" t="str">
        <f t="shared" ref="V407:V438" si="400">("Truancy or Absence")</f>
        <v>Truancy or Absence</v>
      </c>
      <c r="W407" s="4" t="s">
        <v>1764</v>
      </c>
      <c r="Y407" s="4" t="str">
        <f t="shared" ref="Y407:Y438" si="401">("Not specified")</f>
        <v>Not specified</v>
      </c>
      <c r="AB407" s="4">
        <v>1</v>
      </c>
      <c r="AC407" s="4" t="s">
        <v>1765</v>
      </c>
      <c r="AE407" s="4" t="str">
        <f t="shared" ref="AE407:AE438" si="402">("Possession of firearms")</f>
        <v>Possession of firearms</v>
      </c>
      <c r="AF407" s="4" t="s">
        <v>1766</v>
      </c>
      <c r="AH407" s="4" t="str">
        <f t="shared" si="395"/>
        <v>Not specified</v>
      </c>
      <c r="AK407" s="4">
        <v>0</v>
      </c>
      <c r="AN407" s="4" t="str">
        <f t="shared" ref="AN407:AN438" si="403">("Damaging property, Failure to conform with rules, Endangering the health, safety, or property of others, Threats of violence, Terroristic threats")</f>
        <v>Damaging property, Failure to conform with rules, Endangering the health, safety, or property of others, Threats of violence, Terroristic threats</v>
      </c>
      <c r="AO407" s="4" t="s">
        <v>1767</v>
      </c>
      <c r="AP407" s="4" t="s">
        <v>1768</v>
      </c>
      <c r="AQ407" s="4" t="str">
        <f t="shared" si="396"/>
        <v>Truancy or Absence</v>
      </c>
      <c r="AR407" s="4" t="s">
        <v>1764</v>
      </c>
      <c r="AT407" s="4" t="str">
        <f t="shared" ref="AT407:AT438" si="404">("5 days")</f>
        <v>5 days</v>
      </c>
      <c r="AU407" s="4" t="s">
        <v>1769</v>
      </c>
      <c r="AV407" s="4" t="s">
        <v>1770</v>
      </c>
      <c r="AW407" s="4" t="str">
        <f t="shared" ref="AW407:AW439" si="405">("No")</f>
        <v>No</v>
      </c>
      <c r="BC407" s="4">
        <v>0</v>
      </c>
      <c r="BI407" s="4" t="str">
        <f t="shared" ref="BI407:BI438" si="406">("Opportunity to make-up school work")</f>
        <v>Opportunity to make-up school work</v>
      </c>
      <c r="BJ407" s="4" t="s">
        <v>1771</v>
      </c>
      <c r="BK407" s="4" t="s">
        <v>1772</v>
      </c>
      <c r="BL407" s="4" t="str">
        <f t="shared" si="397"/>
        <v>No</v>
      </c>
      <c r="BR407" s="4">
        <v>1</v>
      </c>
      <c r="BS407" s="4" t="s">
        <v>1773</v>
      </c>
      <c r="BU407" s="4" t="str">
        <f t="shared" ref="BU407:BU438" si="407">("Annually")</f>
        <v>Annually</v>
      </c>
      <c r="BV407" s="4" t="s">
        <v>1773</v>
      </c>
      <c r="BX407" s="4" t="str">
        <f t="shared" ref="BX407:BX413" si="408">("Number of expulsions, Number of out-of-school suspensions, Incident type, Discipline duration, Firearm incidents, Demographic information ")</f>
        <v xml:space="preserve">Number of expulsions, Number of out-of-school suspensions, Incident type, Discipline duration, Firearm incidents, Demographic information </v>
      </c>
      <c r="BY407" s="4" t="s">
        <v>1773</v>
      </c>
      <c r="BZ407" s="4" t="s">
        <v>1774</v>
      </c>
      <c r="CA407" s="4">
        <v>1</v>
      </c>
      <c r="CB407" s="4" t="s">
        <v>1775</v>
      </c>
      <c r="CD407" s="4" t="str">
        <f t="shared" ref="CD407:CD438" si="409">("Race/ethnicity, Gender, Grade level")</f>
        <v>Race/ethnicity, Gender, Grade level</v>
      </c>
      <c r="CE407" s="4" t="s">
        <v>1775</v>
      </c>
      <c r="CF407" s="4" t="s">
        <v>1776</v>
      </c>
      <c r="CG407" s="4">
        <v>0</v>
      </c>
    </row>
    <row r="408" spans="1:89" s="4" customFormat="1" x14ac:dyDescent="0.35">
      <c r="A408" s="4" t="s">
        <v>1757</v>
      </c>
      <c r="B408" s="5">
        <v>39533</v>
      </c>
      <c r="C408" s="5">
        <v>39534</v>
      </c>
      <c r="D408" s="4">
        <v>1</v>
      </c>
      <c r="E408" s="4" t="s">
        <v>1777</v>
      </c>
      <c r="G408" s="4">
        <v>1</v>
      </c>
      <c r="H408" s="4" t="s">
        <v>1759</v>
      </c>
      <c r="J408" s="4" t="str">
        <f t="shared" si="398"/>
        <v>Possession of firearm</v>
      </c>
      <c r="K408" s="4" t="s">
        <v>1760</v>
      </c>
      <c r="M408" s="4" t="str">
        <f t="shared" si="394"/>
        <v>One calendar year</v>
      </c>
      <c r="N408" s="4" t="s">
        <v>1760</v>
      </c>
      <c r="P408" s="4">
        <v>1</v>
      </c>
      <c r="Q408" s="4" t="s">
        <v>1761</v>
      </c>
      <c r="S408" s="4" t="str">
        <f t="shared" si="399"/>
        <v>Damaging property, Failure to conform with rules, Endangering the health, safety, or property of others, Threats of violence, Terroristic threats, Interference with educational process</v>
      </c>
      <c r="T408" s="4" t="s">
        <v>1762</v>
      </c>
      <c r="U408" s="4" t="s">
        <v>1763</v>
      </c>
      <c r="V408" s="4" t="str">
        <f t="shared" si="400"/>
        <v>Truancy or Absence</v>
      </c>
      <c r="W408" s="4" t="s">
        <v>1778</v>
      </c>
      <c r="Y408" s="4" t="str">
        <f t="shared" si="401"/>
        <v>Not specified</v>
      </c>
      <c r="AB408" s="4">
        <v>1</v>
      </c>
      <c r="AC408" s="4" t="s">
        <v>1779</v>
      </c>
      <c r="AE408" s="4" t="str">
        <f t="shared" si="402"/>
        <v>Possession of firearms</v>
      </c>
      <c r="AF408" s="4" t="s">
        <v>1766</v>
      </c>
      <c r="AH408" s="4" t="str">
        <f t="shared" si="395"/>
        <v>Not specified</v>
      </c>
      <c r="AK408" s="4">
        <v>0</v>
      </c>
      <c r="AN408" s="4" t="str">
        <f t="shared" si="403"/>
        <v>Damaging property, Failure to conform with rules, Endangering the health, safety, or property of others, Threats of violence, Terroristic threats</v>
      </c>
      <c r="AO408" s="4" t="s">
        <v>1780</v>
      </c>
      <c r="AP408" s="4" t="s">
        <v>1768</v>
      </c>
      <c r="AQ408" s="4" t="str">
        <f t="shared" si="396"/>
        <v>Truancy or Absence</v>
      </c>
      <c r="AR408" s="4" t="s">
        <v>1778</v>
      </c>
      <c r="AT408" s="4" t="str">
        <f t="shared" si="404"/>
        <v>5 days</v>
      </c>
      <c r="AU408" s="4" t="s">
        <v>1781</v>
      </c>
      <c r="AV408" s="4" t="s">
        <v>1770</v>
      </c>
      <c r="AW408" s="4" t="str">
        <f t="shared" si="405"/>
        <v>No</v>
      </c>
      <c r="BC408" s="4">
        <v>0</v>
      </c>
      <c r="BI408" s="4" t="str">
        <f t="shared" si="406"/>
        <v>Opportunity to make-up school work</v>
      </c>
      <c r="BJ408" s="4" t="s">
        <v>1771</v>
      </c>
      <c r="BK408" s="4" t="s">
        <v>1772</v>
      </c>
      <c r="BL408" s="4" t="str">
        <f t="shared" si="397"/>
        <v>No</v>
      </c>
      <c r="BR408" s="4">
        <v>1</v>
      </c>
      <c r="BS408" s="4" t="s">
        <v>1782</v>
      </c>
      <c r="BU408" s="4" t="str">
        <f t="shared" si="407"/>
        <v>Annually</v>
      </c>
      <c r="BV408" s="4" t="s">
        <v>1783</v>
      </c>
      <c r="BX408" s="4" t="str">
        <f t="shared" si="408"/>
        <v xml:space="preserve">Number of expulsions, Number of out-of-school suspensions, Incident type, Discipline duration, Firearm incidents, Demographic information </v>
      </c>
      <c r="BY408" s="4" t="s">
        <v>1782</v>
      </c>
      <c r="BZ408" s="4" t="s">
        <v>1774</v>
      </c>
      <c r="CA408" s="4">
        <v>1</v>
      </c>
      <c r="CB408" s="4" t="s">
        <v>1784</v>
      </c>
      <c r="CD408" s="4" t="str">
        <f t="shared" si="409"/>
        <v>Race/ethnicity, Gender, Grade level</v>
      </c>
      <c r="CE408" s="4" t="s">
        <v>1785</v>
      </c>
      <c r="CF408" s="4" t="s">
        <v>1776</v>
      </c>
      <c r="CG408" s="4">
        <v>0</v>
      </c>
    </row>
    <row r="409" spans="1:89" s="4" customFormat="1" x14ac:dyDescent="0.35">
      <c r="A409" s="4" t="s">
        <v>1757</v>
      </c>
      <c r="B409" s="5">
        <v>39535</v>
      </c>
      <c r="C409" s="5">
        <v>39629</v>
      </c>
      <c r="D409" s="4">
        <v>1</v>
      </c>
      <c r="E409" s="4" t="s">
        <v>1786</v>
      </c>
      <c r="G409" s="4">
        <v>1</v>
      </c>
      <c r="H409" s="4" t="s">
        <v>1787</v>
      </c>
      <c r="J409" s="4" t="str">
        <f t="shared" si="398"/>
        <v>Possession of firearm</v>
      </c>
      <c r="K409" s="4" t="s">
        <v>1788</v>
      </c>
      <c r="M409" s="4" t="str">
        <f t="shared" si="394"/>
        <v>One calendar year</v>
      </c>
      <c r="N409" s="4" t="s">
        <v>1788</v>
      </c>
      <c r="P409" s="4">
        <v>1</v>
      </c>
      <c r="Q409" s="4" t="s">
        <v>1789</v>
      </c>
      <c r="S409" s="4" t="str">
        <f t="shared" si="399"/>
        <v>Damaging property, Failure to conform with rules, Endangering the health, safety, or property of others, Threats of violence, Terroristic threats, Interference with educational process</v>
      </c>
      <c r="T409" s="4" t="s">
        <v>1790</v>
      </c>
      <c r="U409" s="4" t="s">
        <v>1763</v>
      </c>
      <c r="V409" s="4" t="str">
        <f t="shared" si="400"/>
        <v>Truancy or Absence</v>
      </c>
      <c r="W409" s="4" t="s">
        <v>1791</v>
      </c>
      <c r="Y409" s="4" t="str">
        <f t="shared" si="401"/>
        <v>Not specified</v>
      </c>
      <c r="AB409" s="4">
        <v>1</v>
      </c>
      <c r="AC409" s="4" t="s">
        <v>1792</v>
      </c>
      <c r="AE409" s="4" t="str">
        <f t="shared" si="402"/>
        <v>Possession of firearms</v>
      </c>
      <c r="AF409" s="4" t="s">
        <v>1793</v>
      </c>
      <c r="AH409" s="4" t="str">
        <f t="shared" si="395"/>
        <v>Not specified</v>
      </c>
      <c r="AK409" s="4">
        <v>0</v>
      </c>
      <c r="AN409" s="4" t="str">
        <f t="shared" si="403"/>
        <v>Damaging property, Failure to conform with rules, Endangering the health, safety, or property of others, Threats of violence, Terroristic threats</v>
      </c>
      <c r="AO409" s="4" t="s">
        <v>1794</v>
      </c>
      <c r="AP409" s="4" t="s">
        <v>1768</v>
      </c>
      <c r="AQ409" s="4" t="str">
        <f t="shared" si="396"/>
        <v>Truancy or Absence</v>
      </c>
      <c r="AR409" s="4" t="s">
        <v>1791</v>
      </c>
      <c r="AT409" s="4" t="str">
        <f t="shared" si="404"/>
        <v>5 days</v>
      </c>
      <c r="AU409" s="4" t="s">
        <v>1795</v>
      </c>
      <c r="AV409" s="4" t="s">
        <v>1770</v>
      </c>
      <c r="AW409" s="4" t="str">
        <f t="shared" si="405"/>
        <v>No</v>
      </c>
      <c r="BC409" s="4">
        <v>0</v>
      </c>
      <c r="BI409" s="4" t="str">
        <f t="shared" si="406"/>
        <v>Opportunity to make-up school work</v>
      </c>
      <c r="BJ409" s="4" t="s">
        <v>1796</v>
      </c>
      <c r="BK409" s="4" t="s">
        <v>1772</v>
      </c>
      <c r="BL409" s="4" t="str">
        <f t="shared" si="397"/>
        <v>No</v>
      </c>
      <c r="BR409" s="4">
        <v>1</v>
      </c>
      <c r="BS409" s="4" t="s">
        <v>1797</v>
      </c>
      <c r="BU409" s="4" t="str">
        <f t="shared" si="407"/>
        <v>Annually</v>
      </c>
      <c r="BV409" s="4" t="s">
        <v>1797</v>
      </c>
      <c r="BX409" s="4" t="str">
        <f t="shared" si="408"/>
        <v xml:space="preserve">Number of expulsions, Number of out-of-school suspensions, Incident type, Discipline duration, Firearm incidents, Demographic information </v>
      </c>
      <c r="BY409" s="4" t="s">
        <v>1797</v>
      </c>
      <c r="BZ409" s="4" t="s">
        <v>1774</v>
      </c>
      <c r="CA409" s="4">
        <v>1</v>
      </c>
      <c r="CB409" s="4" t="s">
        <v>1798</v>
      </c>
      <c r="CD409" s="4" t="str">
        <f t="shared" si="409"/>
        <v>Race/ethnicity, Gender, Grade level</v>
      </c>
      <c r="CE409" s="4" t="s">
        <v>1785</v>
      </c>
      <c r="CF409" s="4" t="s">
        <v>1776</v>
      </c>
      <c r="CG409" s="4">
        <v>0</v>
      </c>
    </row>
    <row r="410" spans="1:89" s="4" customFormat="1" x14ac:dyDescent="0.35">
      <c r="A410" s="4" t="s">
        <v>1757</v>
      </c>
      <c r="B410" s="5">
        <v>39630</v>
      </c>
      <c r="C410" s="5">
        <v>39951</v>
      </c>
      <c r="D410" s="4">
        <v>1</v>
      </c>
      <c r="E410" s="4" t="s">
        <v>1777</v>
      </c>
      <c r="G410" s="4">
        <v>1</v>
      </c>
      <c r="H410" s="4" t="s">
        <v>1759</v>
      </c>
      <c r="J410" s="4" t="str">
        <f t="shared" si="398"/>
        <v>Possession of firearm</v>
      </c>
      <c r="K410" s="4" t="s">
        <v>1760</v>
      </c>
      <c r="M410" s="4" t="str">
        <f t="shared" si="394"/>
        <v>One calendar year</v>
      </c>
      <c r="N410" s="4" t="s">
        <v>1760</v>
      </c>
      <c r="P410" s="4">
        <v>1</v>
      </c>
      <c r="Q410" s="4" t="s">
        <v>1761</v>
      </c>
      <c r="S410" s="4" t="str">
        <f t="shared" si="399"/>
        <v>Damaging property, Failure to conform with rules, Endangering the health, safety, or property of others, Threats of violence, Terroristic threats, Interference with educational process</v>
      </c>
      <c r="T410" s="4" t="s">
        <v>1762</v>
      </c>
      <c r="U410" s="4" t="s">
        <v>1763</v>
      </c>
      <c r="V410" s="4" t="str">
        <f t="shared" si="400"/>
        <v>Truancy or Absence</v>
      </c>
      <c r="W410" s="4" t="s">
        <v>1799</v>
      </c>
      <c r="Y410" s="4" t="str">
        <f t="shared" si="401"/>
        <v>Not specified</v>
      </c>
      <c r="AB410" s="4">
        <v>1</v>
      </c>
      <c r="AC410" s="4" t="s">
        <v>1800</v>
      </c>
      <c r="AE410" s="4" t="str">
        <f t="shared" si="402"/>
        <v>Possession of firearms</v>
      </c>
      <c r="AF410" s="4" t="s">
        <v>1766</v>
      </c>
      <c r="AH410" s="4" t="str">
        <f t="shared" si="395"/>
        <v>Not specified</v>
      </c>
      <c r="AK410" s="4">
        <v>0</v>
      </c>
      <c r="AN410" s="4" t="str">
        <f t="shared" si="403"/>
        <v>Damaging property, Failure to conform with rules, Endangering the health, safety, or property of others, Threats of violence, Terroristic threats</v>
      </c>
      <c r="AO410" s="4" t="s">
        <v>1801</v>
      </c>
      <c r="AP410" s="4" t="s">
        <v>1768</v>
      </c>
      <c r="AQ410" s="4" t="str">
        <f t="shared" si="396"/>
        <v>Truancy or Absence</v>
      </c>
      <c r="AR410" s="4" t="s">
        <v>1799</v>
      </c>
      <c r="AT410" s="4" t="str">
        <f t="shared" si="404"/>
        <v>5 days</v>
      </c>
      <c r="AU410" s="4" t="s">
        <v>1781</v>
      </c>
      <c r="AV410" s="4" t="s">
        <v>1770</v>
      </c>
      <c r="AW410" s="4" t="str">
        <f t="shared" si="405"/>
        <v>No</v>
      </c>
      <c r="BC410" s="4">
        <v>0</v>
      </c>
      <c r="BI410" s="4" t="str">
        <f t="shared" si="406"/>
        <v>Opportunity to make-up school work</v>
      </c>
      <c r="BJ410" s="4" t="s">
        <v>1771</v>
      </c>
      <c r="BK410" s="4" t="s">
        <v>1772</v>
      </c>
      <c r="BL410" s="4" t="str">
        <f t="shared" si="397"/>
        <v>No</v>
      </c>
      <c r="BR410" s="4">
        <v>1</v>
      </c>
      <c r="BS410" s="4" t="s">
        <v>1802</v>
      </c>
      <c r="BU410" s="4" t="str">
        <f t="shared" si="407"/>
        <v>Annually</v>
      </c>
      <c r="BV410" s="4" t="s">
        <v>1802</v>
      </c>
      <c r="BX410" s="4" t="str">
        <f t="shared" si="408"/>
        <v xml:space="preserve">Number of expulsions, Number of out-of-school suspensions, Incident type, Discipline duration, Firearm incidents, Demographic information </v>
      </c>
      <c r="BY410" s="4" t="s">
        <v>1802</v>
      </c>
      <c r="BZ410" s="4" t="s">
        <v>1774</v>
      </c>
      <c r="CA410" s="4">
        <v>1</v>
      </c>
      <c r="CB410" s="4" t="s">
        <v>1803</v>
      </c>
      <c r="CD410" s="4" t="str">
        <f t="shared" si="409"/>
        <v>Race/ethnicity, Gender, Grade level</v>
      </c>
      <c r="CE410" s="4" t="s">
        <v>1803</v>
      </c>
      <c r="CF410" s="4" t="s">
        <v>1776</v>
      </c>
      <c r="CG410" s="4">
        <v>0</v>
      </c>
    </row>
    <row r="411" spans="1:89" s="4" customFormat="1" x14ac:dyDescent="0.35">
      <c r="A411" s="4" t="s">
        <v>1757</v>
      </c>
      <c r="B411" s="5">
        <v>39952</v>
      </c>
      <c r="C411" s="5">
        <v>39994</v>
      </c>
      <c r="D411" s="4">
        <v>1</v>
      </c>
      <c r="E411" s="4" t="s">
        <v>1777</v>
      </c>
      <c r="G411" s="4">
        <v>1</v>
      </c>
      <c r="H411" s="4" t="s">
        <v>1759</v>
      </c>
      <c r="J411" s="4" t="str">
        <f t="shared" si="398"/>
        <v>Possession of firearm</v>
      </c>
      <c r="K411" s="4" t="s">
        <v>1760</v>
      </c>
      <c r="M411" s="4" t="str">
        <f t="shared" si="394"/>
        <v>One calendar year</v>
      </c>
      <c r="N411" s="4" t="s">
        <v>1760</v>
      </c>
      <c r="P411" s="4">
        <v>1</v>
      </c>
      <c r="Q411" s="4" t="s">
        <v>1761</v>
      </c>
      <c r="S411" s="4" t="str">
        <f t="shared" si="399"/>
        <v>Damaging property, Failure to conform with rules, Endangering the health, safety, or property of others, Threats of violence, Terroristic threats, Interference with educational process</v>
      </c>
      <c r="T411" s="4" t="s">
        <v>1762</v>
      </c>
      <c r="U411" s="4" t="s">
        <v>1763</v>
      </c>
      <c r="V411" s="4" t="str">
        <f t="shared" si="400"/>
        <v>Truancy or Absence</v>
      </c>
      <c r="W411" s="4" t="s">
        <v>1804</v>
      </c>
      <c r="Y411" s="4" t="str">
        <f t="shared" si="401"/>
        <v>Not specified</v>
      </c>
      <c r="AB411" s="4">
        <v>1</v>
      </c>
      <c r="AC411" s="4" t="s">
        <v>1800</v>
      </c>
      <c r="AE411" s="4" t="str">
        <f t="shared" si="402"/>
        <v>Possession of firearms</v>
      </c>
      <c r="AF411" s="4" t="s">
        <v>1766</v>
      </c>
      <c r="AH411" s="4" t="str">
        <f t="shared" si="395"/>
        <v>Not specified</v>
      </c>
      <c r="AK411" s="4">
        <v>0</v>
      </c>
      <c r="AN411" s="4" t="str">
        <f t="shared" si="403"/>
        <v>Damaging property, Failure to conform with rules, Endangering the health, safety, or property of others, Threats of violence, Terroristic threats</v>
      </c>
      <c r="AO411" s="4" t="s">
        <v>1801</v>
      </c>
      <c r="AP411" s="4" t="s">
        <v>1768</v>
      </c>
      <c r="AQ411" s="4" t="str">
        <f t="shared" si="396"/>
        <v>Truancy or Absence</v>
      </c>
      <c r="AR411" s="4" t="s">
        <v>1804</v>
      </c>
      <c r="AT411" s="4" t="str">
        <f t="shared" si="404"/>
        <v>5 days</v>
      </c>
      <c r="AU411" s="4" t="s">
        <v>1781</v>
      </c>
      <c r="AV411" s="4" t="s">
        <v>1770</v>
      </c>
      <c r="AW411" s="4" t="str">
        <f t="shared" si="405"/>
        <v>No</v>
      </c>
      <c r="BC411" s="4">
        <v>0</v>
      </c>
      <c r="BI411" s="4" t="str">
        <f t="shared" si="406"/>
        <v>Opportunity to make-up school work</v>
      </c>
      <c r="BJ411" s="4" t="s">
        <v>1771</v>
      </c>
      <c r="BK411" s="4" t="s">
        <v>1772</v>
      </c>
      <c r="BL411" s="4" t="str">
        <f t="shared" si="397"/>
        <v>No</v>
      </c>
      <c r="BR411" s="4">
        <v>1</v>
      </c>
      <c r="BS411" s="4" t="s">
        <v>1782</v>
      </c>
      <c r="BU411" s="4" t="str">
        <f t="shared" si="407"/>
        <v>Annually</v>
      </c>
      <c r="BV411" s="4" t="s">
        <v>1782</v>
      </c>
      <c r="BX411" s="4" t="str">
        <f t="shared" si="408"/>
        <v xml:space="preserve">Number of expulsions, Number of out-of-school suspensions, Incident type, Discipline duration, Firearm incidents, Demographic information </v>
      </c>
      <c r="BY411" s="4" t="s">
        <v>1782</v>
      </c>
      <c r="BZ411" s="4" t="s">
        <v>1774</v>
      </c>
      <c r="CA411" s="4">
        <v>1</v>
      </c>
      <c r="CB411" s="4" t="s">
        <v>1798</v>
      </c>
      <c r="CD411" s="4" t="str">
        <f t="shared" si="409"/>
        <v>Race/ethnicity, Gender, Grade level</v>
      </c>
      <c r="CE411" s="4" t="s">
        <v>1785</v>
      </c>
      <c r="CF411" s="4" t="s">
        <v>1776</v>
      </c>
      <c r="CG411" s="4">
        <v>0</v>
      </c>
    </row>
    <row r="412" spans="1:89" s="4" customFormat="1" x14ac:dyDescent="0.35">
      <c r="A412" s="4" t="s">
        <v>1757</v>
      </c>
      <c r="B412" s="5">
        <v>39995</v>
      </c>
      <c r="C412" s="5">
        <v>40106</v>
      </c>
      <c r="D412" s="4">
        <v>1</v>
      </c>
      <c r="E412" s="4" t="s">
        <v>1777</v>
      </c>
      <c r="G412" s="4">
        <v>1</v>
      </c>
      <c r="H412" s="4" t="s">
        <v>1759</v>
      </c>
      <c r="J412" s="4" t="str">
        <f t="shared" si="398"/>
        <v>Possession of firearm</v>
      </c>
      <c r="K412" s="4" t="s">
        <v>1760</v>
      </c>
      <c r="M412" s="4" t="str">
        <f t="shared" si="394"/>
        <v>One calendar year</v>
      </c>
      <c r="N412" s="4" t="s">
        <v>1760</v>
      </c>
      <c r="P412" s="4">
        <v>1</v>
      </c>
      <c r="Q412" s="4" t="s">
        <v>1761</v>
      </c>
      <c r="S412" s="4" t="str">
        <f t="shared" si="399"/>
        <v>Damaging property, Failure to conform with rules, Endangering the health, safety, or property of others, Threats of violence, Terroristic threats, Interference with educational process</v>
      </c>
      <c r="T412" s="4" t="s">
        <v>1762</v>
      </c>
      <c r="U412" s="4" t="s">
        <v>1763</v>
      </c>
      <c r="V412" s="4" t="str">
        <f t="shared" si="400"/>
        <v>Truancy or Absence</v>
      </c>
      <c r="W412" s="4" t="s">
        <v>1804</v>
      </c>
      <c r="Y412" s="4" t="str">
        <f t="shared" si="401"/>
        <v>Not specified</v>
      </c>
      <c r="AB412" s="4">
        <v>1</v>
      </c>
      <c r="AC412" s="4" t="s">
        <v>1779</v>
      </c>
      <c r="AE412" s="4" t="str">
        <f t="shared" si="402"/>
        <v>Possession of firearms</v>
      </c>
      <c r="AF412" s="4" t="s">
        <v>1766</v>
      </c>
      <c r="AH412" s="4" t="str">
        <f t="shared" si="395"/>
        <v>Not specified</v>
      </c>
      <c r="AK412" s="4">
        <v>0</v>
      </c>
      <c r="AN412" s="4" t="str">
        <f t="shared" si="403"/>
        <v>Damaging property, Failure to conform with rules, Endangering the health, safety, or property of others, Threats of violence, Terroristic threats</v>
      </c>
      <c r="AO412" s="4" t="s">
        <v>1801</v>
      </c>
      <c r="AP412" s="4" t="s">
        <v>1768</v>
      </c>
      <c r="AQ412" s="4" t="str">
        <f t="shared" si="396"/>
        <v>Truancy or Absence</v>
      </c>
      <c r="AR412" s="4" t="s">
        <v>1804</v>
      </c>
      <c r="AT412" s="4" t="str">
        <f t="shared" si="404"/>
        <v>5 days</v>
      </c>
      <c r="AU412" s="4" t="s">
        <v>1781</v>
      </c>
      <c r="AV412" s="4" t="s">
        <v>1770</v>
      </c>
      <c r="AW412" s="4" t="str">
        <f t="shared" si="405"/>
        <v>No</v>
      </c>
      <c r="BC412" s="4">
        <v>0</v>
      </c>
      <c r="BI412" s="4" t="str">
        <f t="shared" si="406"/>
        <v>Opportunity to make-up school work</v>
      </c>
      <c r="BJ412" s="4" t="s">
        <v>1771</v>
      </c>
      <c r="BK412" s="4" t="s">
        <v>1772</v>
      </c>
      <c r="BL412" s="4" t="str">
        <f t="shared" si="397"/>
        <v>No</v>
      </c>
      <c r="BR412" s="4">
        <v>1</v>
      </c>
      <c r="BS412" s="4" t="s">
        <v>1782</v>
      </c>
      <c r="BU412" s="4" t="str">
        <f t="shared" si="407"/>
        <v>Annually</v>
      </c>
      <c r="BV412" s="4" t="s">
        <v>1805</v>
      </c>
      <c r="BX412" s="4" t="str">
        <f t="shared" si="408"/>
        <v xml:space="preserve">Number of expulsions, Number of out-of-school suspensions, Incident type, Discipline duration, Firearm incidents, Demographic information </v>
      </c>
      <c r="BY412" s="4" t="s">
        <v>1782</v>
      </c>
      <c r="BZ412" s="4" t="s">
        <v>1774</v>
      </c>
      <c r="CA412" s="4">
        <v>1</v>
      </c>
      <c r="CB412" s="4" t="s">
        <v>1798</v>
      </c>
      <c r="CD412" s="4" t="str">
        <f t="shared" si="409"/>
        <v>Race/ethnicity, Gender, Grade level</v>
      </c>
      <c r="CE412" s="4" t="s">
        <v>1798</v>
      </c>
      <c r="CF412" s="4" t="s">
        <v>1776</v>
      </c>
      <c r="CG412" s="4">
        <v>0</v>
      </c>
    </row>
    <row r="413" spans="1:89" s="4" customFormat="1" x14ac:dyDescent="0.35">
      <c r="A413" s="4" t="s">
        <v>1757</v>
      </c>
      <c r="B413" s="5">
        <v>40107</v>
      </c>
      <c r="C413" s="5">
        <v>40178</v>
      </c>
      <c r="D413" s="4">
        <v>1</v>
      </c>
      <c r="E413" s="4" t="s">
        <v>1777</v>
      </c>
      <c r="G413" s="4">
        <v>1</v>
      </c>
      <c r="H413" s="4" t="s">
        <v>1759</v>
      </c>
      <c r="J413" s="4" t="str">
        <f t="shared" si="398"/>
        <v>Possession of firearm</v>
      </c>
      <c r="K413" s="4" t="s">
        <v>1760</v>
      </c>
      <c r="M413" s="4" t="str">
        <f t="shared" si="394"/>
        <v>One calendar year</v>
      </c>
      <c r="N413" s="4" t="s">
        <v>1760</v>
      </c>
      <c r="P413" s="4">
        <v>1</v>
      </c>
      <c r="Q413" s="4" t="s">
        <v>1761</v>
      </c>
      <c r="S413" s="4" t="str">
        <f t="shared" si="399"/>
        <v>Damaging property, Failure to conform with rules, Endangering the health, safety, or property of others, Threats of violence, Terroristic threats, Interference with educational process</v>
      </c>
      <c r="T413" s="4" t="s">
        <v>1762</v>
      </c>
      <c r="U413" s="4" t="s">
        <v>1763</v>
      </c>
      <c r="V413" s="4" t="str">
        <f t="shared" si="400"/>
        <v>Truancy or Absence</v>
      </c>
      <c r="W413" s="4" t="s">
        <v>1804</v>
      </c>
      <c r="Y413" s="4" t="str">
        <f t="shared" si="401"/>
        <v>Not specified</v>
      </c>
      <c r="AB413" s="4">
        <v>1</v>
      </c>
      <c r="AC413" s="4" t="s">
        <v>1779</v>
      </c>
      <c r="AE413" s="4" t="str">
        <f t="shared" si="402"/>
        <v>Possession of firearms</v>
      </c>
      <c r="AF413" s="4" t="s">
        <v>1766</v>
      </c>
      <c r="AH413" s="4" t="str">
        <f t="shared" si="395"/>
        <v>Not specified</v>
      </c>
      <c r="AK413" s="4">
        <v>0</v>
      </c>
      <c r="AN413" s="4" t="str">
        <f t="shared" si="403"/>
        <v>Damaging property, Failure to conform with rules, Endangering the health, safety, or property of others, Threats of violence, Terroristic threats</v>
      </c>
      <c r="AO413" s="4" t="s">
        <v>1801</v>
      </c>
      <c r="AP413" s="4" t="s">
        <v>1768</v>
      </c>
      <c r="AQ413" s="4" t="str">
        <f t="shared" si="396"/>
        <v>Truancy or Absence</v>
      </c>
      <c r="AR413" s="4" t="s">
        <v>1804</v>
      </c>
      <c r="AT413" s="4" t="str">
        <f t="shared" si="404"/>
        <v>5 days</v>
      </c>
      <c r="AU413" s="4" t="s">
        <v>1781</v>
      </c>
      <c r="AV413" s="4" t="s">
        <v>1770</v>
      </c>
      <c r="AW413" s="4" t="str">
        <f t="shared" si="405"/>
        <v>No</v>
      </c>
      <c r="BC413" s="4">
        <v>0</v>
      </c>
      <c r="BI413" s="4" t="str">
        <f t="shared" si="406"/>
        <v>Opportunity to make-up school work</v>
      </c>
      <c r="BJ413" s="4" t="s">
        <v>1771</v>
      </c>
      <c r="BK413" s="4" t="s">
        <v>1772</v>
      </c>
      <c r="BL413" s="4" t="str">
        <f t="shared" si="397"/>
        <v>No</v>
      </c>
      <c r="BR413" s="4">
        <v>1</v>
      </c>
      <c r="BS413" s="4" t="s">
        <v>1782</v>
      </c>
      <c r="BU413" s="4" t="str">
        <f t="shared" si="407"/>
        <v>Annually</v>
      </c>
      <c r="BV413" s="4" t="s">
        <v>1782</v>
      </c>
      <c r="BX413" s="4" t="str">
        <f t="shared" si="408"/>
        <v xml:space="preserve">Number of expulsions, Number of out-of-school suspensions, Incident type, Discipline duration, Firearm incidents, Demographic information </v>
      </c>
      <c r="BY413" s="4" t="s">
        <v>1782</v>
      </c>
      <c r="BZ413" s="4" t="s">
        <v>1774</v>
      </c>
      <c r="CA413" s="4">
        <v>1</v>
      </c>
      <c r="CB413" s="4" t="s">
        <v>1798</v>
      </c>
      <c r="CD413" s="4" t="str">
        <f t="shared" si="409"/>
        <v>Race/ethnicity, Gender, Grade level</v>
      </c>
      <c r="CE413" s="4" t="s">
        <v>1785</v>
      </c>
      <c r="CF413" s="4" t="s">
        <v>1776</v>
      </c>
      <c r="CG413" s="4">
        <v>0</v>
      </c>
    </row>
    <row r="414" spans="1:89" s="4" customFormat="1" x14ac:dyDescent="0.35">
      <c r="A414" s="4" t="s">
        <v>1757</v>
      </c>
      <c r="B414" s="5">
        <v>40179</v>
      </c>
      <c r="C414" s="5">
        <v>40209</v>
      </c>
      <c r="D414" s="4">
        <v>1</v>
      </c>
      <c r="E414" s="4" t="s">
        <v>1806</v>
      </c>
      <c r="G414" s="4">
        <v>1</v>
      </c>
      <c r="H414" s="4" t="s">
        <v>1807</v>
      </c>
      <c r="J414" s="4" t="str">
        <f t="shared" si="398"/>
        <v>Possession of firearm</v>
      </c>
      <c r="K414" s="4" t="s">
        <v>1808</v>
      </c>
      <c r="M414" s="4" t="str">
        <f t="shared" si="394"/>
        <v>One calendar year</v>
      </c>
      <c r="N414" s="4" t="s">
        <v>1808</v>
      </c>
      <c r="P414" s="4">
        <v>1</v>
      </c>
      <c r="Q414" s="4" t="s">
        <v>1809</v>
      </c>
      <c r="S414" s="4" t="str">
        <f t="shared" si="399"/>
        <v>Damaging property, Failure to conform with rules, Endangering the health, safety, or property of others, Threats of violence, Terroristic threats, Interference with educational process</v>
      </c>
      <c r="T414" s="4" t="s">
        <v>1810</v>
      </c>
      <c r="U414" s="4" t="s">
        <v>1763</v>
      </c>
      <c r="V414" s="4" t="str">
        <f t="shared" si="400"/>
        <v>Truancy or Absence</v>
      </c>
      <c r="W414" s="4" t="s">
        <v>1804</v>
      </c>
      <c r="Y414" s="4" t="str">
        <f t="shared" si="401"/>
        <v>Not specified</v>
      </c>
      <c r="AB414" s="4">
        <v>1</v>
      </c>
      <c r="AC414" s="4" t="s">
        <v>1765</v>
      </c>
      <c r="AE414" s="4" t="str">
        <f t="shared" si="402"/>
        <v>Possession of firearms</v>
      </c>
      <c r="AF414" s="4" t="s">
        <v>1766</v>
      </c>
      <c r="AH414" s="4" t="str">
        <f t="shared" si="395"/>
        <v>Not specified</v>
      </c>
      <c r="AK414" s="4">
        <v>0</v>
      </c>
      <c r="AN414" s="4" t="str">
        <f t="shared" si="403"/>
        <v>Damaging property, Failure to conform with rules, Endangering the health, safety, or property of others, Threats of violence, Terroristic threats</v>
      </c>
      <c r="AO414" s="4" t="s">
        <v>1811</v>
      </c>
      <c r="AP414" s="4" t="s">
        <v>1768</v>
      </c>
      <c r="AQ414" s="4" t="str">
        <f t="shared" si="396"/>
        <v>Truancy or Absence</v>
      </c>
      <c r="AR414" s="4" t="s">
        <v>1804</v>
      </c>
      <c r="AT414" s="4" t="str">
        <f t="shared" si="404"/>
        <v>5 days</v>
      </c>
      <c r="AU414" s="4" t="s">
        <v>1769</v>
      </c>
      <c r="AV414" s="4" t="s">
        <v>1770</v>
      </c>
      <c r="AW414" s="4" t="str">
        <f t="shared" si="405"/>
        <v>No</v>
      </c>
      <c r="BC414" s="4">
        <v>0</v>
      </c>
      <c r="BI414" s="4" t="str">
        <f t="shared" si="406"/>
        <v>Opportunity to make-up school work</v>
      </c>
      <c r="BJ414" s="4" t="s">
        <v>1771</v>
      </c>
      <c r="BK414" s="4" t="s">
        <v>1772</v>
      </c>
      <c r="BL414" s="4" t="str">
        <f t="shared" si="397"/>
        <v>No</v>
      </c>
      <c r="BR414" s="4">
        <v>1</v>
      </c>
      <c r="BS414" s="4" t="s">
        <v>1812</v>
      </c>
      <c r="BU414" s="4" t="str">
        <f t="shared" si="407"/>
        <v>Annually</v>
      </c>
      <c r="BV414" s="4" t="s">
        <v>1812</v>
      </c>
      <c r="BX414" s="4" t="str">
        <f>("Number of expulsions, Number of out-of-school suspensions, Incident type, Firearm incidents, Demographic information ")</f>
        <v xml:space="preserve">Number of expulsions, Number of out-of-school suspensions, Incident type, Firearm incidents, Demographic information </v>
      </c>
      <c r="BY414" s="4" t="s">
        <v>1812</v>
      </c>
      <c r="BZ414" s="4" t="s">
        <v>1774</v>
      </c>
      <c r="CA414" s="4">
        <v>1</v>
      </c>
      <c r="CB414" s="4" t="s">
        <v>1798</v>
      </c>
      <c r="CD414" s="4" t="str">
        <f t="shared" si="409"/>
        <v>Race/ethnicity, Gender, Grade level</v>
      </c>
      <c r="CE414" s="4" t="s">
        <v>1785</v>
      </c>
      <c r="CF414" s="4" t="s">
        <v>1776</v>
      </c>
      <c r="CG414" s="4">
        <v>0</v>
      </c>
    </row>
    <row r="415" spans="1:89" s="4" customFormat="1" x14ac:dyDescent="0.35">
      <c r="A415" s="4" t="s">
        <v>1757</v>
      </c>
      <c r="B415" s="5">
        <v>40210</v>
      </c>
      <c r="C415" s="5">
        <v>40266</v>
      </c>
      <c r="D415" s="4">
        <v>1</v>
      </c>
      <c r="E415" s="4" t="s">
        <v>1813</v>
      </c>
      <c r="G415" s="4">
        <v>1</v>
      </c>
      <c r="H415" s="4" t="s">
        <v>1814</v>
      </c>
      <c r="J415" s="4" t="str">
        <f t="shared" si="398"/>
        <v>Possession of firearm</v>
      </c>
      <c r="K415" s="4" t="s">
        <v>1815</v>
      </c>
      <c r="M415" s="4" t="str">
        <f t="shared" si="394"/>
        <v>One calendar year</v>
      </c>
      <c r="N415" s="4" t="s">
        <v>1815</v>
      </c>
      <c r="P415" s="4">
        <v>1</v>
      </c>
      <c r="Q415" s="4" t="s">
        <v>1761</v>
      </c>
      <c r="S415" s="4" t="str">
        <f t="shared" si="399"/>
        <v>Damaging property, Failure to conform with rules, Endangering the health, safety, or property of others, Threats of violence, Terroristic threats, Interference with educational process</v>
      </c>
      <c r="T415" s="4" t="s">
        <v>1810</v>
      </c>
      <c r="U415" s="4" t="s">
        <v>1763</v>
      </c>
      <c r="V415" s="4" t="str">
        <f t="shared" si="400"/>
        <v>Truancy or Absence</v>
      </c>
      <c r="W415" s="4" t="s">
        <v>1816</v>
      </c>
      <c r="Y415" s="4" t="str">
        <f t="shared" si="401"/>
        <v>Not specified</v>
      </c>
      <c r="AB415" s="4">
        <v>1</v>
      </c>
      <c r="AC415" s="4" t="s">
        <v>1817</v>
      </c>
      <c r="AE415" s="4" t="str">
        <f t="shared" si="402"/>
        <v>Possession of firearms</v>
      </c>
      <c r="AF415" s="4" t="s">
        <v>1766</v>
      </c>
      <c r="AH415" s="4" t="str">
        <f t="shared" si="395"/>
        <v>Not specified</v>
      </c>
      <c r="AK415" s="4">
        <v>0</v>
      </c>
      <c r="AN415" s="4" t="str">
        <f t="shared" si="403"/>
        <v>Damaging property, Failure to conform with rules, Endangering the health, safety, or property of others, Threats of violence, Terroristic threats</v>
      </c>
      <c r="AO415" s="4" t="s">
        <v>1818</v>
      </c>
      <c r="AP415" s="4" t="s">
        <v>1768</v>
      </c>
      <c r="AQ415" s="4" t="str">
        <f t="shared" si="396"/>
        <v>Truancy or Absence</v>
      </c>
      <c r="AR415" s="4" t="s">
        <v>1816</v>
      </c>
      <c r="AT415" s="4" t="str">
        <f t="shared" si="404"/>
        <v>5 days</v>
      </c>
      <c r="AU415" s="4" t="s">
        <v>1769</v>
      </c>
      <c r="AV415" s="4" t="s">
        <v>1770</v>
      </c>
      <c r="AW415" s="4" t="str">
        <f t="shared" si="405"/>
        <v>No</v>
      </c>
      <c r="BC415" s="4">
        <v>0</v>
      </c>
      <c r="BI415" s="4" t="str">
        <f t="shared" si="406"/>
        <v>Opportunity to make-up school work</v>
      </c>
      <c r="BJ415" s="4" t="s">
        <v>1771</v>
      </c>
      <c r="BK415" s="4" t="s">
        <v>1772</v>
      </c>
      <c r="BL415" s="4" t="str">
        <f t="shared" si="397"/>
        <v>No</v>
      </c>
      <c r="BR415" s="4">
        <v>1</v>
      </c>
      <c r="BS415" s="4" t="s">
        <v>1819</v>
      </c>
      <c r="BU415" s="4" t="str">
        <f t="shared" si="407"/>
        <v>Annually</v>
      </c>
      <c r="BV415" s="4" t="s">
        <v>1819</v>
      </c>
      <c r="BX415" s="4" t="str">
        <f t="shared" ref="BX415:BX438" si="410">("Number of expulsions, Number of out-of-school suspensions, Incident type, Discipline duration, Firearm incidents, Demographic information ")</f>
        <v xml:space="preserve">Number of expulsions, Number of out-of-school suspensions, Incident type, Discipline duration, Firearm incidents, Demographic information </v>
      </c>
      <c r="BY415" s="4" t="s">
        <v>1819</v>
      </c>
      <c r="BZ415" s="4" t="s">
        <v>1774</v>
      </c>
      <c r="CA415" s="4">
        <v>1</v>
      </c>
      <c r="CB415" s="4" t="s">
        <v>1820</v>
      </c>
      <c r="CD415" s="4" t="str">
        <f t="shared" si="409"/>
        <v>Race/ethnicity, Gender, Grade level</v>
      </c>
      <c r="CE415" s="4" t="s">
        <v>1820</v>
      </c>
      <c r="CF415" s="4" t="s">
        <v>1776</v>
      </c>
      <c r="CG415" s="4">
        <v>0</v>
      </c>
    </row>
    <row r="416" spans="1:89" s="4" customFormat="1" x14ac:dyDescent="0.35">
      <c r="A416" s="4" t="s">
        <v>1757</v>
      </c>
      <c r="B416" s="5">
        <v>40267</v>
      </c>
      <c r="C416" s="5">
        <v>40303</v>
      </c>
      <c r="D416" s="4">
        <v>1</v>
      </c>
      <c r="E416" s="4" t="s">
        <v>1821</v>
      </c>
      <c r="G416" s="4">
        <v>1</v>
      </c>
      <c r="H416" s="4" t="s">
        <v>1822</v>
      </c>
      <c r="J416" s="4" t="str">
        <f t="shared" si="398"/>
        <v>Possession of firearm</v>
      </c>
      <c r="K416" s="4" t="s">
        <v>1760</v>
      </c>
      <c r="M416" s="4" t="str">
        <f t="shared" si="394"/>
        <v>One calendar year</v>
      </c>
      <c r="N416" s="4" t="s">
        <v>1760</v>
      </c>
      <c r="P416" s="4">
        <v>1</v>
      </c>
      <c r="Q416" s="4" t="s">
        <v>1761</v>
      </c>
      <c r="S416" s="4" t="str">
        <f t="shared" si="399"/>
        <v>Damaging property, Failure to conform with rules, Endangering the health, safety, or property of others, Threats of violence, Terroristic threats, Interference with educational process</v>
      </c>
      <c r="T416" s="4" t="s">
        <v>1823</v>
      </c>
      <c r="U416" s="4" t="s">
        <v>1763</v>
      </c>
      <c r="V416" s="4" t="str">
        <f t="shared" si="400"/>
        <v>Truancy or Absence</v>
      </c>
      <c r="W416" s="4" t="s">
        <v>1804</v>
      </c>
      <c r="Y416" s="4" t="str">
        <f t="shared" si="401"/>
        <v>Not specified</v>
      </c>
      <c r="AB416" s="4">
        <v>1</v>
      </c>
      <c r="AC416" s="4" t="s">
        <v>1765</v>
      </c>
      <c r="AE416" s="4" t="str">
        <f t="shared" si="402"/>
        <v>Possession of firearms</v>
      </c>
      <c r="AF416" s="4" t="s">
        <v>1766</v>
      </c>
      <c r="AH416" s="4" t="str">
        <f t="shared" si="395"/>
        <v>Not specified</v>
      </c>
      <c r="AK416" s="4">
        <v>0</v>
      </c>
      <c r="AN416" s="4" t="str">
        <f t="shared" si="403"/>
        <v>Damaging property, Failure to conform with rules, Endangering the health, safety, or property of others, Threats of violence, Terroristic threats</v>
      </c>
      <c r="AO416" s="4" t="s">
        <v>1824</v>
      </c>
      <c r="AP416" s="4" t="s">
        <v>1768</v>
      </c>
      <c r="AQ416" s="4" t="str">
        <f t="shared" si="396"/>
        <v>Truancy or Absence</v>
      </c>
      <c r="AR416" s="4" t="s">
        <v>1804</v>
      </c>
      <c r="AT416" s="4" t="str">
        <f t="shared" si="404"/>
        <v>5 days</v>
      </c>
      <c r="AU416" s="4" t="s">
        <v>1769</v>
      </c>
      <c r="AV416" s="4" t="s">
        <v>1770</v>
      </c>
      <c r="AW416" s="4" t="str">
        <f t="shared" si="405"/>
        <v>No</v>
      </c>
      <c r="BC416" s="4">
        <v>0</v>
      </c>
      <c r="BI416" s="4" t="str">
        <f t="shared" si="406"/>
        <v>Opportunity to make-up school work</v>
      </c>
      <c r="BJ416" s="4" t="s">
        <v>1825</v>
      </c>
      <c r="BK416" s="4" t="s">
        <v>1772</v>
      </c>
      <c r="BL416" s="4" t="str">
        <f t="shared" si="397"/>
        <v>No</v>
      </c>
      <c r="BR416" s="4">
        <v>1</v>
      </c>
      <c r="BS416" s="4" t="s">
        <v>1782</v>
      </c>
      <c r="BU416" s="4" t="str">
        <f t="shared" si="407"/>
        <v>Annually</v>
      </c>
      <c r="BV416" s="4" t="s">
        <v>1826</v>
      </c>
      <c r="BX416" s="4" t="str">
        <f t="shared" si="410"/>
        <v xml:space="preserve">Number of expulsions, Number of out-of-school suspensions, Incident type, Discipline duration, Firearm incidents, Demographic information </v>
      </c>
      <c r="BY416" s="4" t="s">
        <v>1782</v>
      </c>
      <c r="BZ416" s="4" t="s">
        <v>1774</v>
      </c>
      <c r="CA416" s="4">
        <v>1</v>
      </c>
      <c r="CB416" s="4" t="s">
        <v>1798</v>
      </c>
      <c r="CD416" s="4" t="str">
        <f t="shared" si="409"/>
        <v>Race/ethnicity, Gender, Grade level</v>
      </c>
      <c r="CE416" s="4" t="s">
        <v>1798</v>
      </c>
      <c r="CF416" s="4" t="s">
        <v>1776</v>
      </c>
      <c r="CG416" s="4">
        <v>0</v>
      </c>
    </row>
    <row r="417" spans="1:85" s="4" customFormat="1" x14ac:dyDescent="0.35">
      <c r="A417" s="4" t="s">
        <v>1757</v>
      </c>
      <c r="B417" s="5">
        <v>40304</v>
      </c>
      <c r="C417" s="5">
        <v>40324</v>
      </c>
      <c r="D417" s="4">
        <v>1</v>
      </c>
      <c r="E417" s="4" t="s">
        <v>1827</v>
      </c>
      <c r="G417" s="4">
        <v>1</v>
      </c>
      <c r="H417" s="4" t="s">
        <v>1828</v>
      </c>
      <c r="J417" s="4" t="str">
        <f t="shared" si="398"/>
        <v>Possession of firearm</v>
      </c>
      <c r="K417" s="4" t="s">
        <v>1760</v>
      </c>
      <c r="M417" s="4" t="str">
        <f t="shared" si="394"/>
        <v>One calendar year</v>
      </c>
      <c r="N417" s="4" t="s">
        <v>1760</v>
      </c>
      <c r="P417" s="4">
        <v>1</v>
      </c>
      <c r="Q417" s="4" t="s">
        <v>1761</v>
      </c>
      <c r="S417" s="4" t="str">
        <f t="shared" si="399"/>
        <v>Damaging property, Failure to conform with rules, Endangering the health, safety, or property of others, Threats of violence, Terroristic threats, Interference with educational process</v>
      </c>
      <c r="T417" s="4" t="s">
        <v>1762</v>
      </c>
      <c r="U417" s="4" t="s">
        <v>1763</v>
      </c>
      <c r="V417" s="4" t="str">
        <f t="shared" si="400"/>
        <v>Truancy or Absence</v>
      </c>
      <c r="W417" s="4" t="s">
        <v>1829</v>
      </c>
      <c r="Y417" s="4" t="str">
        <f t="shared" si="401"/>
        <v>Not specified</v>
      </c>
      <c r="AB417" s="4">
        <v>1</v>
      </c>
      <c r="AC417" s="4" t="s">
        <v>1817</v>
      </c>
      <c r="AE417" s="4" t="str">
        <f t="shared" si="402"/>
        <v>Possession of firearms</v>
      </c>
      <c r="AF417" s="4" t="s">
        <v>1766</v>
      </c>
      <c r="AH417" s="4" t="str">
        <f t="shared" si="395"/>
        <v>Not specified</v>
      </c>
      <c r="AK417" s="4">
        <v>0</v>
      </c>
      <c r="AN417" s="4" t="str">
        <f t="shared" si="403"/>
        <v>Damaging property, Failure to conform with rules, Endangering the health, safety, or property of others, Threats of violence, Terroristic threats</v>
      </c>
      <c r="AO417" s="4" t="s">
        <v>1830</v>
      </c>
      <c r="AP417" s="4" t="s">
        <v>1768</v>
      </c>
      <c r="AQ417" s="4" t="str">
        <f t="shared" si="396"/>
        <v>Truancy or Absence</v>
      </c>
      <c r="AR417" s="4" t="s">
        <v>1829</v>
      </c>
      <c r="AT417" s="4" t="str">
        <f t="shared" si="404"/>
        <v>5 days</v>
      </c>
      <c r="AU417" s="4" t="s">
        <v>1769</v>
      </c>
      <c r="AV417" s="4" t="s">
        <v>1770</v>
      </c>
      <c r="AW417" s="4" t="str">
        <f t="shared" si="405"/>
        <v>No</v>
      </c>
      <c r="BC417" s="4">
        <v>0</v>
      </c>
      <c r="BI417" s="4" t="str">
        <f t="shared" si="406"/>
        <v>Opportunity to make-up school work</v>
      </c>
      <c r="BJ417" s="4" t="s">
        <v>1825</v>
      </c>
      <c r="BK417" s="4" t="s">
        <v>1772</v>
      </c>
      <c r="BL417" s="4" t="str">
        <f t="shared" si="397"/>
        <v>No</v>
      </c>
      <c r="BR417" s="4">
        <v>1</v>
      </c>
      <c r="BS417" s="4" t="s">
        <v>1782</v>
      </c>
      <c r="BU417" s="4" t="str">
        <f t="shared" si="407"/>
        <v>Annually</v>
      </c>
      <c r="BV417" s="4" t="s">
        <v>1826</v>
      </c>
      <c r="BX417" s="4" t="str">
        <f t="shared" si="410"/>
        <v xml:space="preserve">Number of expulsions, Number of out-of-school suspensions, Incident type, Discipline duration, Firearm incidents, Demographic information </v>
      </c>
      <c r="BY417" s="4" t="s">
        <v>1782</v>
      </c>
      <c r="BZ417" s="4" t="s">
        <v>1774</v>
      </c>
      <c r="CA417" s="4">
        <v>1</v>
      </c>
      <c r="CB417" s="4" t="s">
        <v>1798</v>
      </c>
      <c r="CD417" s="4" t="str">
        <f t="shared" si="409"/>
        <v>Race/ethnicity, Gender, Grade level</v>
      </c>
      <c r="CE417" s="4" t="s">
        <v>1785</v>
      </c>
      <c r="CF417" s="4" t="s">
        <v>1776</v>
      </c>
      <c r="CG417" s="4">
        <v>0</v>
      </c>
    </row>
    <row r="418" spans="1:85" s="4" customFormat="1" x14ac:dyDescent="0.35">
      <c r="A418" s="4" t="s">
        <v>1757</v>
      </c>
      <c r="B418" s="5">
        <v>40325</v>
      </c>
      <c r="C418" s="5">
        <v>40512</v>
      </c>
      <c r="D418" s="4">
        <v>1</v>
      </c>
      <c r="E418" s="4" t="s">
        <v>1827</v>
      </c>
      <c r="G418" s="4">
        <v>1</v>
      </c>
      <c r="H418" s="4" t="s">
        <v>1828</v>
      </c>
      <c r="J418" s="4" t="str">
        <f t="shared" si="398"/>
        <v>Possession of firearm</v>
      </c>
      <c r="K418" s="4" t="s">
        <v>1760</v>
      </c>
      <c r="M418" s="4" t="str">
        <f t="shared" si="394"/>
        <v>One calendar year</v>
      </c>
      <c r="N418" s="4" t="s">
        <v>1760</v>
      </c>
      <c r="P418" s="4">
        <v>1</v>
      </c>
      <c r="Q418" s="4" t="s">
        <v>1761</v>
      </c>
      <c r="S418" s="4" t="str">
        <f t="shared" si="399"/>
        <v>Damaging property, Failure to conform with rules, Endangering the health, safety, or property of others, Threats of violence, Terroristic threats, Interference with educational process</v>
      </c>
      <c r="T418" s="4" t="s">
        <v>1762</v>
      </c>
      <c r="U418" s="4" t="s">
        <v>1763</v>
      </c>
      <c r="V418" s="4" t="str">
        <f t="shared" si="400"/>
        <v>Truancy or Absence</v>
      </c>
      <c r="W418" s="4" t="s">
        <v>1831</v>
      </c>
      <c r="Y418" s="4" t="str">
        <f t="shared" si="401"/>
        <v>Not specified</v>
      </c>
      <c r="AB418" s="4">
        <v>1</v>
      </c>
      <c r="AC418" s="4" t="s">
        <v>1832</v>
      </c>
      <c r="AE418" s="4" t="str">
        <f t="shared" si="402"/>
        <v>Possession of firearms</v>
      </c>
      <c r="AF418" s="4" t="s">
        <v>1766</v>
      </c>
      <c r="AH418" s="4" t="str">
        <f t="shared" si="395"/>
        <v>Not specified</v>
      </c>
      <c r="AK418" s="4">
        <v>0</v>
      </c>
      <c r="AN418" s="4" t="str">
        <f t="shared" si="403"/>
        <v>Damaging property, Failure to conform with rules, Endangering the health, safety, or property of others, Threats of violence, Terroristic threats</v>
      </c>
      <c r="AO418" s="4" t="s">
        <v>1830</v>
      </c>
      <c r="AP418" s="4" t="s">
        <v>1768</v>
      </c>
      <c r="AQ418" s="4" t="str">
        <f t="shared" si="396"/>
        <v>Truancy or Absence</v>
      </c>
      <c r="AR418" s="4" t="s">
        <v>1831</v>
      </c>
      <c r="AT418" s="4" t="str">
        <f t="shared" si="404"/>
        <v>5 days</v>
      </c>
      <c r="AU418" s="4" t="s">
        <v>1769</v>
      </c>
      <c r="AV418" s="4" t="s">
        <v>1770</v>
      </c>
      <c r="AW418" s="4" t="str">
        <f t="shared" si="405"/>
        <v>No</v>
      </c>
      <c r="BC418" s="4">
        <v>0</v>
      </c>
      <c r="BI418" s="4" t="str">
        <f t="shared" si="406"/>
        <v>Opportunity to make-up school work</v>
      </c>
      <c r="BJ418" s="4" t="s">
        <v>1825</v>
      </c>
      <c r="BK418" s="4" t="s">
        <v>1772</v>
      </c>
      <c r="BL418" s="4" t="str">
        <f t="shared" si="397"/>
        <v>No</v>
      </c>
      <c r="BR418" s="4">
        <v>1</v>
      </c>
      <c r="BS418" s="4" t="s">
        <v>1782</v>
      </c>
      <c r="BU418" s="4" t="str">
        <f t="shared" si="407"/>
        <v>Annually</v>
      </c>
      <c r="BV418" s="4" t="s">
        <v>1826</v>
      </c>
      <c r="BX418" s="4" t="str">
        <f t="shared" si="410"/>
        <v xml:space="preserve">Number of expulsions, Number of out-of-school suspensions, Incident type, Discipline duration, Firearm incidents, Demographic information </v>
      </c>
      <c r="BY418" s="4" t="s">
        <v>1782</v>
      </c>
      <c r="BZ418" s="4" t="s">
        <v>1774</v>
      </c>
      <c r="CA418" s="4">
        <v>1</v>
      </c>
      <c r="CB418" s="4" t="s">
        <v>1798</v>
      </c>
      <c r="CD418" s="4" t="str">
        <f t="shared" si="409"/>
        <v>Race/ethnicity, Gender, Grade level</v>
      </c>
      <c r="CE418" s="4" t="s">
        <v>1798</v>
      </c>
      <c r="CF418" s="4" t="s">
        <v>1776</v>
      </c>
      <c r="CG418" s="4">
        <v>0</v>
      </c>
    </row>
    <row r="419" spans="1:85" s="4" customFormat="1" x14ac:dyDescent="0.35">
      <c r="A419" s="4" t="s">
        <v>1757</v>
      </c>
      <c r="B419" s="5">
        <v>40513</v>
      </c>
      <c r="C419" s="5">
        <v>40543</v>
      </c>
      <c r="D419" s="4">
        <v>1</v>
      </c>
      <c r="E419" s="4" t="s">
        <v>1833</v>
      </c>
      <c r="G419" s="4">
        <v>1</v>
      </c>
      <c r="H419" s="4" t="s">
        <v>1834</v>
      </c>
      <c r="J419" s="4" t="str">
        <f t="shared" si="398"/>
        <v>Possession of firearm</v>
      </c>
      <c r="K419" s="4" t="s">
        <v>1835</v>
      </c>
      <c r="M419" s="4" t="str">
        <f t="shared" si="394"/>
        <v>One calendar year</v>
      </c>
      <c r="N419" s="4" t="s">
        <v>1835</v>
      </c>
      <c r="P419" s="4">
        <v>1</v>
      </c>
      <c r="Q419" s="4" t="s">
        <v>1836</v>
      </c>
      <c r="S419" s="4" t="str">
        <f t="shared" si="399"/>
        <v>Damaging property, Failure to conform with rules, Endangering the health, safety, or property of others, Threats of violence, Terroristic threats, Interference with educational process</v>
      </c>
      <c r="T419" s="4" t="s">
        <v>1837</v>
      </c>
      <c r="U419" s="4" t="s">
        <v>1763</v>
      </c>
      <c r="V419" s="4" t="str">
        <f t="shared" si="400"/>
        <v>Truancy or Absence</v>
      </c>
      <c r="W419" s="4" t="s">
        <v>1838</v>
      </c>
      <c r="Y419" s="4" t="str">
        <f t="shared" si="401"/>
        <v>Not specified</v>
      </c>
      <c r="AB419" s="4">
        <v>1</v>
      </c>
      <c r="AC419" s="4" t="s">
        <v>1839</v>
      </c>
      <c r="AE419" s="4" t="str">
        <f t="shared" si="402"/>
        <v>Possession of firearms</v>
      </c>
      <c r="AF419" s="4" t="s">
        <v>1840</v>
      </c>
      <c r="AH419" s="4" t="str">
        <f t="shared" si="395"/>
        <v>Not specified</v>
      </c>
      <c r="AK419" s="4">
        <v>0</v>
      </c>
      <c r="AN419" s="4" t="str">
        <f t="shared" si="403"/>
        <v>Damaging property, Failure to conform with rules, Endangering the health, safety, or property of others, Threats of violence, Terroristic threats</v>
      </c>
      <c r="AO419" s="4" t="s">
        <v>1841</v>
      </c>
      <c r="AP419" s="4" t="s">
        <v>1768</v>
      </c>
      <c r="AQ419" s="4" t="str">
        <f t="shared" si="396"/>
        <v>Truancy or Absence</v>
      </c>
      <c r="AR419" s="4" t="s">
        <v>1838</v>
      </c>
      <c r="AT419" s="4" t="str">
        <f t="shared" si="404"/>
        <v>5 days</v>
      </c>
      <c r="AU419" s="4" t="s">
        <v>1842</v>
      </c>
      <c r="AV419" s="4" t="s">
        <v>1770</v>
      </c>
      <c r="AW419" s="4" t="str">
        <f t="shared" si="405"/>
        <v>No</v>
      </c>
      <c r="BC419" s="4">
        <v>0</v>
      </c>
      <c r="BI419" s="4" t="str">
        <f t="shared" si="406"/>
        <v>Opportunity to make-up school work</v>
      </c>
      <c r="BJ419" s="4" t="s">
        <v>1843</v>
      </c>
      <c r="BK419" s="4" t="s">
        <v>1772</v>
      </c>
      <c r="BL419" s="4" t="str">
        <f t="shared" si="397"/>
        <v>No</v>
      </c>
      <c r="BR419" s="4">
        <v>1</v>
      </c>
      <c r="BS419" s="4" t="s">
        <v>1844</v>
      </c>
      <c r="BU419" s="4" t="str">
        <f t="shared" si="407"/>
        <v>Annually</v>
      </c>
      <c r="BV419" s="4" t="s">
        <v>1844</v>
      </c>
      <c r="BX419" s="4" t="str">
        <f t="shared" si="410"/>
        <v xml:space="preserve">Number of expulsions, Number of out-of-school suspensions, Incident type, Discipline duration, Firearm incidents, Demographic information </v>
      </c>
      <c r="BY419" s="4" t="s">
        <v>1844</v>
      </c>
      <c r="BZ419" s="4" t="s">
        <v>1774</v>
      </c>
      <c r="CA419" s="4">
        <v>1</v>
      </c>
      <c r="CB419" s="4" t="s">
        <v>1798</v>
      </c>
      <c r="CD419" s="4" t="str">
        <f t="shared" si="409"/>
        <v>Race/ethnicity, Gender, Grade level</v>
      </c>
      <c r="CE419" s="4" t="s">
        <v>1785</v>
      </c>
      <c r="CF419" s="4" t="s">
        <v>1776</v>
      </c>
      <c r="CG419" s="4">
        <v>0</v>
      </c>
    </row>
    <row r="420" spans="1:85" s="4" customFormat="1" x14ac:dyDescent="0.35">
      <c r="A420" s="4" t="s">
        <v>1757</v>
      </c>
      <c r="B420" s="5">
        <v>40544</v>
      </c>
      <c r="C420" s="5">
        <v>40724</v>
      </c>
      <c r="D420" s="4">
        <v>1</v>
      </c>
      <c r="E420" s="4" t="s">
        <v>1845</v>
      </c>
      <c r="G420" s="4">
        <v>1</v>
      </c>
      <c r="H420" s="4" t="s">
        <v>1846</v>
      </c>
      <c r="J420" s="4" t="str">
        <f t="shared" si="398"/>
        <v>Possession of firearm</v>
      </c>
      <c r="K420" s="4" t="s">
        <v>1847</v>
      </c>
      <c r="M420" s="4" t="str">
        <f t="shared" si="394"/>
        <v>One calendar year</v>
      </c>
      <c r="N420" s="4" t="s">
        <v>1847</v>
      </c>
      <c r="P420" s="4">
        <v>1</v>
      </c>
      <c r="Q420" s="4" t="s">
        <v>1848</v>
      </c>
      <c r="S420" s="4" t="str">
        <f t="shared" si="399"/>
        <v>Damaging property, Failure to conform with rules, Endangering the health, safety, or property of others, Threats of violence, Terroristic threats, Interference with educational process</v>
      </c>
      <c r="T420" s="4" t="s">
        <v>1849</v>
      </c>
      <c r="U420" s="4" t="s">
        <v>1763</v>
      </c>
      <c r="V420" s="4" t="str">
        <f t="shared" si="400"/>
        <v>Truancy or Absence</v>
      </c>
      <c r="W420" s="4" t="s">
        <v>1850</v>
      </c>
      <c r="Y420" s="4" t="str">
        <f t="shared" si="401"/>
        <v>Not specified</v>
      </c>
      <c r="AB420" s="4">
        <v>1</v>
      </c>
      <c r="AC420" s="4" t="s">
        <v>1851</v>
      </c>
      <c r="AE420" s="4" t="str">
        <f t="shared" si="402"/>
        <v>Possession of firearms</v>
      </c>
      <c r="AF420" s="4" t="s">
        <v>1852</v>
      </c>
      <c r="AH420" s="4" t="str">
        <f t="shared" si="395"/>
        <v>Not specified</v>
      </c>
      <c r="AK420" s="4">
        <v>0</v>
      </c>
      <c r="AN420" s="4" t="str">
        <f t="shared" si="403"/>
        <v>Damaging property, Failure to conform with rules, Endangering the health, safety, or property of others, Threats of violence, Terroristic threats</v>
      </c>
      <c r="AO420" s="4" t="s">
        <v>1853</v>
      </c>
      <c r="AP420" s="4" t="s">
        <v>1768</v>
      </c>
      <c r="AQ420" s="4" t="str">
        <f t="shared" si="396"/>
        <v>Truancy or Absence</v>
      </c>
      <c r="AR420" s="4" t="s">
        <v>1850</v>
      </c>
      <c r="AT420" s="4" t="str">
        <f t="shared" si="404"/>
        <v>5 days</v>
      </c>
      <c r="AU420" s="4" t="s">
        <v>1854</v>
      </c>
      <c r="AV420" s="4" t="s">
        <v>1770</v>
      </c>
      <c r="AW420" s="4" t="str">
        <f t="shared" si="405"/>
        <v>No</v>
      </c>
      <c r="BC420" s="4">
        <v>0</v>
      </c>
      <c r="BI420" s="4" t="str">
        <f t="shared" si="406"/>
        <v>Opportunity to make-up school work</v>
      </c>
      <c r="BJ420" s="4" t="s">
        <v>1855</v>
      </c>
      <c r="BK420" s="4" t="s">
        <v>1772</v>
      </c>
      <c r="BL420" s="4" t="str">
        <f t="shared" si="397"/>
        <v>No</v>
      </c>
      <c r="BR420" s="4">
        <v>1</v>
      </c>
      <c r="BS420" s="4" t="s">
        <v>1856</v>
      </c>
      <c r="BU420" s="4" t="str">
        <f t="shared" si="407"/>
        <v>Annually</v>
      </c>
      <c r="BV420" s="4" t="s">
        <v>1856</v>
      </c>
      <c r="BX420" s="4" t="str">
        <f t="shared" si="410"/>
        <v xml:space="preserve">Number of expulsions, Number of out-of-school suspensions, Incident type, Discipline duration, Firearm incidents, Demographic information </v>
      </c>
      <c r="BY420" s="4" t="s">
        <v>1856</v>
      </c>
      <c r="BZ420" s="4" t="s">
        <v>1774</v>
      </c>
      <c r="CA420" s="4">
        <v>1</v>
      </c>
      <c r="CB420" s="4" t="s">
        <v>1798</v>
      </c>
      <c r="CD420" s="4" t="str">
        <f t="shared" si="409"/>
        <v>Race/ethnicity, Gender, Grade level</v>
      </c>
      <c r="CE420" s="4" t="s">
        <v>1785</v>
      </c>
      <c r="CF420" s="4" t="s">
        <v>1776</v>
      </c>
      <c r="CG420" s="4">
        <v>0</v>
      </c>
    </row>
    <row r="421" spans="1:85" s="4" customFormat="1" x14ac:dyDescent="0.35">
      <c r="A421" s="4" t="s">
        <v>1757</v>
      </c>
      <c r="B421" s="5">
        <v>40725</v>
      </c>
      <c r="C421" s="5">
        <v>40897</v>
      </c>
      <c r="D421" s="4">
        <v>1</v>
      </c>
      <c r="E421" s="4" t="s">
        <v>1845</v>
      </c>
      <c r="G421" s="4">
        <v>1</v>
      </c>
      <c r="H421" s="4" t="s">
        <v>1846</v>
      </c>
      <c r="J421" s="4" t="str">
        <f t="shared" si="398"/>
        <v>Possession of firearm</v>
      </c>
      <c r="K421" s="4" t="s">
        <v>1847</v>
      </c>
      <c r="M421" s="4" t="str">
        <f t="shared" si="394"/>
        <v>One calendar year</v>
      </c>
      <c r="N421" s="4" t="s">
        <v>1847</v>
      </c>
      <c r="P421" s="4">
        <v>1</v>
      </c>
      <c r="Q421" s="4" t="s">
        <v>1848</v>
      </c>
      <c r="S421" s="4" t="str">
        <f t="shared" si="399"/>
        <v>Damaging property, Failure to conform with rules, Endangering the health, safety, or property of others, Threats of violence, Terroristic threats, Interference with educational process</v>
      </c>
      <c r="T421" s="4" t="s">
        <v>1849</v>
      </c>
      <c r="U421" s="4" t="s">
        <v>1763</v>
      </c>
      <c r="V421" s="4" t="str">
        <f t="shared" si="400"/>
        <v>Truancy or Absence</v>
      </c>
      <c r="W421" s="4" t="s">
        <v>1850</v>
      </c>
      <c r="Y421" s="4" t="str">
        <f t="shared" si="401"/>
        <v>Not specified</v>
      </c>
      <c r="AB421" s="4">
        <v>1</v>
      </c>
      <c r="AC421" s="4" t="s">
        <v>1851</v>
      </c>
      <c r="AE421" s="4" t="str">
        <f t="shared" si="402"/>
        <v>Possession of firearms</v>
      </c>
      <c r="AF421" s="4" t="s">
        <v>1852</v>
      </c>
      <c r="AH421" s="4" t="str">
        <f t="shared" si="395"/>
        <v>Not specified</v>
      </c>
      <c r="AK421" s="4">
        <v>0</v>
      </c>
      <c r="AN421" s="4" t="str">
        <f t="shared" si="403"/>
        <v>Damaging property, Failure to conform with rules, Endangering the health, safety, or property of others, Threats of violence, Terroristic threats</v>
      </c>
      <c r="AO421" s="4" t="s">
        <v>1853</v>
      </c>
      <c r="AP421" s="4" t="s">
        <v>1768</v>
      </c>
      <c r="AQ421" s="4" t="str">
        <f t="shared" si="396"/>
        <v>Truancy or Absence</v>
      </c>
      <c r="AR421" s="4" t="s">
        <v>1850</v>
      </c>
      <c r="AT421" s="4" t="str">
        <f t="shared" si="404"/>
        <v>5 days</v>
      </c>
      <c r="AU421" s="4" t="s">
        <v>1854</v>
      </c>
      <c r="AV421" s="4" t="s">
        <v>1770</v>
      </c>
      <c r="AW421" s="4" t="str">
        <f t="shared" si="405"/>
        <v>No</v>
      </c>
      <c r="BC421" s="4">
        <v>0</v>
      </c>
      <c r="BI421" s="4" t="str">
        <f t="shared" si="406"/>
        <v>Opportunity to make-up school work</v>
      </c>
      <c r="BJ421" s="4" t="s">
        <v>1855</v>
      </c>
      <c r="BK421" s="4" t="s">
        <v>1772</v>
      </c>
      <c r="BL421" s="4" t="str">
        <f t="shared" si="397"/>
        <v>No</v>
      </c>
      <c r="BR421" s="4">
        <v>1</v>
      </c>
      <c r="BS421" s="4" t="s">
        <v>1856</v>
      </c>
      <c r="BU421" s="4" t="str">
        <f t="shared" si="407"/>
        <v>Annually</v>
      </c>
      <c r="BV421" s="4" t="s">
        <v>1856</v>
      </c>
      <c r="BX421" s="4" t="str">
        <f t="shared" si="410"/>
        <v xml:space="preserve">Number of expulsions, Number of out-of-school suspensions, Incident type, Discipline duration, Firearm incidents, Demographic information </v>
      </c>
      <c r="BY421" s="4" t="s">
        <v>1856</v>
      </c>
      <c r="BZ421" s="4" t="s">
        <v>1774</v>
      </c>
      <c r="CA421" s="4">
        <v>1</v>
      </c>
      <c r="CB421" s="4" t="s">
        <v>1798</v>
      </c>
      <c r="CD421" s="4" t="str">
        <f t="shared" si="409"/>
        <v>Race/ethnicity, Gender, Grade level</v>
      </c>
      <c r="CE421" s="4" t="s">
        <v>1785</v>
      </c>
      <c r="CF421" s="4" t="s">
        <v>1776</v>
      </c>
      <c r="CG421" s="4">
        <v>0</v>
      </c>
    </row>
    <row r="422" spans="1:85" s="4" customFormat="1" x14ac:dyDescent="0.35">
      <c r="A422" s="4" t="s">
        <v>1757</v>
      </c>
      <c r="B422" s="5">
        <v>40898</v>
      </c>
      <c r="C422" s="5">
        <v>41010</v>
      </c>
      <c r="D422" s="4">
        <v>1</v>
      </c>
      <c r="E422" s="4" t="s">
        <v>1857</v>
      </c>
      <c r="G422" s="4">
        <v>1</v>
      </c>
      <c r="H422" s="4" t="s">
        <v>1858</v>
      </c>
      <c r="J422" s="4" t="str">
        <f t="shared" si="398"/>
        <v>Possession of firearm</v>
      </c>
      <c r="K422" s="4" t="s">
        <v>1859</v>
      </c>
      <c r="M422" s="4" t="str">
        <f t="shared" si="394"/>
        <v>One calendar year</v>
      </c>
      <c r="N422" s="4" t="s">
        <v>1859</v>
      </c>
      <c r="P422" s="4">
        <v>1</v>
      </c>
      <c r="Q422" s="4" t="s">
        <v>1860</v>
      </c>
      <c r="S422" s="4" t="str">
        <f t="shared" si="399"/>
        <v>Damaging property, Failure to conform with rules, Endangering the health, safety, or property of others, Threats of violence, Terroristic threats, Interference with educational process</v>
      </c>
      <c r="T422" s="4" t="s">
        <v>1861</v>
      </c>
      <c r="U422" s="4" t="s">
        <v>1763</v>
      </c>
      <c r="V422" s="4" t="str">
        <f t="shared" si="400"/>
        <v>Truancy or Absence</v>
      </c>
      <c r="W422" s="4" t="s">
        <v>1862</v>
      </c>
      <c r="Y422" s="4" t="str">
        <f t="shared" si="401"/>
        <v>Not specified</v>
      </c>
      <c r="AB422" s="4">
        <v>1</v>
      </c>
      <c r="AC422" s="4" t="s">
        <v>1863</v>
      </c>
      <c r="AE422" s="4" t="str">
        <f t="shared" si="402"/>
        <v>Possession of firearms</v>
      </c>
      <c r="AF422" s="4" t="s">
        <v>1864</v>
      </c>
      <c r="AH422" s="4" t="str">
        <f t="shared" si="395"/>
        <v>Not specified</v>
      </c>
      <c r="AK422" s="4">
        <v>0</v>
      </c>
      <c r="AN422" s="4" t="str">
        <f t="shared" si="403"/>
        <v>Damaging property, Failure to conform with rules, Endangering the health, safety, or property of others, Threats of violence, Terroristic threats</v>
      </c>
      <c r="AO422" s="4" t="s">
        <v>1865</v>
      </c>
      <c r="AP422" s="4" t="s">
        <v>1768</v>
      </c>
      <c r="AQ422" s="4" t="str">
        <f t="shared" si="396"/>
        <v>Truancy or Absence</v>
      </c>
      <c r="AR422" s="4" t="s">
        <v>1862</v>
      </c>
      <c r="AT422" s="4" t="str">
        <f t="shared" si="404"/>
        <v>5 days</v>
      </c>
      <c r="AU422" s="4" t="s">
        <v>1866</v>
      </c>
      <c r="AV422" s="4" t="s">
        <v>1770</v>
      </c>
      <c r="AW422" s="4" t="str">
        <f t="shared" si="405"/>
        <v>No</v>
      </c>
      <c r="BC422" s="4">
        <v>0</v>
      </c>
      <c r="BI422" s="4" t="str">
        <f t="shared" si="406"/>
        <v>Opportunity to make-up school work</v>
      </c>
      <c r="BJ422" s="4" t="s">
        <v>1867</v>
      </c>
      <c r="BK422" s="4" t="s">
        <v>1772</v>
      </c>
      <c r="BL422" s="4" t="str">
        <f t="shared" si="397"/>
        <v>No</v>
      </c>
      <c r="BO422" s="4" t="str">
        <f>("")</f>
        <v/>
      </c>
      <c r="BR422" s="4">
        <v>1</v>
      </c>
      <c r="BS422" s="4" t="s">
        <v>1868</v>
      </c>
      <c r="BU422" s="4" t="str">
        <f t="shared" si="407"/>
        <v>Annually</v>
      </c>
      <c r="BV422" s="4" t="s">
        <v>1868</v>
      </c>
      <c r="BX422" s="4" t="str">
        <f t="shared" si="410"/>
        <v xml:space="preserve">Number of expulsions, Number of out-of-school suspensions, Incident type, Discipline duration, Firearm incidents, Demographic information </v>
      </c>
      <c r="BY422" s="4" t="s">
        <v>1868</v>
      </c>
      <c r="BZ422" s="4" t="s">
        <v>1774</v>
      </c>
      <c r="CA422" s="4">
        <v>1</v>
      </c>
      <c r="CB422" s="4" t="s">
        <v>1798</v>
      </c>
      <c r="CD422" s="4" t="str">
        <f t="shared" si="409"/>
        <v>Race/ethnicity, Gender, Grade level</v>
      </c>
      <c r="CE422" s="4" t="s">
        <v>1785</v>
      </c>
      <c r="CF422" s="4" t="s">
        <v>1776</v>
      </c>
      <c r="CG422" s="4">
        <v>0</v>
      </c>
    </row>
    <row r="423" spans="1:85" s="4" customFormat="1" x14ac:dyDescent="0.35">
      <c r="A423" s="4" t="s">
        <v>1757</v>
      </c>
      <c r="B423" s="5">
        <v>41011</v>
      </c>
      <c r="C423" s="5">
        <v>41015</v>
      </c>
      <c r="D423" s="4">
        <v>1</v>
      </c>
      <c r="E423" s="4" t="s">
        <v>1869</v>
      </c>
      <c r="G423" s="4">
        <v>1</v>
      </c>
      <c r="H423" s="4" t="s">
        <v>1870</v>
      </c>
      <c r="J423" s="4" t="str">
        <f t="shared" si="398"/>
        <v>Possession of firearm</v>
      </c>
      <c r="K423" s="4" t="s">
        <v>1871</v>
      </c>
      <c r="M423" s="4" t="str">
        <f t="shared" si="394"/>
        <v>One calendar year</v>
      </c>
      <c r="N423" s="4" t="s">
        <v>1871</v>
      </c>
      <c r="P423" s="4">
        <v>1</v>
      </c>
      <c r="Q423" s="4" t="s">
        <v>1872</v>
      </c>
      <c r="S423" s="4" t="str">
        <f t="shared" si="399"/>
        <v>Damaging property, Failure to conform with rules, Endangering the health, safety, or property of others, Threats of violence, Terroristic threats, Interference with educational process</v>
      </c>
      <c r="T423" s="4" t="s">
        <v>1849</v>
      </c>
      <c r="U423" s="4" t="s">
        <v>1763</v>
      </c>
      <c r="V423" s="4" t="str">
        <f t="shared" si="400"/>
        <v>Truancy or Absence</v>
      </c>
      <c r="W423" s="4" t="s">
        <v>1850</v>
      </c>
      <c r="Y423" s="4" t="str">
        <f t="shared" si="401"/>
        <v>Not specified</v>
      </c>
      <c r="AB423" s="4">
        <v>1</v>
      </c>
      <c r="AC423" s="4" t="s">
        <v>1851</v>
      </c>
      <c r="AE423" s="4" t="str">
        <f t="shared" si="402"/>
        <v>Possession of firearms</v>
      </c>
      <c r="AF423" s="4" t="s">
        <v>1852</v>
      </c>
      <c r="AH423" s="4" t="str">
        <f t="shared" si="395"/>
        <v>Not specified</v>
      </c>
      <c r="AK423" s="4">
        <v>0</v>
      </c>
      <c r="AN423" s="4" t="str">
        <f t="shared" si="403"/>
        <v>Damaging property, Failure to conform with rules, Endangering the health, safety, or property of others, Threats of violence, Terroristic threats</v>
      </c>
      <c r="AO423" s="4" t="s">
        <v>1873</v>
      </c>
      <c r="AP423" s="4" t="s">
        <v>1768</v>
      </c>
      <c r="AQ423" s="4" t="str">
        <f t="shared" si="396"/>
        <v>Truancy or Absence</v>
      </c>
      <c r="AR423" s="4" t="s">
        <v>1850</v>
      </c>
      <c r="AT423" s="4" t="str">
        <f t="shared" si="404"/>
        <v>5 days</v>
      </c>
      <c r="AU423" s="4" t="s">
        <v>1854</v>
      </c>
      <c r="AV423" s="4" t="s">
        <v>1770</v>
      </c>
      <c r="AW423" s="4" t="str">
        <f t="shared" si="405"/>
        <v>No</v>
      </c>
      <c r="BC423" s="4">
        <v>0</v>
      </c>
      <c r="BI423" s="4" t="str">
        <f t="shared" si="406"/>
        <v>Opportunity to make-up school work</v>
      </c>
      <c r="BJ423" s="4" t="s">
        <v>1874</v>
      </c>
      <c r="BK423" s="4" t="s">
        <v>1772</v>
      </c>
      <c r="BL423" s="4" t="str">
        <f t="shared" si="397"/>
        <v>No</v>
      </c>
      <c r="BO423" s="4" t="str">
        <f>("")</f>
        <v/>
      </c>
      <c r="BR423" s="4">
        <v>1</v>
      </c>
      <c r="BS423" s="4" t="s">
        <v>1875</v>
      </c>
      <c r="BU423" s="4" t="str">
        <f t="shared" si="407"/>
        <v>Annually</v>
      </c>
      <c r="BV423" s="4" t="s">
        <v>1798</v>
      </c>
      <c r="BX423" s="4" t="str">
        <f t="shared" si="410"/>
        <v xml:space="preserve">Number of expulsions, Number of out-of-school suspensions, Incident type, Discipline duration, Firearm incidents, Demographic information </v>
      </c>
      <c r="BY423" s="4" t="s">
        <v>1875</v>
      </c>
      <c r="BZ423" s="4" t="s">
        <v>1774</v>
      </c>
      <c r="CA423" s="4">
        <v>1</v>
      </c>
      <c r="CB423" s="4" t="s">
        <v>1798</v>
      </c>
      <c r="CD423" s="4" t="str">
        <f t="shared" si="409"/>
        <v>Race/ethnicity, Gender, Grade level</v>
      </c>
      <c r="CE423" s="4" t="s">
        <v>1785</v>
      </c>
      <c r="CF423" s="4" t="s">
        <v>1776</v>
      </c>
      <c r="CG423" s="4">
        <v>0</v>
      </c>
    </row>
    <row r="424" spans="1:85" s="4" customFormat="1" x14ac:dyDescent="0.35">
      <c r="A424" s="4" t="s">
        <v>1757</v>
      </c>
      <c r="B424" s="5">
        <v>41016</v>
      </c>
      <c r="C424" s="5">
        <v>41018</v>
      </c>
      <c r="D424" s="4">
        <v>1</v>
      </c>
      <c r="E424" s="4" t="s">
        <v>1827</v>
      </c>
      <c r="G424" s="4">
        <v>1</v>
      </c>
      <c r="H424" s="4" t="s">
        <v>1828</v>
      </c>
      <c r="J424" s="4" t="str">
        <f t="shared" si="398"/>
        <v>Possession of firearm</v>
      </c>
      <c r="K424" s="4" t="s">
        <v>1760</v>
      </c>
      <c r="M424" s="4" t="str">
        <f t="shared" si="394"/>
        <v>One calendar year</v>
      </c>
      <c r="N424" s="4" t="s">
        <v>1760</v>
      </c>
      <c r="P424" s="4">
        <v>1</v>
      </c>
      <c r="Q424" s="4" t="s">
        <v>1876</v>
      </c>
      <c r="S424" s="4" t="str">
        <f t="shared" si="399"/>
        <v>Damaging property, Failure to conform with rules, Endangering the health, safety, or property of others, Threats of violence, Terroristic threats, Interference with educational process</v>
      </c>
      <c r="T424" s="4" t="s">
        <v>1762</v>
      </c>
      <c r="U424" s="4" t="s">
        <v>1763</v>
      </c>
      <c r="V424" s="4" t="str">
        <f t="shared" si="400"/>
        <v>Truancy or Absence</v>
      </c>
      <c r="W424" s="4" t="s">
        <v>1799</v>
      </c>
      <c r="Y424" s="4" t="str">
        <f t="shared" si="401"/>
        <v>Not specified</v>
      </c>
      <c r="AB424" s="4">
        <v>1</v>
      </c>
      <c r="AC424" s="4" t="s">
        <v>1817</v>
      </c>
      <c r="AE424" s="4" t="str">
        <f t="shared" si="402"/>
        <v>Possession of firearms</v>
      </c>
      <c r="AF424" s="4" t="s">
        <v>1766</v>
      </c>
      <c r="AH424" s="4" t="str">
        <f t="shared" si="395"/>
        <v>Not specified</v>
      </c>
      <c r="AK424" s="4">
        <v>0</v>
      </c>
      <c r="AN424" s="4" t="str">
        <f t="shared" si="403"/>
        <v>Damaging property, Failure to conform with rules, Endangering the health, safety, or property of others, Threats of violence, Terroristic threats</v>
      </c>
      <c r="AO424" s="4" t="s">
        <v>1877</v>
      </c>
      <c r="AP424" s="4" t="s">
        <v>1768</v>
      </c>
      <c r="AQ424" s="4" t="str">
        <f t="shared" si="396"/>
        <v>Truancy or Absence</v>
      </c>
      <c r="AR424" s="4" t="s">
        <v>1799</v>
      </c>
      <c r="AT424" s="4" t="str">
        <f t="shared" si="404"/>
        <v>5 days</v>
      </c>
      <c r="AU424" s="4" t="s">
        <v>1769</v>
      </c>
      <c r="AV424" s="4" t="s">
        <v>1770</v>
      </c>
      <c r="AW424" s="4" t="str">
        <f t="shared" si="405"/>
        <v>No</v>
      </c>
      <c r="BC424" s="4">
        <v>0</v>
      </c>
      <c r="BI424" s="4" t="str">
        <f t="shared" si="406"/>
        <v>Opportunity to make-up school work</v>
      </c>
      <c r="BJ424" s="4" t="s">
        <v>1771</v>
      </c>
      <c r="BK424" s="4" t="s">
        <v>1772</v>
      </c>
      <c r="BL424" s="4" t="str">
        <f t="shared" si="397"/>
        <v>No</v>
      </c>
      <c r="BO424" s="4" t="str">
        <f>("")</f>
        <v/>
      </c>
      <c r="BR424" s="4">
        <v>1</v>
      </c>
      <c r="BS424" s="4" t="s">
        <v>1782</v>
      </c>
      <c r="BU424" s="4" t="str">
        <f t="shared" si="407"/>
        <v>Annually</v>
      </c>
      <c r="BV424" s="4" t="s">
        <v>1782</v>
      </c>
      <c r="BX424" s="4" t="str">
        <f t="shared" si="410"/>
        <v xml:space="preserve">Number of expulsions, Number of out-of-school suspensions, Incident type, Discipline duration, Firearm incidents, Demographic information </v>
      </c>
      <c r="BY424" s="4" t="s">
        <v>1782</v>
      </c>
      <c r="BZ424" s="4" t="s">
        <v>1774</v>
      </c>
      <c r="CA424" s="4">
        <v>1</v>
      </c>
      <c r="CB424" s="4" t="s">
        <v>1798</v>
      </c>
      <c r="CD424" s="4" t="str">
        <f t="shared" si="409"/>
        <v>Race/ethnicity, Gender, Grade level</v>
      </c>
      <c r="CE424" s="4" t="s">
        <v>1785</v>
      </c>
      <c r="CF424" s="4" t="s">
        <v>1776</v>
      </c>
    </row>
    <row r="425" spans="1:85" s="4" customFormat="1" x14ac:dyDescent="0.35">
      <c r="A425" s="4" t="s">
        <v>1757</v>
      </c>
      <c r="B425" s="5">
        <v>41019</v>
      </c>
      <c r="C425" s="5">
        <v>41456</v>
      </c>
      <c r="D425" s="4">
        <v>1</v>
      </c>
      <c r="E425" s="4" t="s">
        <v>1758</v>
      </c>
      <c r="G425" s="4">
        <v>1</v>
      </c>
      <c r="H425" s="4" t="s">
        <v>1759</v>
      </c>
      <c r="J425" s="4" t="str">
        <f t="shared" si="398"/>
        <v>Possession of firearm</v>
      </c>
      <c r="K425" s="4" t="s">
        <v>1760</v>
      </c>
      <c r="M425" s="4" t="str">
        <f t="shared" si="394"/>
        <v>One calendar year</v>
      </c>
      <c r="N425" s="4" t="s">
        <v>1760</v>
      </c>
      <c r="P425" s="4">
        <v>1</v>
      </c>
      <c r="Q425" s="4" t="s">
        <v>1878</v>
      </c>
      <c r="S425" s="4" t="str">
        <f t="shared" si="399"/>
        <v>Damaging property, Failure to conform with rules, Endangering the health, safety, or property of others, Threats of violence, Terroristic threats, Interference with educational process</v>
      </c>
      <c r="T425" s="4" t="s">
        <v>1762</v>
      </c>
      <c r="U425" s="4" t="s">
        <v>1763</v>
      </c>
      <c r="V425" s="4" t="str">
        <f t="shared" si="400"/>
        <v>Truancy or Absence</v>
      </c>
      <c r="W425" s="4" t="s">
        <v>1799</v>
      </c>
      <c r="Y425" s="4" t="str">
        <f t="shared" si="401"/>
        <v>Not specified</v>
      </c>
      <c r="AB425" s="4">
        <v>1</v>
      </c>
      <c r="AC425" s="4" t="s">
        <v>1765</v>
      </c>
      <c r="AE425" s="4" t="str">
        <f t="shared" si="402"/>
        <v>Possession of firearms</v>
      </c>
      <c r="AF425" s="4" t="s">
        <v>1766</v>
      </c>
      <c r="AH425" s="4" t="str">
        <f t="shared" si="395"/>
        <v>Not specified</v>
      </c>
      <c r="AK425" s="4">
        <v>0</v>
      </c>
      <c r="AL425" s="4" t="s">
        <v>1879</v>
      </c>
      <c r="AN425" s="4" t="str">
        <f t="shared" si="403"/>
        <v>Damaging property, Failure to conform with rules, Endangering the health, safety, or property of others, Threats of violence, Terroristic threats</v>
      </c>
      <c r="AO425" s="4" t="s">
        <v>1767</v>
      </c>
      <c r="AP425" s="4" t="s">
        <v>1768</v>
      </c>
      <c r="AQ425" s="4" t="str">
        <f t="shared" si="396"/>
        <v>Truancy or Absence</v>
      </c>
      <c r="AR425" s="4" t="s">
        <v>1799</v>
      </c>
      <c r="AT425" s="4" t="str">
        <f t="shared" si="404"/>
        <v>5 days</v>
      </c>
      <c r="AU425" s="4" t="s">
        <v>1769</v>
      </c>
      <c r="AV425" s="4" t="s">
        <v>1770</v>
      </c>
      <c r="AW425" s="4" t="str">
        <f t="shared" si="405"/>
        <v>No</v>
      </c>
      <c r="BC425" s="4">
        <v>0</v>
      </c>
      <c r="BI425" s="4" t="str">
        <f t="shared" si="406"/>
        <v>Opportunity to make-up school work</v>
      </c>
      <c r="BJ425" s="4" t="s">
        <v>1771</v>
      </c>
      <c r="BK425" s="4" t="s">
        <v>1772</v>
      </c>
      <c r="BL425" s="4" t="str">
        <f t="shared" si="397"/>
        <v>No</v>
      </c>
      <c r="BO425" s="4" t="str">
        <f>("")</f>
        <v/>
      </c>
      <c r="BR425" s="4">
        <v>1</v>
      </c>
      <c r="BS425" s="4" t="s">
        <v>1782</v>
      </c>
      <c r="BU425" s="4" t="str">
        <f t="shared" si="407"/>
        <v>Annually</v>
      </c>
      <c r="BV425" s="4" t="s">
        <v>1826</v>
      </c>
      <c r="BX425" s="4" t="str">
        <f t="shared" si="410"/>
        <v xml:space="preserve">Number of expulsions, Number of out-of-school suspensions, Incident type, Discipline duration, Firearm incidents, Demographic information </v>
      </c>
      <c r="BY425" s="4" t="s">
        <v>1782</v>
      </c>
      <c r="BZ425" s="4" t="s">
        <v>1774</v>
      </c>
      <c r="CA425" s="4">
        <v>1</v>
      </c>
      <c r="CB425" s="4" t="s">
        <v>1798</v>
      </c>
      <c r="CD425" s="4" t="str">
        <f t="shared" si="409"/>
        <v>Race/ethnicity, Gender, Grade level</v>
      </c>
      <c r="CE425" s="4" t="s">
        <v>1798</v>
      </c>
      <c r="CF425" s="4" t="s">
        <v>1776</v>
      </c>
      <c r="CG425" s="4">
        <v>0</v>
      </c>
    </row>
    <row r="426" spans="1:85" s="4" customFormat="1" x14ac:dyDescent="0.35">
      <c r="A426" s="4" t="s">
        <v>1757</v>
      </c>
      <c r="B426" s="5">
        <v>41457</v>
      </c>
      <c r="C426" s="5">
        <v>41733</v>
      </c>
      <c r="D426" s="4">
        <v>1</v>
      </c>
      <c r="E426" s="4" t="s">
        <v>1758</v>
      </c>
      <c r="G426" s="4">
        <v>1</v>
      </c>
      <c r="H426" s="4" t="s">
        <v>1759</v>
      </c>
      <c r="J426" s="4" t="str">
        <f t="shared" si="398"/>
        <v>Possession of firearm</v>
      </c>
      <c r="K426" s="4" t="s">
        <v>1760</v>
      </c>
      <c r="M426" s="4" t="str">
        <f t="shared" si="394"/>
        <v>One calendar year</v>
      </c>
      <c r="N426" s="4" t="s">
        <v>1760</v>
      </c>
      <c r="P426" s="4">
        <v>1</v>
      </c>
      <c r="Q426" s="4" t="s">
        <v>1880</v>
      </c>
      <c r="S426" s="4" t="str">
        <f t="shared" si="399"/>
        <v>Damaging property, Failure to conform with rules, Endangering the health, safety, or property of others, Threats of violence, Terroristic threats, Interference with educational process</v>
      </c>
      <c r="T426" s="4" t="s">
        <v>1762</v>
      </c>
      <c r="U426" s="4" t="s">
        <v>1763</v>
      </c>
      <c r="V426" s="4" t="str">
        <f t="shared" si="400"/>
        <v>Truancy or Absence</v>
      </c>
      <c r="W426" s="4" t="s">
        <v>1799</v>
      </c>
      <c r="Y426" s="4" t="str">
        <f t="shared" si="401"/>
        <v>Not specified</v>
      </c>
      <c r="AB426" s="4">
        <v>1</v>
      </c>
      <c r="AC426" s="4" t="s">
        <v>1765</v>
      </c>
      <c r="AE426" s="4" t="str">
        <f t="shared" si="402"/>
        <v>Possession of firearms</v>
      </c>
      <c r="AF426" s="4" t="s">
        <v>1766</v>
      </c>
      <c r="AH426" s="4" t="str">
        <f t="shared" si="395"/>
        <v>Not specified</v>
      </c>
      <c r="AK426" s="4">
        <v>0</v>
      </c>
      <c r="AN426" s="4" t="str">
        <f t="shared" si="403"/>
        <v>Damaging property, Failure to conform with rules, Endangering the health, safety, or property of others, Threats of violence, Terroristic threats</v>
      </c>
      <c r="AO426" s="4" t="s">
        <v>1767</v>
      </c>
      <c r="AP426" s="4" t="s">
        <v>1768</v>
      </c>
      <c r="AQ426" s="4" t="str">
        <f t="shared" si="396"/>
        <v>Truancy or Absence</v>
      </c>
      <c r="AR426" s="4" t="s">
        <v>1799</v>
      </c>
      <c r="AT426" s="4" t="str">
        <f t="shared" si="404"/>
        <v>5 days</v>
      </c>
      <c r="AU426" s="4" t="s">
        <v>1769</v>
      </c>
      <c r="AV426" s="4" t="s">
        <v>1770</v>
      </c>
      <c r="AW426" s="4" t="str">
        <f t="shared" si="405"/>
        <v>No</v>
      </c>
      <c r="BC426" s="4">
        <v>0</v>
      </c>
      <c r="BI426" s="4" t="str">
        <f t="shared" si="406"/>
        <v>Opportunity to make-up school work</v>
      </c>
      <c r="BJ426" s="4" t="s">
        <v>1771</v>
      </c>
      <c r="BK426" s="4" t="s">
        <v>1772</v>
      </c>
      <c r="BL426" s="4" t="str">
        <f t="shared" si="397"/>
        <v>No</v>
      </c>
      <c r="BO426" s="4" t="str">
        <f>("")</f>
        <v/>
      </c>
      <c r="BR426" s="4">
        <v>1</v>
      </c>
      <c r="BS426" s="4" t="s">
        <v>1782</v>
      </c>
      <c r="BU426" s="4" t="str">
        <f t="shared" si="407"/>
        <v>Annually</v>
      </c>
      <c r="BV426" s="4" t="s">
        <v>1826</v>
      </c>
      <c r="BX426" s="4" t="str">
        <f t="shared" si="410"/>
        <v xml:space="preserve">Number of expulsions, Number of out-of-school suspensions, Incident type, Discipline duration, Firearm incidents, Demographic information </v>
      </c>
      <c r="BY426" s="4" t="s">
        <v>1782</v>
      </c>
      <c r="BZ426" s="4" t="s">
        <v>1774</v>
      </c>
      <c r="CA426" s="4">
        <v>1</v>
      </c>
      <c r="CB426" s="4" t="s">
        <v>1798</v>
      </c>
      <c r="CD426" s="4" t="str">
        <f t="shared" si="409"/>
        <v>Race/ethnicity, Gender, Grade level</v>
      </c>
      <c r="CE426" s="4" t="s">
        <v>1785</v>
      </c>
      <c r="CF426" s="4" t="s">
        <v>1776</v>
      </c>
    </row>
    <row r="427" spans="1:85" s="4" customFormat="1" x14ac:dyDescent="0.35">
      <c r="A427" s="4" t="s">
        <v>1757</v>
      </c>
      <c r="B427" s="5">
        <v>41734</v>
      </c>
      <c r="C427" s="5">
        <v>41746</v>
      </c>
      <c r="D427" s="4">
        <v>1</v>
      </c>
      <c r="E427" s="4" t="s">
        <v>1881</v>
      </c>
      <c r="G427" s="4">
        <v>1</v>
      </c>
      <c r="H427" s="4" t="s">
        <v>1882</v>
      </c>
      <c r="J427" s="4" t="str">
        <f t="shared" si="398"/>
        <v>Possession of firearm</v>
      </c>
      <c r="K427" s="4" t="s">
        <v>1883</v>
      </c>
      <c r="M427" s="4" t="str">
        <f t="shared" si="394"/>
        <v>One calendar year</v>
      </c>
      <c r="N427" s="4" t="s">
        <v>1883</v>
      </c>
      <c r="P427" s="4">
        <v>1</v>
      </c>
      <c r="Q427" s="4" t="s">
        <v>1884</v>
      </c>
      <c r="S427" s="4" t="str">
        <f t="shared" si="399"/>
        <v>Damaging property, Failure to conform with rules, Endangering the health, safety, or property of others, Threats of violence, Terroristic threats, Interference with educational process</v>
      </c>
      <c r="T427" s="4" t="s">
        <v>1885</v>
      </c>
      <c r="U427" s="4" t="s">
        <v>1763</v>
      </c>
      <c r="V427" s="4" t="str">
        <f t="shared" si="400"/>
        <v>Truancy or Absence</v>
      </c>
      <c r="W427" s="4" t="s">
        <v>1862</v>
      </c>
      <c r="Y427" s="4" t="str">
        <f t="shared" si="401"/>
        <v>Not specified</v>
      </c>
      <c r="AB427" s="4">
        <v>1</v>
      </c>
      <c r="AC427" s="4" t="s">
        <v>1886</v>
      </c>
      <c r="AE427" s="4" t="str">
        <f t="shared" si="402"/>
        <v>Possession of firearms</v>
      </c>
      <c r="AF427" s="4" t="s">
        <v>1864</v>
      </c>
      <c r="AH427" s="4" t="str">
        <f t="shared" si="395"/>
        <v>Not specified</v>
      </c>
      <c r="AK427" s="4">
        <v>0</v>
      </c>
      <c r="AN427" s="4" t="str">
        <f t="shared" si="403"/>
        <v>Damaging property, Failure to conform with rules, Endangering the health, safety, or property of others, Threats of violence, Terroristic threats</v>
      </c>
      <c r="AO427" s="4" t="s">
        <v>1865</v>
      </c>
      <c r="AP427" s="4" t="s">
        <v>1768</v>
      </c>
      <c r="AQ427" s="4" t="str">
        <f t="shared" si="396"/>
        <v>Truancy or Absence</v>
      </c>
      <c r="AR427" s="4" t="s">
        <v>1862</v>
      </c>
      <c r="AT427" s="4" t="str">
        <f t="shared" si="404"/>
        <v>5 days</v>
      </c>
      <c r="AU427" s="4" t="s">
        <v>1866</v>
      </c>
      <c r="AV427" s="4" t="s">
        <v>1770</v>
      </c>
      <c r="AW427" s="4" t="str">
        <f t="shared" si="405"/>
        <v>No</v>
      </c>
      <c r="BC427" s="4">
        <v>0</v>
      </c>
      <c r="BI427" s="4" t="str">
        <f t="shared" si="406"/>
        <v>Opportunity to make-up school work</v>
      </c>
      <c r="BJ427" s="4" t="s">
        <v>1887</v>
      </c>
      <c r="BK427" s="4" t="s">
        <v>1772</v>
      </c>
      <c r="BL427" s="4" t="str">
        <f t="shared" si="397"/>
        <v>No</v>
      </c>
      <c r="BO427" s="4" t="str">
        <f>("")</f>
        <v/>
      </c>
      <c r="BR427" s="4">
        <v>1</v>
      </c>
      <c r="BS427" s="4" t="s">
        <v>1888</v>
      </c>
      <c r="BU427" s="4" t="str">
        <f t="shared" si="407"/>
        <v>Annually</v>
      </c>
      <c r="BV427" s="4" t="s">
        <v>1888</v>
      </c>
      <c r="BX427" s="4" t="str">
        <f t="shared" si="410"/>
        <v xml:space="preserve">Number of expulsions, Number of out-of-school suspensions, Incident type, Discipline duration, Firearm incidents, Demographic information </v>
      </c>
      <c r="BY427" s="4" t="s">
        <v>1888</v>
      </c>
      <c r="BZ427" s="4" t="s">
        <v>1774</v>
      </c>
      <c r="CA427" s="4">
        <v>1</v>
      </c>
      <c r="CB427" s="4" t="s">
        <v>1798</v>
      </c>
      <c r="CD427" s="4" t="str">
        <f t="shared" si="409"/>
        <v>Race/ethnicity, Gender, Grade level</v>
      </c>
      <c r="CE427" s="4" t="s">
        <v>1785</v>
      </c>
      <c r="CF427" s="4" t="s">
        <v>1776</v>
      </c>
      <c r="CG427" s="4">
        <v>0</v>
      </c>
    </row>
    <row r="428" spans="1:85" s="4" customFormat="1" x14ac:dyDescent="0.35">
      <c r="A428" s="4" t="s">
        <v>1757</v>
      </c>
      <c r="B428" s="5">
        <v>41747</v>
      </c>
      <c r="C428" s="5">
        <v>42187</v>
      </c>
      <c r="D428" s="4">
        <v>1</v>
      </c>
      <c r="E428" s="4" t="s">
        <v>1889</v>
      </c>
      <c r="G428" s="4">
        <v>1</v>
      </c>
      <c r="H428" s="4" t="s">
        <v>1890</v>
      </c>
      <c r="J428" s="4" t="str">
        <f t="shared" si="398"/>
        <v>Possession of firearm</v>
      </c>
      <c r="K428" s="4" t="s">
        <v>1890</v>
      </c>
      <c r="M428" s="4" t="str">
        <f t="shared" si="394"/>
        <v>One calendar year</v>
      </c>
      <c r="N428" s="4" t="s">
        <v>1890</v>
      </c>
      <c r="P428" s="4">
        <v>1</v>
      </c>
      <c r="Q428" s="4" t="s">
        <v>1891</v>
      </c>
      <c r="S428" s="4" t="str">
        <f t="shared" si="399"/>
        <v>Damaging property, Failure to conform with rules, Endangering the health, safety, or property of others, Threats of violence, Terroristic threats, Interference with educational process</v>
      </c>
      <c r="T428" s="4" t="s">
        <v>1892</v>
      </c>
      <c r="U428" s="4" t="s">
        <v>1763</v>
      </c>
      <c r="V428" s="4" t="str">
        <f t="shared" si="400"/>
        <v>Truancy or Absence</v>
      </c>
      <c r="W428" s="4" t="s">
        <v>1862</v>
      </c>
      <c r="Y428" s="4" t="str">
        <f t="shared" si="401"/>
        <v>Not specified</v>
      </c>
      <c r="AB428" s="4">
        <v>1</v>
      </c>
      <c r="AC428" s="4" t="s">
        <v>1893</v>
      </c>
      <c r="AE428" s="4" t="str">
        <f t="shared" si="402"/>
        <v>Possession of firearms</v>
      </c>
      <c r="AF428" s="4" t="s">
        <v>1894</v>
      </c>
      <c r="AH428" s="4" t="str">
        <f t="shared" si="395"/>
        <v>Not specified</v>
      </c>
      <c r="AK428" s="4">
        <v>0</v>
      </c>
      <c r="AN428" s="4" t="str">
        <f t="shared" si="403"/>
        <v>Damaging property, Failure to conform with rules, Endangering the health, safety, or property of others, Threats of violence, Terroristic threats</v>
      </c>
      <c r="AO428" s="4" t="s">
        <v>1895</v>
      </c>
      <c r="AP428" s="4" t="s">
        <v>1768</v>
      </c>
      <c r="AQ428" s="4" t="str">
        <f t="shared" si="396"/>
        <v>Truancy or Absence</v>
      </c>
      <c r="AR428" s="4" t="s">
        <v>1862</v>
      </c>
      <c r="AT428" s="4" t="str">
        <f t="shared" si="404"/>
        <v>5 days</v>
      </c>
      <c r="AU428" s="4" t="s">
        <v>1896</v>
      </c>
      <c r="AV428" s="4" t="s">
        <v>1770</v>
      </c>
      <c r="AW428" s="4" t="str">
        <f t="shared" si="405"/>
        <v>No</v>
      </c>
      <c r="BC428" s="4">
        <v>0</v>
      </c>
      <c r="BI428" s="4" t="str">
        <f t="shared" si="406"/>
        <v>Opportunity to make-up school work</v>
      </c>
      <c r="BJ428" s="4" t="s">
        <v>1897</v>
      </c>
      <c r="BK428" s="4" t="s">
        <v>1772</v>
      </c>
      <c r="BL428" s="4" t="str">
        <f t="shared" si="397"/>
        <v>No</v>
      </c>
      <c r="BO428" s="4" t="str">
        <f>("")</f>
        <v/>
      </c>
      <c r="BR428" s="4">
        <v>1</v>
      </c>
      <c r="BS428" s="4" t="s">
        <v>1898</v>
      </c>
      <c r="BU428" s="4" t="str">
        <f t="shared" si="407"/>
        <v>Annually</v>
      </c>
      <c r="BV428" s="4" t="s">
        <v>1898</v>
      </c>
      <c r="BX428" s="4" t="str">
        <f t="shared" si="410"/>
        <v xml:space="preserve">Number of expulsions, Number of out-of-school suspensions, Incident type, Discipline duration, Firearm incidents, Demographic information </v>
      </c>
      <c r="BY428" s="4" t="s">
        <v>1898</v>
      </c>
      <c r="BZ428" s="4" t="s">
        <v>1774</v>
      </c>
      <c r="CA428" s="4">
        <v>1</v>
      </c>
      <c r="CB428" s="4" t="s">
        <v>1798</v>
      </c>
      <c r="CD428" s="4" t="str">
        <f t="shared" si="409"/>
        <v>Race/ethnicity, Gender, Grade level</v>
      </c>
      <c r="CE428" s="4" t="s">
        <v>1785</v>
      </c>
      <c r="CF428" s="4" t="s">
        <v>1776</v>
      </c>
      <c r="CG428" s="4">
        <v>0</v>
      </c>
    </row>
    <row r="429" spans="1:85" s="4" customFormat="1" x14ac:dyDescent="0.35">
      <c r="A429" s="4" t="s">
        <v>1757</v>
      </c>
      <c r="B429" s="5">
        <v>42188</v>
      </c>
      <c r="C429" s="5">
        <v>42198</v>
      </c>
      <c r="D429" s="4">
        <v>1</v>
      </c>
      <c r="E429" s="4" t="s">
        <v>1899</v>
      </c>
      <c r="G429" s="4">
        <v>1</v>
      </c>
      <c r="H429" s="4" t="s">
        <v>1900</v>
      </c>
      <c r="J429" s="4" t="str">
        <f t="shared" si="398"/>
        <v>Possession of firearm</v>
      </c>
      <c r="K429" s="4" t="s">
        <v>1900</v>
      </c>
      <c r="M429" s="4" t="str">
        <f t="shared" si="394"/>
        <v>One calendar year</v>
      </c>
      <c r="N429" s="4" t="s">
        <v>1900</v>
      </c>
      <c r="P429" s="4">
        <v>1</v>
      </c>
      <c r="Q429" s="4" t="s">
        <v>1901</v>
      </c>
      <c r="S429" s="4" t="str">
        <f>("Damaging property, Failure to conform with rules, Endangering the health, safety, or property of others, Threats of violence, Terroristic threats")</f>
        <v>Damaging property, Failure to conform with rules, Endangering the health, safety, or property of others, Threats of violence, Terroristic threats</v>
      </c>
      <c r="T429" s="4" t="s">
        <v>1902</v>
      </c>
      <c r="U429" s="4" t="s">
        <v>1763</v>
      </c>
      <c r="V429" s="4" t="str">
        <f t="shared" si="400"/>
        <v>Truancy or Absence</v>
      </c>
      <c r="W429" s="4" t="s">
        <v>1903</v>
      </c>
      <c r="Y429" s="4" t="str">
        <f t="shared" si="401"/>
        <v>Not specified</v>
      </c>
      <c r="AB429" s="4">
        <v>1</v>
      </c>
      <c r="AC429" s="4" t="s">
        <v>1904</v>
      </c>
      <c r="AE429" s="4" t="str">
        <f t="shared" si="402"/>
        <v>Possession of firearms</v>
      </c>
      <c r="AF429" s="4" t="s">
        <v>1905</v>
      </c>
      <c r="AH429" s="4" t="str">
        <f t="shared" si="395"/>
        <v>Not specified</v>
      </c>
      <c r="AK429" s="4">
        <v>0</v>
      </c>
      <c r="AN429" s="4" t="str">
        <f t="shared" si="403"/>
        <v>Damaging property, Failure to conform with rules, Endangering the health, safety, or property of others, Threats of violence, Terroristic threats</v>
      </c>
      <c r="AO429" s="4" t="s">
        <v>1906</v>
      </c>
      <c r="AP429" s="4" t="s">
        <v>1768</v>
      </c>
      <c r="AQ429" s="4" t="str">
        <f t="shared" si="396"/>
        <v>Truancy or Absence</v>
      </c>
      <c r="AR429" s="4" t="s">
        <v>1903</v>
      </c>
      <c r="AT429" s="4" t="str">
        <f t="shared" si="404"/>
        <v>5 days</v>
      </c>
      <c r="AU429" s="4" t="s">
        <v>1906</v>
      </c>
      <c r="AV429" s="4" t="s">
        <v>1770</v>
      </c>
      <c r="AW429" s="4" t="str">
        <f t="shared" si="405"/>
        <v>No</v>
      </c>
      <c r="BC429" s="4">
        <v>0</v>
      </c>
      <c r="BI429" s="4" t="str">
        <f t="shared" si="406"/>
        <v>Opportunity to make-up school work</v>
      </c>
      <c r="BJ429" s="4" t="s">
        <v>1907</v>
      </c>
      <c r="BK429" s="4" t="s">
        <v>1772</v>
      </c>
      <c r="BL429" s="4" t="str">
        <f t="shared" si="397"/>
        <v>No</v>
      </c>
      <c r="BO429" s="4" t="str">
        <f>("")</f>
        <v/>
      </c>
      <c r="BR429" s="4">
        <v>1</v>
      </c>
      <c r="BS429" s="4" t="s">
        <v>1908</v>
      </c>
      <c r="BU429" s="4" t="str">
        <f t="shared" si="407"/>
        <v>Annually</v>
      </c>
      <c r="BV429" s="4" t="s">
        <v>1908</v>
      </c>
      <c r="BX429" s="4" t="str">
        <f t="shared" si="410"/>
        <v xml:space="preserve">Number of expulsions, Number of out-of-school suspensions, Incident type, Discipline duration, Firearm incidents, Demographic information </v>
      </c>
      <c r="BY429" s="4" t="s">
        <v>1908</v>
      </c>
      <c r="BZ429" s="4" t="s">
        <v>1774</v>
      </c>
      <c r="CA429" s="4">
        <v>1</v>
      </c>
      <c r="CB429" s="4" t="s">
        <v>1798</v>
      </c>
      <c r="CD429" s="4" t="str">
        <f t="shared" si="409"/>
        <v>Race/ethnicity, Gender, Grade level</v>
      </c>
      <c r="CE429" s="4" t="s">
        <v>1785</v>
      </c>
      <c r="CF429" s="4" t="s">
        <v>1776</v>
      </c>
      <c r="CG429" s="4">
        <v>0</v>
      </c>
    </row>
    <row r="430" spans="1:85" s="4" customFormat="1" x14ac:dyDescent="0.35">
      <c r="A430" s="4" t="s">
        <v>1757</v>
      </c>
      <c r="B430" s="5">
        <v>42199</v>
      </c>
      <c r="C430" s="5">
        <v>42430</v>
      </c>
      <c r="D430" s="4">
        <v>1</v>
      </c>
      <c r="E430" s="4" t="s">
        <v>1758</v>
      </c>
      <c r="G430" s="4">
        <v>1</v>
      </c>
      <c r="H430" s="4" t="s">
        <v>1828</v>
      </c>
      <c r="J430" s="4" t="str">
        <f t="shared" si="398"/>
        <v>Possession of firearm</v>
      </c>
      <c r="K430" s="4" t="s">
        <v>1760</v>
      </c>
      <c r="M430" s="4" t="str">
        <f t="shared" si="394"/>
        <v>One calendar year</v>
      </c>
      <c r="N430" s="4" t="s">
        <v>1760</v>
      </c>
      <c r="P430" s="4">
        <v>1</v>
      </c>
      <c r="Q430" s="4" t="s">
        <v>1878</v>
      </c>
      <c r="S430" s="4" t="str">
        <f t="shared" ref="S430:S438" si="411">("Damaging property, Failure to conform with rules, Endangering the health, safety, or property of others, Threats of violence, Terroristic threats, Interference with educational process")</f>
        <v>Damaging property, Failure to conform with rules, Endangering the health, safety, or property of others, Threats of violence, Terroristic threats, Interference with educational process</v>
      </c>
      <c r="T430" s="4" t="s">
        <v>1762</v>
      </c>
      <c r="U430" s="4" t="s">
        <v>1763</v>
      </c>
      <c r="V430" s="4" t="str">
        <f t="shared" si="400"/>
        <v>Truancy or Absence</v>
      </c>
      <c r="W430" s="4" t="s">
        <v>1829</v>
      </c>
      <c r="Y430" s="4" t="str">
        <f t="shared" si="401"/>
        <v>Not specified</v>
      </c>
      <c r="AB430" s="4">
        <v>1</v>
      </c>
      <c r="AC430" s="4" t="s">
        <v>1765</v>
      </c>
      <c r="AE430" s="4" t="str">
        <f t="shared" si="402"/>
        <v>Possession of firearms</v>
      </c>
      <c r="AF430" s="4" t="s">
        <v>1766</v>
      </c>
      <c r="AH430" s="4" t="str">
        <f t="shared" si="395"/>
        <v>Not specified</v>
      </c>
      <c r="AK430" s="4">
        <v>0</v>
      </c>
      <c r="AN430" s="4" t="str">
        <f t="shared" si="403"/>
        <v>Damaging property, Failure to conform with rules, Endangering the health, safety, or property of others, Threats of violence, Terroristic threats</v>
      </c>
      <c r="AO430" s="4" t="s">
        <v>1767</v>
      </c>
      <c r="AP430" s="4" t="s">
        <v>1768</v>
      </c>
      <c r="AQ430" s="4" t="str">
        <f t="shared" si="396"/>
        <v>Truancy or Absence</v>
      </c>
      <c r="AT430" s="4" t="str">
        <f t="shared" si="404"/>
        <v>5 days</v>
      </c>
      <c r="AU430" s="4" t="s">
        <v>1769</v>
      </c>
      <c r="AV430" s="4" t="s">
        <v>1770</v>
      </c>
      <c r="AW430" s="4" t="str">
        <f t="shared" si="405"/>
        <v>No</v>
      </c>
      <c r="BC430" s="4">
        <v>0</v>
      </c>
      <c r="BI430" s="4" t="str">
        <f t="shared" si="406"/>
        <v>Opportunity to make-up school work</v>
      </c>
      <c r="BJ430" s="4" t="s">
        <v>1771</v>
      </c>
      <c r="BK430" s="4" t="s">
        <v>1772</v>
      </c>
      <c r="BL430" s="4" t="str">
        <f t="shared" si="397"/>
        <v>No</v>
      </c>
      <c r="BO430" s="4" t="str">
        <f>("")</f>
        <v/>
      </c>
      <c r="BR430" s="4">
        <v>1</v>
      </c>
      <c r="BS430" s="4" t="s">
        <v>1826</v>
      </c>
      <c r="BU430" s="4" t="str">
        <f t="shared" si="407"/>
        <v>Annually</v>
      </c>
      <c r="BV430" s="4" t="s">
        <v>1782</v>
      </c>
      <c r="BX430" s="4" t="str">
        <f t="shared" si="410"/>
        <v xml:space="preserve">Number of expulsions, Number of out-of-school suspensions, Incident type, Discipline duration, Firearm incidents, Demographic information </v>
      </c>
      <c r="BY430" s="4" t="s">
        <v>1826</v>
      </c>
      <c r="BZ430" s="4" t="s">
        <v>1774</v>
      </c>
      <c r="CA430" s="4">
        <v>1</v>
      </c>
      <c r="CB430" s="4" t="s">
        <v>1798</v>
      </c>
      <c r="CD430" s="4" t="str">
        <f t="shared" si="409"/>
        <v>Race/ethnicity, Gender, Grade level</v>
      </c>
      <c r="CE430" s="4" t="s">
        <v>1785</v>
      </c>
      <c r="CF430" s="4" t="s">
        <v>1776</v>
      </c>
      <c r="CG430" s="4">
        <v>0</v>
      </c>
    </row>
    <row r="431" spans="1:85" s="4" customFormat="1" x14ac:dyDescent="0.35">
      <c r="A431" s="4" t="s">
        <v>1757</v>
      </c>
      <c r="B431" s="5">
        <v>42431</v>
      </c>
      <c r="C431" s="5">
        <v>42908</v>
      </c>
      <c r="D431" s="4">
        <v>1</v>
      </c>
      <c r="E431" s="4" t="s">
        <v>1758</v>
      </c>
      <c r="G431" s="4">
        <v>1</v>
      </c>
      <c r="H431" s="4" t="s">
        <v>1828</v>
      </c>
      <c r="J431" s="4" t="str">
        <f t="shared" si="398"/>
        <v>Possession of firearm</v>
      </c>
      <c r="K431" s="4" t="s">
        <v>1760</v>
      </c>
      <c r="M431" s="4" t="str">
        <f t="shared" si="394"/>
        <v>One calendar year</v>
      </c>
      <c r="N431" s="4" t="s">
        <v>1760</v>
      </c>
      <c r="P431" s="4">
        <v>1</v>
      </c>
      <c r="Q431" s="4" t="s">
        <v>1878</v>
      </c>
      <c r="S431" s="4" t="str">
        <f t="shared" si="411"/>
        <v>Damaging property, Failure to conform with rules, Endangering the health, safety, or property of others, Threats of violence, Terroristic threats, Interference with educational process</v>
      </c>
      <c r="T431" s="4" t="s">
        <v>1762</v>
      </c>
      <c r="U431" s="4" t="s">
        <v>1763</v>
      </c>
      <c r="V431" s="4" t="str">
        <f t="shared" si="400"/>
        <v>Truancy or Absence</v>
      </c>
      <c r="W431" s="4" t="s">
        <v>1831</v>
      </c>
      <c r="Y431" s="4" t="str">
        <f t="shared" si="401"/>
        <v>Not specified</v>
      </c>
      <c r="AB431" s="4">
        <v>1</v>
      </c>
      <c r="AC431" s="4" t="s">
        <v>1765</v>
      </c>
      <c r="AE431" s="4" t="str">
        <f t="shared" si="402"/>
        <v>Possession of firearms</v>
      </c>
      <c r="AF431" s="4" t="s">
        <v>1766</v>
      </c>
      <c r="AH431" s="4" t="str">
        <f t="shared" si="395"/>
        <v>Not specified</v>
      </c>
      <c r="AK431" s="4">
        <v>0</v>
      </c>
      <c r="AN431" s="4" t="str">
        <f t="shared" si="403"/>
        <v>Damaging property, Failure to conform with rules, Endangering the health, safety, or property of others, Threats of violence, Terroristic threats</v>
      </c>
      <c r="AO431" s="4" t="s">
        <v>1767</v>
      </c>
      <c r="AP431" s="4" t="s">
        <v>1768</v>
      </c>
      <c r="AQ431" s="4" t="str">
        <f t="shared" si="396"/>
        <v>Truancy or Absence</v>
      </c>
      <c r="AR431" s="4" t="s">
        <v>1831</v>
      </c>
      <c r="AT431" s="4" t="str">
        <f t="shared" si="404"/>
        <v>5 days</v>
      </c>
      <c r="AU431" s="4" t="s">
        <v>1769</v>
      </c>
      <c r="AV431" s="4" t="s">
        <v>1770</v>
      </c>
      <c r="AW431" s="4" t="str">
        <f t="shared" si="405"/>
        <v>No</v>
      </c>
      <c r="BC431" s="4">
        <v>0</v>
      </c>
      <c r="BI431" s="4" t="str">
        <f t="shared" si="406"/>
        <v>Opportunity to make-up school work</v>
      </c>
      <c r="BJ431" s="4" t="s">
        <v>1771</v>
      </c>
      <c r="BK431" s="4" t="s">
        <v>1772</v>
      </c>
      <c r="BL431" s="4" t="str">
        <f t="shared" si="397"/>
        <v>No</v>
      </c>
      <c r="BO431" s="4" t="str">
        <f>("")</f>
        <v/>
      </c>
      <c r="BR431" s="4">
        <v>1</v>
      </c>
      <c r="BS431" s="4" t="s">
        <v>1826</v>
      </c>
      <c r="BU431" s="4" t="str">
        <f t="shared" si="407"/>
        <v>Annually</v>
      </c>
      <c r="BV431" s="4" t="s">
        <v>1782</v>
      </c>
      <c r="BX431" s="4" t="str">
        <f t="shared" si="410"/>
        <v xml:space="preserve">Number of expulsions, Number of out-of-school suspensions, Incident type, Discipline duration, Firearm incidents, Demographic information </v>
      </c>
      <c r="BY431" s="4" t="s">
        <v>1826</v>
      </c>
      <c r="BZ431" s="4" t="s">
        <v>1774</v>
      </c>
      <c r="CA431" s="4">
        <v>1</v>
      </c>
      <c r="CB431" s="4" t="s">
        <v>1798</v>
      </c>
      <c r="CD431" s="4" t="str">
        <f t="shared" si="409"/>
        <v>Race/ethnicity, Gender, Grade level</v>
      </c>
      <c r="CE431" s="4" t="s">
        <v>1785</v>
      </c>
      <c r="CF431" s="4" t="s">
        <v>1776</v>
      </c>
      <c r="CG431" s="4">
        <v>0</v>
      </c>
    </row>
    <row r="432" spans="1:85" s="4" customFormat="1" x14ac:dyDescent="0.35">
      <c r="A432" s="4" t="s">
        <v>1757</v>
      </c>
      <c r="B432" s="5">
        <v>42909</v>
      </c>
      <c r="C432" s="5">
        <v>42934</v>
      </c>
      <c r="D432" s="4">
        <v>1</v>
      </c>
      <c r="E432" s="4" t="s">
        <v>1758</v>
      </c>
      <c r="G432" s="4">
        <v>1</v>
      </c>
      <c r="H432" s="4" t="s">
        <v>1759</v>
      </c>
      <c r="J432" s="4" t="str">
        <f t="shared" si="398"/>
        <v>Possession of firearm</v>
      </c>
      <c r="K432" s="4" t="s">
        <v>1760</v>
      </c>
      <c r="M432" s="4" t="str">
        <f t="shared" ref="M432:M439" si="412">("One calendar year")</f>
        <v>One calendar year</v>
      </c>
      <c r="N432" s="4" t="s">
        <v>1760</v>
      </c>
      <c r="P432" s="4">
        <v>1</v>
      </c>
      <c r="Q432" s="4" t="s">
        <v>1880</v>
      </c>
      <c r="S432" s="4" t="str">
        <f t="shared" si="411"/>
        <v>Damaging property, Failure to conform with rules, Endangering the health, safety, or property of others, Threats of violence, Terroristic threats, Interference with educational process</v>
      </c>
      <c r="T432" s="4" t="s">
        <v>1762</v>
      </c>
      <c r="U432" s="4" t="s">
        <v>1763</v>
      </c>
      <c r="V432" s="4" t="str">
        <f t="shared" si="400"/>
        <v>Truancy or Absence</v>
      </c>
      <c r="W432" s="4" t="s">
        <v>1831</v>
      </c>
      <c r="Y432" s="4" t="str">
        <f t="shared" si="401"/>
        <v>Not specified</v>
      </c>
      <c r="AB432" s="4">
        <v>1</v>
      </c>
      <c r="AC432" s="4" t="s">
        <v>1765</v>
      </c>
      <c r="AE432" s="4" t="str">
        <f t="shared" si="402"/>
        <v>Possession of firearms</v>
      </c>
      <c r="AF432" s="4" t="s">
        <v>1766</v>
      </c>
      <c r="AH432" s="4" t="str">
        <f t="shared" si="395"/>
        <v>Not specified</v>
      </c>
      <c r="AK432" s="4">
        <v>0</v>
      </c>
      <c r="AN432" s="4" t="str">
        <f t="shared" si="403"/>
        <v>Damaging property, Failure to conform with rules, Endangering the health, safety, or property of others, Threats of violence, Terroristic threats</v>
      </c>
      <c r="AO432" s="4" t="s">
        <v>1767</v>
      </c>
      <c r="AP432" s="4" t="s">
        <v>1768</v>
      </c>
      <c r="AQ432" s="4" t="str">
        <f t="shared" si="396"/>
        <v>Truancy or Absence</v>
      </c>
      <c r="AT432" s="4" t="str">
        <f t="shared" si="404"/>
        <v>5 days</v>
      </c>
      <c r="AU432" s="4" t="s">
        <v>1769</v>
      </c>
      <c r="AV432" s="4" t="s">
        <v>1770</v>
      </c>
      <c r="AW432" s="4" t="str">
        <f t="shared" si="405"/>
        <v>No</v>
      </c>
      <c r="BC432" s="4">
        <v>0</v>
      </c>
      <c r="BI432" s="4" t="str">
        <f t="shared" si="406"/>
        <v>Opportunity to make-up school work</v>
      </c>
      <c r="BJ432" s="4" t="s">
        <v>1771</v>
      </c>
      <c r="BK432" s="4" t="s">
        <v>1772</v>
      </c>
      <c r="BL432" s="4" t="str">
        <f t="shared" si="397"/>
        <v>No</v>
      </c>
      <c r="BO432" s="4" t="str">
        <f>("")</f>
        <v/>
      </c>
      <c r="BR432" s="4">
        <v>1</v>
      </c>
      <c r="BS432" s="4" t="s">
        <v>1782</v>
      </c>
      <c r="BU432" s="4" t="str">
        <f t="shared" si="407"/>
        <v>Annually</v>
      </c>
      <c r="BV432" s="4" t="s">
        <v>1782</v>
      </c>
      <c r="BX432" s="4" t="str">
        <f t="shared" si="410"/>
        <v xml:space="preserve">Number of expulsions, Number of out-of-school suspensions, Incident type, Discipline duration, Firearm incidents, Demographic information </v>
      </c>
      <c r="BY432" s="4" t="s">
        <v>1782</v>
      </c>
      <c r="BZ432" s="4" t="s">
        <v>1774</v>
      </c>
      <c r="CA432" s="4">
        <v>1</v>
      </c>
      <c r="CB432" s="4" t="s">
        <v>1798</v>
      </c>
      <c r="CD432" s="4" t="str">
        <f t="shared" si="409"/>
        <v>Race/ethnicity, Gender, Grade level</v>
      </c>
      <c r="CE432" s="4" t="s">
        <v>1785</v>
      </c>
      <c r="CF432" s="4" t="s">
        <v>1776</v>
      </c>
      <c r="CG432" s="4">
        <v>0</v>
      </c>
    </row>
    <row r="433" spans="1:89" s="4" customFormat="1" x14ac:dyDescent="0.35">
      <c r="A433" s="4" t="s">
        <v>1757</v>
      </c>
      <c r="B433" s="5">
        <v>42935</v>
      </c>
      <c r="C433" s="5">
        <v>43000</v>
      </c>
      <c r="D433" s="4">
        <v>1</v>
      </c>
      <c r="E433" s="4" t="s">
        <v>1827</v>
      </c>
      <c r="G433" s="4">
        <v>1</v>
      </c>
      <c r="H433" s="4" t="s">
        <v>1828</v>
      </c>
      <c r="J433" s="4" t="str">
        <f t="shared" si="398"/>
        <v>Possession of firearm</v>
      </c>
      <c r="K433" s="4" t="s">
        <v>1760</v>
      </c>
      <c r="M433" s="4" t="str">
        <f t="shared" si="412"/>
        <v>One calendar year</v>
      </c>
      <c r="N433" s="4" t="s">
        <v>1760</v>
      </c>
      <c r="P433" s="4">
        <v>1</v>
      </c>
      <c r="Q433" s="4" t="s">
        <v>1878</v>
      </c>
      <c r="S433" s="4" t="str">
        <f t="shared" si="411"/>
        <v>Damaging property, Failure to conform with rules, Endangering the health, safety, or property of others, Threats of violence, Terroristic threats, Interference with educational process</v>
      </c>
      <c r="T433" s="4" t="s">
        <v>1762</v>
      </c>
      <c r="U433" s="4" t="s">
        <v>1763</v>
      </c>
      <c r="V433" s="4" t="str">
        <f t="shared" si="400"/>
        <v>Truancy or Absence</v>
      </c>
      <c r="W433" s="4" t="s">
        <v>1829</v>
      </c>
      <c r="Y433" s="4" t="str">
        <f t="shared" si="401"/>
        <v>Not specified</v>
      </c>
      <c r="AB433" s="4">
        <v>1</v>
      </c>
      <c r="AC433" s="4" t="s">
        <v>1817</v>
      </c>
      <c r="AE433" s="4" t="str">
        <f t="shared" si="402"/>
        <v>Possession of firearms</v>
      </c>
      <c r="AF433" s="4" t="s">
        <v>1766</v>
      </c>
      <c r="AH433" s="4" t="str">
        <f t="shared" si="395"/>
        <v>Not specified</v>
      </c>
      <c r="AK433" s="4">
        <v>0</v>
      </c>
      <c r="AN433" s="4" t="str">
        <f t="shared" si="403"/>
        <v>Damaging property, Failure to conform with rules, Endangering the health, safety, or property of others, Threats of violence, Terroristic threats</v>
      </c>
      <c r="AO433" s="4" t="s">
        <v>1909</v>
      </c>
      <c r="AP433" s="4" t="s">
        <v>1768</v>
      </c>
      <c r="AQ433" s="4" t="str">
        <f t="shared" si="396"/>
        <v>Truancy or Absence</v>
      </c>
      <c r="AR433" s="4" t="s">
        <v>1829</v>
      </c>
      <c r="AT433" s="4" t="str">
        <f t="shared" si="404"/>
        <v>5 days</v>
      </c>
      <c r="AU433" s="4" t="s">
        <v>1769</v>
      </c>
      <c r="AV433" s="4" t="s">
        <v>1770</v>
      </c>
      <c r="AW433" s="4" t="str">
        <f t="shared" si="405"/>
        <v>No</v>
      </c>
      <c r="BC433" s="4">
        <v>0</v>
      </c>
      <c r="BI433" s="4" t="str">
        <f t="shared" si="406"/>
        <v>Opportunity to make-up school work</v>
      </c>
      <c r="BJ433" s="4" t="s">
        <v>1771</v>
      </c>
      <c r="BK433" s="4" t="s">
        <v>1772</v>
      </c>
      <c r="BL433" s="4" t="str">
        <f t="shared" si="397"/>
        <v>No</v>
      </c>
      <c r="BO433" s="4" t="str">
        <f>("")</f>
        <v/>
      </c>
      <c r="BR433" s="4">
        <v>1</v>
      </c>
      <c r="BS433" s="4" t="s">
        <v>1782</v>
      </c>
      <c r="BU433" s="4" t="str">
        <f t="shared" si="407"/>
        <v>Annually</v>
      </c>
      <c r="BV433" s="4" t="s">
        <v>1782</v>
      </c>
      <c r="BX433" s="4" t="str">
        <f t="shared" si="410"/>
        <v xml:space="preserve">Number of expulsions, Number of out-of-school suspensions, Incident type, Discipline duration, Firearm incidents, Demographic information </v>
      </c>
      <c r="BY433" s="4" t="s">
        <v>1782</v>
      </c>
      <c r="BZ433" s="4" t="s">
        <v>1774</v>
      </c>
      <c r="CA433" s="4">
        <v>1</v>
      </c>
      <c r="CB433" s="4" t="s">
        <v>1798</v>
      </c>
      <c r="CD433" s="4" t="str">
        <f t="shared" si="409"/>
        <v>Race/ethnicity, Gender, Grade level</v>
      </c>
      <c r="CE433" s="4" t="s">
        <v>1785</v>
      </c>
      <c r="CF433" s="4" t="s">
        <v>1776</v>
      </c>
      <c r="CG433" s="4">
        <v>0</v>
      </c>
    </row>
    <row r="434" spans="1:89" s="4" customFormat="1" x14ac:dyDescent="0.35">
      <c r="A434" s="4" t="s">
        <v>1757</v>
      </c>
      <c r="B434" s="5">
        <v>43001</v>
      </c>
      <c r="C434" s="5">
        <v>43195</v>
      </c>
      <c r="D434" s="4">
        <v>1</v>
      </c>
      <c r="E434" s="4" t="s">
        <v>1827</v>
      </c>
      <c r="G434" s="4">
        <v>1</v>
      </c>
      <c r="H434" s="4" t="s">
        <v>1828</v>
      </c>
      <c r="J434" s="4" t="str">
        <f t="shared" si="398"/>
        <v>Possession of firearm</v>
      </c>
      <c r="K434" s="4" t="s">
        <v>1760</v>
      </c>
      <c r="M434" s="4" t="str">
        <f t="shared" si="412"/>
        <v>One calendar year</v>
      </c>
      <c r="N434" s="4" t="s">
        <v>1760</v>
      </c>
      <c r="P434" s="4">
        <v>1</v>
      </c>
      <c r="Q434" s="4" t="s">
        <v>1878</v>
      </c>
      <c r="S434" s="4" t="str">
        <f t="shared" si="411"/>
        <v>Damaging property, Failure to conform with rules, Endangering the health, safety, or property of others, Threats of violence, Terroristic threats, Interference with educational process</v>
      </c>
      <c r="T434" s="4" t="s">
        <v>1762</v>
      </c>
      <c r="U434" s="4" t="s">
        <v>1763</v>
      </c>
      <c r="V434" s="4" t="str">
        <f t="shared" si="400"/>
        <v>Truancy or Absence</v>
      </c>
      <c r="W434" s="4" t="s">
        <v>1910</v>
      </c>
      <c r="Y434" s="4" t="str">
        <f t="shared" si="401"/>
        <v>Not specified</v>
      </c>
      <c r="AB434" s="4">
        <v>1</v>
      </c>
      <c r="AC434" s="4" t="s">
        <v>1817</v>
      </c>
      <c r="AE434" s="4" t="str">
        <f t="shared" si="402"/>
        <v>Possession of firearms</v>
      </c>
      <c r="AF434" s="4" t="s">
        <v>1766</v>
      </c>
      <c r="AH434" s="4" t="str">
        <f t="shared" si="395"/>
        <v>Not specified</v>
      </c>
      <c r="AK434" s="4">
        <v>0</v>
      </c>
      <c r="AN434" s="4" t="str">
        <f t="shared" si="403"/>
        <v>Damaging property, Failure to conform with rules, Endangering the health, safety, or property of others, Threats of violence, Terroristic threats</v>
      </c>
      <c r="AO434" s="4" t="s">
        <v>1909</v>
      </c>
      <c r="AP434" s="4" t="s">
        <v>1768</v>
      </c>
      <c r="AQ434" s="4" t="str">
        <f t="shared" si="396"/>
        <v>Truancy or Absence</v>
      </c>
      <c r="AR434" s="4" t="s">
        <v>1910</v>
      </c>
      <c r="AT434" s="4" t="str">
        <f t="shared" si="404"/>
        <v>5 days</v>
      </c>
      <c r="AU434" s="4" t="s">
        <v>1769</v>
      </c>
      <c r="AV434" s="4" t="s">
        <v>1770</v>
      </c>
      <c r="AW434" s="4" t="str">
        <f t="shared" si="405"/>
        <v>No</v>
      </c>
      <c r="BC434" s="4">
        <v>0</v>
      </c>
      <c r="BI434" s="4" t="str">
        <f t="shared" si="406"/>
        <v>Opportunity to make-up school work</v>
      </c>
      <c r="BJ434" s="4" t="s">
        <v>1771</v>
      </c>
      <c r="BK434" s="4" t="s">
        <v>1772</v>
      </c>
      <c r="BL434" s="4" t="str">
        <f t="shared" si="397"/>
        <v>No</v>
      </c>
      <c r="BO434" s="4" t="str">
        <f>("")</f>
        <v/>
      </c>
      <c r="BR434" s="4">
        <v>1</v>
      </c>
      <c r="BS434" s="4" t="s">
        <v>1782</v>
      </c>
      <c r="BU434" s="4" t="str">
        <f t="shared" si="407"/>
        <v>Annually</v>
      </c>
      <c r="BV434" s="4" t="s">
        <v>1782</v>
      </c>
      <c r="BX434" s="4" t="str">
        <f t="shared" si="410"/>
        <v xml:space="preserve">Number of expulsions, Number of out-of-school suspensions, Incident type, Discipline duration, Firearm incidents, Demographic information </v>
      </c>
      <c r="BY434" s="4" t="s">
        <v>1782</v>
      </c>
      <c r="BZ434" s="4" t="s">
        <v>1774</v>
      </c>
      <c r="CA434" s="4">
        <v>1</v>
      </c>
      <c r="CB434" s="4" t="s">
        <v>1798</v>
      </c>
      <c r="CD434" s="4" t="str">
        <f t="shared" si="409"/>
        <v>Race/ethnicity, Gender, Grade level</v>
      </c>
      <c r="CE434" s="4" t="s">
        <v>1785</v>
      </c>
      <c r="CF434" s="4" t="s">
        <v>1776</v>
      </c>
      <c r="CG434" s="4">
        <v>0</v>
      </c>
    </row>
    <row r="435" spans="1:89" s="4" customFormat="1" x14ac:dyDescent="0.35">
      <c r="A435" s="4" t="s">
        <v>1757</v>
      </c>
      <c r="B435" s="5">
        <v>43196</v>
      </c>
      <c r="C435" s="5">
        <v>43207</v>
      </c>
      <c r="D435" s="4">
        <v>1</v>
      </c>
      <c r="E435" s="4" t="s">
        <v>1827</v>
      </c>
      <c r="G435" s="4">
        <v>1</v>
      </c>
      <c r="H435" s="4" t="s">
        <v>1828</v>
      </c>
      <c r="J435" s="4" t="str">
        <f t="shared" si="398"/>
        <v>Possession of firearm</v>
      </c>
      <c r="K435" s="4" t="s">
        <v>1760</v>
      </c>
      <c r="M435" s="4" t="str">
        <f t="shared" si="412"/>
        <v>One calendar year</v>
      </c>
      <c r="N435" s="4" t="s">
        <v>1760</v>
      </c>
      <c r="P435" s="4">
        <v>1</v>
      </c>
      <c r="Q435" s="4" t="s">
        <v>1878</v>
      </c>
      <c r="S435" s="4" t="str">
        <f t="shared" si="411"/>
        <v>Damaging property, Failure to conform with rules, Endangering the health, safety, or property of others, Threats of violence, Terroristic threats, Interference with educational process</v>
      </c>
      <c r="T435" s="4" t="s">
        <v>1762</v>
      </c>
      <c r="U435" s="4" t="s">
        <v>1763</v>
      </c>
      <c r="V435" s="4" t="str">
        <f t="shared" si="400"/>
        <v>Truancy or Absence</v>
      </c>
      <c r="W435" s="4" t="s">
        <v>1911</v>
      </c>
      <c r="Y435" s="4" t="str">
        <f t="shared" si="401"/>
        <v>Not specified</v>
      </c>
      <c r="AB435" s="4">
        <v>1</v>
      </c>
      <c r="AC435" s="4" t="s">
        <v>1817</v>
      </c>
      <c r="AE435" s="4" t="str">
        <f t="shared" si="402"/>
        <v>Possession of firearms</v>
      </c>
      <c r="AF435" s="4" t="s">
        <v>1766</v>
      </c>
      <c r="AH435" s="4" t="str">
        <f t="shared" si="395"/>
        <v>Not specified</v>
      </c>
      <c r="AK435" s="4">
        <v>0</v>
      </c>
      <c r="AN435" s="4" t="str">
        <f t="shared" si="403"/>
        <v>Damaging property, Failure to conform with rules, Endangering the health, safety, or property of others, Threats of violence, Terroristic threats</v>
      </c>
      <c r="AO435" s="4" t="s">
        <v>1909</v>
      </c>
      <c r="AP435" s="4" t="s">
        <v>1768</v>
      </c>
      <c r="AQ435" s="4" t="str">
        <f t="shared" si="396"/>
        <v>Truancy or Absence</v>
      </c>
      <c r="AR435" s="4" t="s">
        <v>1911</v>
      </c>
      <c r="AT435" s="4" t="str">
        <f t="shared" si="404"/>
        <v>5 days</v>
      </c>
      <c r="AU435" s="4" t="s">
        <v>1769</v>
      </c>
      <c r="AV435" s="4" t="s">
        <v>1770</v>
      </c>
      <c r="AW435" s="4" t="str">
        <f t="shared" si="405"/>
        <v>No</v>
      </c>
      <c r="BC435" s="4">
        <v>0</v>
      </c>
      <c r="BI435" s="4" t="str">
        <f t="shared" si="406"/>
        <v>Opportunity to make-up school work</v>
      </c>
      <c r="BJ435" s="4" t="s">
        <v>1771</v>
      </c>
      <c r="BK435" s="4" t="s">
        <v>1772</v>
      </c>
      <c r="BL435" s="4" t="str">
        <f t="shared" si="397"/>
        <v>No</v>
      </c>
      <c r="BO435" s="4" t="str">
        <f>("")</f>
        <v/>
      </c>
      <c r="BR435" s="4">
        <v>1</v>
      </c>
      <c r="BS435" s="4" t="s">
        <v>1912</v>
      </c>
      <c r="BU435" s="4" t="str">
        <f t="shared" si="407"/>
        <v>Annually</v>
      </c>
      <c r="BV435" s="4" t="s">
        <v>1782</v>
      </c>
      <c r="BX435" s="4" t="str">
        <f t="shared" si="410"/>
        <v xml:space="preserve">Number of expulsions, Number of out-of-school suspensions, Incident type, Discipline duration, Firearm incidents, Demographic information </v>
      </c>
      <c r="BY435" s="4" t="s">
        <v>1782</v>
      </c>
      <c r="BZ435" s="4" t="s">
        <v>1774</v>
      </c>
      <c r="CA435" s="4">
        <v>1</v>
      </c>
      <c r="CB435" s="4" t="s">
        <v>1798</v>
      </c>
      <c r="CD435" s="4" t="str">
        <f t="shared" si="409"/>
        <v>Race/ethnicity, Gender, Grade level</v>
      </c>
      <c r="CE435" s="4" t="s">
        <v>1785</v>
      </c>
      <c r="CF435" s="4" t="s">
        <v>1776</v>
      </c>
      <c r="CG435" s="4">
        <v>0</v>
      </c>
    </row>
    <row r="436" spans="1:89" s="4" customFormat="1" x14ac:dyDescent="0.35">
      <c r="A436" s="4" t="s">
        <v>1757</v>
      </c>
      <c r="B436" s="5">
        <v>43208</v>
      </c>
      <c r="C436" s="5">
        <v>43281</v>
      </c>
      <c r="D436" s="4">
        <v>1</v>
      </c>
      <c r="E436" s="4" t="s">
        <v>1881</v>
      </c>
      <c r="G436" s="4">
        <v>1</v>
      </c>
      <c r="H436" s="4" t="s">
        <v>1882</v>
      </c>
      <c r="J436" s="4" t="str">
        <f t="shared" si="398"/>
        <v>Possession of firearm</v>
      </c>
      <c r="K436" s="4" t="s">
        <v>1883</v>
      </c>
      <c r="M436" s="4" t="str">
        <f t="shared" si="412"/>
        <v>One calendar year</v>
      </c>
      <c r="N436" s="4" t="s">
        <v>1883</v>
      </c>
      <c r="P436" s="4">
        <v>1</v>
      </c>
      <c r="Q436" s="4" t="s">
        <v>1884</v>
      </c>
      <c r="S436" s="4" t="str">
        <f t="shared" si="411"/>
        <v>Damaging property, Failure to conform with rules, Endangering the health, safety, or property of others, Threats of violence, Terroristic threats, Interference with educational process</v>
      </c>
      <c r="T436" s="4" t="s">
        <v>1885</v>
      </c>
      <c r="U436" s="4" t="s">
        <v>1763</v>
      </c>
      <c r="V436" s="4" t="str">
        <f t="shared" si="400"/>
        <v>Truancy or Absence</v>
      </c>
      <c r="W436" s="4" t="s">
        <v>1862</v>
      </c>
      <c r="Y436" s="4" t="str">
        <f t="shared" si="401"/>
        <v>Not specified</v>
      </c>
      <c r="AB436" s="4">
        <v>1</v>
      </c>
      <c r="AC436" s="4" t="s">
        <v>1863</v>
      </c>
      <c r="AE436" s="4" t="str">
        <f t="shared" si="402"/>
        <v>Possession of firearms</v>
      </c>
      <c r="AF436" s="4" t="s">
        <v>1864</v>
      </c>
      <c r="AH436" s="4" t="str">
        <f t="shared" si="395"/>
        <v>Not specified</v>
      </c>
      <c r="AK436" s="4">
        <v>0</v>
      </c>
      <c r="AN436" s="4" t="str">
        <f t="shared" si="403"/>
        <v>Damaging property, Failure to conform with rules, Endangering the health, safety, or property of others, Threats of violence, Terroristic threats</v>
      </c>
      <c r="AO436" s="4" t="s">
        <v>1865</v>
      </c>
      <c r="AP436" s="4" t="s">
        <v>1768</v>
      </c>
      <c r="AQ436" s="4" t="str">
        <f t="shared" si="396"/>
        <v>Truancy or Absence</v>
      </c>
      <c r="AR436" s="4" t="s">
        <v>1862</v>
      </c>
      <c r="AT436" s="4" t="str">
        <f t="shared" si="404"/>
        <v>5 days</v>
      </c>
      <c r="AU436" s="4" t="s">
        <v>1866</v>
      </c>
      <c r="AV436" s="4" t="s">
        <v>1770</v>
      </c>
      <c r="AW436" s="4" t="str">
        <f t="shared" si="405"/>
        <v>No</v>
      </c>
      <c r="BC436" s="4">
        <v>0</v>
      </c>
      <c r="BI436" s="4" t="str">
        <f t="shared" si="406"/>
        <v>Opportunity to make-up school work</v>
      </c>
      <c r="BJ436" s="4" t="s">
        <v>1887</v>
      </c>
      <c r="BK436" s="4" t="s">
        <v>1772</v>
      </c>
      <c r="BL436" s="4" t="str">
        <f t="shared" si="397"/>
        <v>No</v>
      </c>
      <c r="BO436" s="4" t="str">
        <f>("")</f>
        <v/>
      </c>
      <c r="BR436" s="4">
        <v>1</v>
      </c>
      <c r="BS436" s="4" t="s">
        <v>1913</v>
      </c>
      <c r="BU436" s="4" t="str">
        <f t="shared" si="407"/>
        <v>Annually</v>
      </c>
      <c r="BV436" s="4" t="s">
        <v>1888</v>
      </c>
      <c r="BX436" s="4" t="str">
        <f t="shared" si="410"/>
        <v xml:space="preserve">Number of expulsions, Number of out-of-school suspensions, Incident type, Discipline duration, Firearm incidents, Demographic information </v>
      </c>
      <c r="BY436" s="4" t="s">
        <v>1888</v>
      </c>
      <c r="BZ436" s="4" t="s">
        <v>1774</v>
      </c>
      <c r="CA436" s="4">
        <v>1</v>
      </c>
      <c r="CB436" s="4" t="s">
        <v>1798</v>
      </c>
      <c r="CD436" s="4" t="str">
        <f t="shared" si="409"/>
        <v>Race/ethnicity, Gender, Grade level</v>
      </c>
      <c r="CE436" s="4" t="s">
        <v>1785</v>
      </c>
      <c r="CF436" s="4" t="s">
        <v>1776</v>
      </c>
      <c r="CG436" s="4">
        <v>0</v>
      </c>
    </row>
    <row r="437" spans="1:89" s="4" customFormat="1" x14ac:dyDescent="0.35">
      <c r="A437" s="4" t="s">
        <v>1757</v>
      </c>
      <c r="B437" s="5">
        <v>43282</v>
      </c>
      <c r="C437" s="5">
        <v>43372</v>
      </c>
      <c r="D437" s="4">
        <v>1</v>
      </c>
      <c r="E437" s="4" t="s">
        <v>1881</v>
      </c>
      <c r="G437" s="4">
        <v>1</v>
      </c>
      <c r="H437" s="4" t="s">
        <v>1882</v>
      </c>
      <c r="J437" s="4" t="str">
        <f t="shared" si="398"/>
        <v>Possession of firearm</v>
      </c>
      <c r="K437" s="4" t="s">
        <v>1883</v>
      </c>
      <c r="M437" s="4" t="str">
        <f t="shared" si="412"/>
        <v>One calendar year</v>
      </c>
      <c r="N437" s="4" t="s">
        <v>1883</v>
      </c>
      <c r="P437" s="4">
        <v>1</v>
      </c>
      <c r="Q437" s="4" t="s">
        <v>1884</v>
      </c>
      <c r="S437" s="4" t="str">
        <f t="shared" si="411"/>
        <v>Damaging property, Failure to conform with rules, Endangering the health, safety, or property of others, Threats of violence, Terroristic threats, Interference with educational process</v>
      </c>
      <c r="T437" s="4" t="s">
        <v>1885</v>
      </c>
      <c r="U437" s="4" t="s">
        <v>1763</v>
      </c>
      <c r="V437" s="4" t="str">
        <f t="shared" si="400"/>
        <v>Truancy or Absence</v>
      </c>
      <c r="W437" s="4" t="s">
        <v>1862</v>
      </c>
      <c r="Y437" s="4" t="str">
        <f t="shared" si="401"/>
        <v>Not specified</v>
      </c>
      <c r="AB437" s="4">
        <v>1</v>
      </c>
      <c r="AC437" s="4" t="s">
        <v>1863</v>
      </c>
      <c r="AE437" s="4" t="str">
        <f t="shared" si="402"/>
        <v>Possession of firearms</v>
      </c>
      <c r="AF437" s="4" t="s">
        <v>1864</v>
      </c>
      <c r="AH437" s="4" t="str">
        <f t="shared" si="395"/>
        <v>Not specified</v>
      </c>
      <c r="AK437" s="4">
        <v>0</v>
      </c>
      <c r="AN437" s="4" t="str">
        <f t="shared" si="403"/>
        <v>Damaging property, Failure to conform with rules, Endangering the health, safety, or property of others, Threats of violence, Terroristic threats</v>
      </c>
      <c r="AO437" s="4" t="s">
        <v>1865</v>
      </c>
      <c r="AP437" s="4" t="s">
        <v>1768</v>
      </c>
      <c r="AQ437" s="4" t="str">
        <f t="shared" si="396"/>
        <v>Truancy or Absence</v>
      </c>
      <c r="AR437" s="4" t="s">
        <v>1862</v>
      </c>
      <c r="AT437" s="4" t="str">
        <f t="shared" si="404"/>
        <v>5 days</v>
      </c>
      <c r="AU437" s="4" t="s">
        <v>1866</v>
      </c>
      <c r="AV437" s="4" t="s">
        <v>1770</v>
      </c>
      <c r="AW437" s="4" t="str">
        <f t="shared" si="405"/>
        <v>No</v>
      </c>
      <c r="BC437" s="4">
        <v>0</v>
      </c>
      <c r="BI437" s="4" t="str">
        <f t="shared" si="406"/>
        <v>Opportunity to make-up school work</v>
      </c>
      <c r="BJ437" s="4" t="s">
        <v>1887</v>
      </c>
      <c r="BK437" s="4" t="s">
        <v>1772</v>
      </c>
      <c r="BL437" s="4" t="str">
        <f t="shared" si="397"/>
        <v>No</v>
      </c>
      <c r="BO437" s="4" t="str">
        <f>("")</f>
        <v/>
      </c>
      <c r="BR437" s="4">
        <v>1</v>
      </c>
      <c r="BS437" s="4" t="s">
        <v>1914</v>
      </c>
      <c r="BU437" s="4" t="str">
        <f t="shared" si="407"/>
        <v>Annually</v>
      </c>
      <c r="BV437" s="4" t="s">
        <v>1915</v>
      </c>
      <c r="BX437" s="4" t="str">
        <f t="shared" si="410"/>
        <v xml:space="preserve">Number of expulsions, Number of out-of-school suspensions, Incident type, Discipline duration, Firearm incidents, Demographic information </v>
      </c>
      <c r="BY437" s="4" t="s">
        <v>1915</v>
      </c>
      <c r="BZ437" s="4" t="s">
        <v>1774</v>
      </c>
      <c r="CA437" s="4">
        <v>1</v>
      </c>
      <c r="CB437" s="4" t="s">
        <v>1916</v>
      </c>
      <c r="CD437" s="4" t="str">
        <f t="shared" si="409"/>
        <v>Race/ethnicity, Gender, Grade level</v>
      </c>
      <c r="CE437" s="4" t="s">
        <v>1785</v>
      </c>
      <c r="CF437" s="4" t="s">
        <v>1776</v>
      </c>
      <c r="CG437" s="4">
        <v>0</v>
      </c>
    </row>
    <row r="438" spans="1:89" s="4" customFormat="1" x14ac:dyDescent="0.35">
      <c r="A438" s="4" t="s">
        <v>1757</v>
      </c>
      <c r="B438" s="5">
        <v>43373</v>
      </c>
      <c r="C438" s="5">
        <v>43435</v>
      </c>
      <c r="D438" s="4">
        <v>1</v>
      </c>
      <c r="E438" s="4" t="s">
        <v>1881</v>
      </c>
      <c r="G438" s="4">
        <v>1</v>
      </c>
      <c r="H438" s="4" t="s">
        <v>1882</v>
      </c>
      <c r="J438" s="4" t="str">
        <f t="shared" si="398"/>
        <v>Possession of firearm</v>
      </c>
      <c r="K438" s="4" t="s">
        <v>1883</v>
      </c>
      <c r="M438" s="4" t="str">
        <f t="shared" si="412"/>
        <v>One calendar year</v>
      </c>
      <c r="N438" s="4" t="s">
        <v>1883</v>
      </c>
      <c r="P438" s="4">
        <v>1</v>
      </c>
      <c r="Q438" s="4" t="s">
        <v>1884</v>
      </c>
      <c r="S438" s="4" t="str">
        <f t="shared" si="411"/>
        <v>Damaging property, Failure to conform with rules, Endangering the health, safety, or property of others, Threats of violence, Terroristic threats, Interference with educational process</v>
      </c>
      <c r="T438" s="4" t="s">
        <v>1885</v>
      </c>
      <c r="U438" s="4" t="s">
        <v>1763</v>
      </c>
      <c r="V438" s="4" t="str">
        <f t="shared" si="400"/>
        <v>Truancy or Absence</v>
      </c>
      <c r="W438" s="4" t="s">
        <v>1862</v>
      </c>
      <c r="Y438" s="4" t="str">
        <f t="shared" si="401"/>
        <v>Not specified</v>
      </c>
      <c r="AB438" s="4">
        <v>1</v>
      </c>
      <c r="AC438" s="4" t="s">
        <v>1863</v>
      </c>
      <c r="AE438" s="4" t="str">
        <f t="shared" si="402"/>
        <v>Possession of firearms</v>
      </c>
      <c r="AF438" s="4" t="s">
        <v>1864</v>
      </c>
      <c r="AH438" s="4" t="str">
        <f t="shared" si="395"/>
        <v>Not specified</v>
      </c>
      <c r="AK438" s="4">
        <v>0</v>
      </c>
      <c r="AN438" s="4" t="str">
        <f t="shared" si="403"/>
        <v>Damaging property, Failure to conform with rules, Endangering the health, safety, or property of others, Threats of violence, Terroristic threats</v>
      </c>
      <c r="AO438" s="4" t="s">
        <v>1865</v>
      </c>
      <c r="AP438" s="4" t="s">
        <v>1768</v>
      </c>
      <c r="AQ438" s="4" t="str">
        <f t="shared" si="396"/>
        <v>Truancy or Absence</v>
      </c>
      <c r="AR438" s="4" t="s">
        <v>1862</v>
      </c>
      <c r="AT438" s="4" t="str">
        <f t="shared" si="404"/>
        <v>5 days</v>
      </c>
      <c r="AU438" s="4" t="s">
        <v>1866</v>
      </c>
      <c r="AV438" s="4" t="s">
        <v>1770</v>
      </c>
      <c r="AW438" s="4" t="str">
        <f t="shared" si="405"/>
        <v>No</v>
      </c>
      <c r="BC438" s="4">
        <v>0</v>
      </c>
      <c r="BI438" s="4" t="str">
        <f t="shared" si="406"/>
        <v>Opportunity to make-up school work</v>
      </c>
      <c r="BJ438" s="4" t="s">
        <v>1887</v>
      </c>
      <c r="BK438" s="4" t="s">
        <v>1772</v>
      </c>
      <c r="BL438" s="4" t="str">
        <f t="shared" si="397"/>
        <v>No</v>
      </c>
      <c r="BO438" s="4" t="str">
        <f>("")</f>
        <v/>
      </c>
      <c r="BR438" s="4">
        <v>1</v>
      </c>
      <c r="BS438" s="4" t="s">
        <v>1914</v>
      </c>
      <c r="BU438" s="4" t="str">
        <f t="shared" si="407"/>
        <v>Annually</v>
      </c>
      <c r="BV438" s="4" t="s">
        <v>1915</v>
      </c>
      <c r="BX438" s="4" t="str">
        <f t="shared" si="410"/>
        <v xml:space="preserve">Number of expulsions, Number of out-of-school suspensions, Incident type, Discipline duration, Firearm incidents, Demographic information </v>
      </c>
      <c r="BY438" s="4" t="s">
        <v>1915</v>
      </c>
      <c r="BZ438" s="4" t="s">
        <v>1774</v>
      </c>
      <c r="CA438" s="4">
        <v>1</v>
      </c>
      <c r="CB438" s="4" t="s">
        <v>1916</v>
      </c>
      <c r="CD438" s="4" t="str">
        <f t="shared" si="409"/>
        <v>Race/ethnicity, Gender, Grade level</v>
      </c>
      <c r="CE438" s="4" t="s">
        <v>1785</v>
      </c>
      <c r="CF438" s="4" t="s">
        <v>1776</v>
      </c>
      <c r="CG438" s="4">
        <v>0</v>
      </c>
    </row>
    <row r="439" spans="1:89" s="4" customFormat="1" x14ac:dyDescent="0.35">
      <c r="A439" s="4" t="s">
        <v>1917</v>
      </c>
      <c r="B439" s="5">
        <v>39448</v>
      </c>
      <c r="C439" s="5">
        <v>43435</v>
      </c>
      <c r="D439" s="4">
        <v>1</v>
      </c>
      <c r="E439" s="4" t="s">
        <v>1918</v>
      </c>
      <c r="G439" s="4">
        <v>1</v>
      </c>
      <c r="H439" s="4" t="s">
        <v>1918</v>
      </c>
      <c r="J439" s="4" t="str">
        <f t="shared" si="398"/>
        <v>Possession of firearm</v>
      </c>
      <c r="K439" s="4" t="s">
        <v>1919</v>
      </c>
      <c r="M439" s="4" t="str">
        <f t="shared" si="412"/>
        <v>One calendar year</v>
      </c>
      <c r="N439" s="4" t="s">
        <v>1919</v>
      </c>
      <c r="P439" s="4">
        <v>1</v>
      </c>
      <c r="Q439" s="4" t="s">
        <v>1919</v>
      </c>
      <c r="S439" s="4" t="str">
        <f>("Possession of a weapon, Damaging property, Bullying, Endangering the health, safety, or property of others, Interference with educational process, Willful defiance, Profanity or obscenity")</f>
        <v>Possession of a weapon, Damaging property, Bullying, Endangering the health, safety, or property of others, Interference with educational process, Willful defiance, Profanity or obscenity</v>
      </c>
      <c r="T439" s="4" t="s">
        <v>1918</v>
      </c>
      <c r="U439" s="4" t="s">
        <v>1920</v>
      </c>
      <c r="V439" s="4" t="str">
        <f>("Criminal record")</f>
        <v>Criminal record</v>
      </c>
      <c r="W439" s="4" t="s">
        <v>1921</v>
      </c>
      <c r="X439" s="4" t="s">
        <v>1922</v>
      </c>
      <c r="Y439" s="4" t="str">
        <f>("One calendar year")</f>
        <v>One calendar year</v>
      </c>
      <c r="Z439" s="4" t="s">
        <v>1921</v>
      </c>
      <c r="AB439" s="4">
        <v>1</v>
      </c>
      <c r="AC439" s="4" t="s">
        <v>1918</v>
      </c>
      <c r="AE439" s="4" t="str">
        <f>("None")</f>
        <v>None</v>
      </c>
      <c r="AN439" s="4" t="s">
        <v>1923</v>
      </c>
      <c r="AO439" s="4" t="s">
        <v>1918</v>
      </c>
      <c r="AQ439" s="4" t="str">
        <f>("Criminal record")</f>
        <v>Criminal record</v>
      </c>
      <c r="AS439" s="4" t="s">
        <v>1922</v>
      </c>
      <c r="AT439" s="4" t="str">
        <f>("One calendar year")</f>
        <v>One calendar year</v>
      </c>
      <c r="AU439" s="4" t="s">
        <v>1921</v>
      </c>
      <c r="AV439" s="4" t="s">
        <v>1924</v>
      </c>
      <c r="AW439" s="4" t="str">
        <f t="shared" si="405"/>
        <v>No</v>
      </c>
      <c r="BC439" s="4">
        <v>0</v>
      </c>
      <c r="BI439" s="4" t="str">
        <f>("Not required")</f>
        <v>Not required</v>
      </c>
      <c r="BL439" s="4" t="str">
        <f t="shared" si="397"/>
        <v>No</v>
      </c>
      <c r="BR439" s="4">
        <v>0</v>
      </c>
      <c r="CG439" s="4">
        <v>1</v>
      </c>
      <c r="CH439" s="4" t="s">
        <v>1919</v>
      </c>
      <c r="CJ439" s="4" t="str">
        <f>("Possession of firearm, Possession of weapon")</f>
        <v>Possession of firearm, Possession of weapon</v>
      </c>
      <c r="CK439" s="4" t="s">
        <v>1919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439"/>
  <sheetViews>
    <sheetView workbookViewId="0">
      <selection activeCell="D6" sqref="D6"/>
    </sheetView>
  </sheetViews>
  <sheetFormatPr defaultRowHeight="14.5" x14ac:dyDescent="0.35"/>
  <cols>
    <col min="1" max="1" width="13.1796875" customWidth="1"/>
    <col min="2" max="2" width="22.453125" customWidth="1"/>
    <col min="3" max="3" width="21.81640625" customWidth="1"/>
  </cols>
  <sheetData>
    <row r="1" spans="1:227" s="3" customFormat="1" ht="145" x14ac:dyDescent="0.35">
      <c r="A1" s="2" t="s">
        <v>2138</v>
      </c>
      <c r="B1" s="2" t="s">
        <v>0</v>
      </c>
      <c r="C1" s="2" t="s">
        <v>1</v>
      </c>
      <c r="D1" s="2" t="s">
        <v>2</v>
      </c>
      <c r="E1" s="2" t="s">
        <v>5</v>
      </c>
      <c r="F1" s="2" t="s">
        <v>2137</v>
      </c>
      <c r="G1" s="2" t="s">
        <v>2136</v>
      </c>
      <c r="H1" s="2" t="s">
        <v>2135</v>
      </c>
      <c r="I1" s="2" t="s">
        <v>2134</v>
      </c>
      <c r="J1" s="2" t="s">
        <v>2133</v>
      </c>
      <c r="K1" s="2" t="s">
        <v>2132</v>
      </c>
      <c r="L1" s="2" t="s">
        <v>2131</v>
      </c>
      <c r="M1" s="2" t="s">
        <v>2130</v>
      </c>
      <c r="N1" s="2" t="s">
        <v>2129</v>
      </c>
      <c r="O1" s="2" t="s">
        <v>2128</v>
      </c>
      <c r="P1" s="2" t="s">
        <v>2127</v>
      </c>
      <c r="Q1" s="2" t="s">
        <v>2126</v>
      </c>
      <c r="R1" s="2" t="s">
        <v>2125</v>
      </c>
      <c r="S1" s="2" t="s">
        <v>2124</v>
      </c>
      <c r="T1" s="2" t="s">
        <v>2123</v>
      </c>
      <c r="U1" s="2" t="s">
        <v>2122</v>
      </c>
      <c r="V1" s="2" t="s">
        <v>14</v>
      </c>
      <c r="W1" s="2" t="s">
        <v>2121</v>
      </c>
      <c r="X1" s="2" t="s">
        <v>2120</v>
      </c>
      <c r="Y1" s="2" t="s">
        <v>2119</v>
      </c>
      <c r="Z1" s="2" t="s">
        <v>2118</v>
      </c>
      <c r="AA1" s="2" t="s">
        <v>2117</v>
      </c>
      <c r="AB1" s="2" t="s">
        <v>2116</v>
      </c>
      <c r="AC1" s="2" t="s">
        <v>2115</v>
      </c>
      <c r="AD1" s="2" t="s">
        <v>2114</v>
      </c>
      <c r="AE1" s="2" t="s">
        <v>2113</v>
      </c>
      <c r="AF1" s="2" t="s">
        <v>2112</v>
      </c>
      <c r="AG1" s="2" t="s">
        <v>2111</v>
      </c>
      <c r="AH1" s="2" t="s">
        <v>2110</v>
      </c>
      <c r="AI1" s="2" t="s">
        <v>2109</v>
      </c>
      <c r="AJ1" s="2" t="s">
        <v>2108</v>
      </c>
      <c r="AK1" s="2" t="s">
        <v>2107</v>
      </c>
      <c r="AL1" s="2" t="s">
        <v>2106</v>
      </c>
      <c r="AM1" s="2" t="s">
        <v>2105</v>
      </c>
      <c r="AN1" s="2" t="s">
        <v>2104</v>
      </c>
      <c r="AO1" s="2" t="s">
        <v>2103</v>
      </c>
      <c r="AP1" s="2" t="s">
        <v>2102</v>
      </c>
      <c r="AQ1" s="2" t="s">
        <v>2101</v>
      </c>
      <c r="AR1" s="2" t="s">
        <v>2100</v>
      </c>
      <c r="AS1" s="2" t="s">
        <v>2099</v>
      </c>
      <c r="AT1" s="2" t="s">
        <v>2098</v>
      </c>
      <c r="AU1" s="2" t="s">
        <v>2097</v>
      </c>
      <c r="AV1" s="2" t="s">
        <v>2096</v>
      </c>
      <c r="AW1" s="2" t="s">
        <v>2095</v>
      </c>
      <c r="AX1" s="2" t="s">
        <v>2094</v>
      </c>
      <c r="AY1" s="2" t="s">
        <v>2093</v>
      </c>
      <c r="AZ1" s="2" t="s">
        <v>2092</v>
      </c>
      <c r="BA1" s="2" t="s">
        <v>2091</v>
      </c>
      <c r="BB1" s="2" t="s">
        <v>2090</v>
      </c>
      <c r="BC1" s="2" t="s">
        <v>2089</v>
      </c>
      <c r="BD1" s="2" t="s">
        <v>2088</v>
      </c>
      <c r="BE1" s="2" t="s">
        <v>2087</v>
      </c>
      <c r="BF1" s="2" t="s">
        <v>2086</v>
      </c>
      <c r="BG1" s="2" t="s">
        <v>2085</v>
      </c>
      <c r="BH1" s="2" t="s">
        <v>2084</v>
      </c>
      <c r="BI1" s="2" t="s">
        <v>2083</v>
      </c>
      <c r="BJ1" s="2" t="s">
        <v>2082</v>
      </c>
      <c r="BK1" s="2" t="s">
        <v>2081</v>
      </c>
      <c r="BL1" s="2" t="s">
        <v>2080</v>
      </c>
      <c r="BM1" s="2" t="s">
        <v>2079</v>
      </c>
      <c r="BN1" s="2" t="s">
        <v>2078</v>
      </c>
      <c r="BO1" s="2" t="s">
        <v>2077</v>
      </c>
      <c r="BP1" s="2" t="s">
        <v>2076</v>
      </c>
      <c r="BQ1" s="2" t="s">
        <v>2075</v>
      </c>
      <c r="BR1" s="2" t="s">
        <v>2074</v>
      </c>
      <c r="BS1" s="2" t="s">
        <v>2073</v>
      </c>
      <c r="BT1" s="2" t="s">
        <v>26</v>
      </c>
      <c r="BU1" s="2" t="s">
        <v>2072</v>
      </c>
      <c r="BV1" s="2" t="s">
        <v>2071</v>
      </c>
      <c r="BW1" s="2" t="s">
        <v>2070</v>
      </c>
      <c r="BX1" s="2" t="s">
        <v>2069</v>
      </c>
      <c r="BY1" s="2" t="s">
        <v>2068</v>
      </c>
      <c r="BZ1" s="2" t="s">
        <v>2067</v>
      </c>
      <c r="CA1" s="2" t="s">
        <v>2066</v>
      </c>
      <c r="CB1" s="2" t="s">
        <v>2065</v>
      </c>
      <c r="CC1" s="2" t="s">
        <v>2064</v>
      </c>
      <c r="CD1" s="2" t="s">
        <v>2063</v>
      </c>
      <c r="CE1" s="2" t="s">
        <v>2062</v>
      </c>
      <c r="CF1" s="2" t="s">
        <v>2061</v>
      </c>
      <c r="CG1" s="2" t="s">
        <v>2060</v>
      </c>
      <c r="CH1" s="2" t="s">
        <v>2059</v>
      </c>
      <c r="CI1" s="2" t="s">
        <v>2058</v>
      </c>
      <c r="CJ1" s="2" t="s">
        <v>2057</v>
      </c>
      <c r="CK1" s="2" t="s">
        <v>2056</v>
      </c>
      <c r="CL1" s="2" t="s">
        <v>2055</v>
      </c>
      <c r="CM1" s="2" t="s">
        <v>2054</v>
      </c>
      <c r="CN1" s="2" t="s">
        <v>2053</v>
      </c>
      <c r="CO1" s="2" t="s">
        <v>2052</v>
      </c>
      <c r="CP1" s="2" t="s">
        <v>2051</v>
      </c>
      <c r="CQ1" s="2" t="s">
        <v>2050</v>
      </c>
      <c r="CR1" s="2" t="s">
        <v>2049</v>
      </c>
      <c r="CS1" s="2" t="s">
        <v>2048</v>
      </c>
      <c r="CT1" s="2" t="s">
        <v>2047</v>
      </c>
      <c r="CU1" s="2" t="s">
        <v>2046</v>
      </c>
      <c r="CV1" s="2" t="s">
        <v>35</v>
      </c>
      <c r="CW1" s="2" t="s">
        <v>2045</v>
      </c>
      <c r="CX1" s="2" t="s">
        <v>2044</v>
      </c>
      <c r="CY1" s="2" t="s">
        <v>2043</v>
      </c>
      <c r="CZ1" s="2" t="s">
        <v>2042</v>
      </c>
      <c r="DA1" s="2" t="s">
        <v>2041</v>
      </c>
      <c r="DB1" s="2" t="s">
        <v>2040</v>
      </c>
      <c r="DC1" s="2" t="s">
        <v>2039</v>
      </c>
      <c r="DD1" s="2" t="s">
        <v>2038</v>
      </c>
      <c r="DE1" s="2" t="s">
        <v>2037</v>
      </c>
      <c r="DF1" s="2" t="s">
        <v>2036</v>
      </c>
      <c r="DG1" s="2" t="s">
        <v>2035</v>
      </c>
      <c r="DH1" s="2" t="s">
        <v>2034</v>
      </c>
      <c r="DI1" s="2" t="s">
        <v>2033</v>
      </c>
      <c r="DJ1" s="2" t="s">
        <v>2032</v>
      </c>
      <c r="DK1" s="2" t="s">
        <v>2031</v>
      </c>
      <c r="DL1" s="2" t="s">
        <v>2030</v>
      </c>
      <c r="DM1" s="2" t="s">
        <v>2029</v>
      </c>
      <c r="DN1" s="2" t="s">
        <v>2028</v>
      </c>
      <c r="DO1" s="2" t="s">
        <v>2027</v>
      </c>
      <c r="DP1" s="2" t="s">
        <v>2026</v>
      </c>
      <c r="DQ1" s="2" t="s">
        <v>2025</v>
      </c>
      <c r="DR1" s="2" t="s">
        <v>2024</v>
      </c>
      <c r="DS1" s="2" t="s">
        <v>2023</v>
      </c>
      <c r="DT1" s="2" t="s">
        <v>2022</v>
      </c>
      <c r="DU1" s="2" t="s">
        <v>2021</v>
      </c>
      <c r="DV1" s="2" t="s">
        <v>2020</v>
      </c>
      <c r="DW1" s="2" t="s">
        <v>2019</v>
      </c>
      <c r="DX1" s="2" t="s">
        <v>2018</v>
      </c>
      <c r="DY1" s="2" t="s">
        <v>2017</v>
      </c>
      <c r="DZ1" s="2" t="s">
        <v>2016</v>
      </c>
      <c r="EA1" s="2" t="s">
        <v>2015</v>
      </c>
      <c r="EB1" s="2" t="s">
        <v>2014</v>
      </c>
      <c r="EC1" s="2" t="s">
        <v>2013</v>
      </c>
      <c r="ED1" s="2" t="s">
        <v>2012</v>
      </c>
      <c r="EE1" s="2" t="s">
        <v>2011</v>
      </c>
      <c r="EF1" s="2" t="s">
        <v>2010</v>
      </c>
      <c r="EG1" s="2" t="s">
        <v>2009</v>
      </c>
      <c r="EH1" s="2" t="s">
        <v>2008</v>
      </c>
      <c r="EI1" s="2" t="s">
        <v>2007</v>
      </c>
      <c r="EJ1" s="2" t="s">
        <v>2006</v>
      </c>
      <c r="EK1" s="2" t="s">
        <v>2005</v>
      </c>
      <c r="EL1" s="2" t="s">
        <v>2004</v>
      </c>
      <c r="EM1" s="2" t="s">
        <v>2003</v>
      </c>
      <c r="EN1" s="2" t="s">
        <v>2002</v>
      </c>
      <c r="EO1" s="2" t="s">
        <v>2001</v>
      </c>
      <c r="EP1" s="2" t="s">
        <v>2000</v>
      </c>
      <c r="EQ1" s="2" t="s">
        <v>1999</v>
      </c>
      <c r="ER1" s="2" t="s">
        <v>1998</v>
      </c>
      <c r="ES1" s="2" t="s">
        <v>1997</v>
      </c>
      <c r="ET1" s="2" t="s">
        <v>1996</v>
      </c>
      <c r="EU1" s="2" t="s">
        <v>1995</v>
      </c>
      <c r="EV1" s="2" t="s">
        <v>1994</v>
      </c>
      <c r="EW1" s="2" t="s">
        <v>47</v>
      </c>
      <c r="EX1" s="2" t="s">
        <v>1993</v>
      </c>
      <c r="EY1" s="2" t="s">
        <v>1992</v>
      </c>
      <c r="EZ1" s="2" t="s">
        <v>1991</v>
      </c>
      <c r="FA1" s="2" t="s">
        <v>1990</v>
      </c>
      <c r="FB1" s="2" t="s">
        <v>1989</v>
      </c>
      <c r="FC1" s="2" t="s">
        <v>1988</v>
      </c>
      <c r="FD1" s="2" t="s">
        <v>1987</v>
      </c>
      <c r="FE1" s="2" t="s">
        <v>53</v>
      </c>
      <c r="FF1" s="2" t="s">
        <v>1986</v>
      </c>
      <c r="FG1" s="2" t="s">
        <v>1985</v>
      </c>
      <c r="FH1" s="2" t="s">
        <v>1984</v>
      </c>
      <c r="FI1" s="2" t="s">
        <v>1983</v>
      </c>
      <c r="FJ1" s="2" t="s">
        <v>1982</v>
      </c>
      <c r="FK1" s="2" t="s">
        <v>1981</v>
      </c>
      <c r="FL1" s="2" t="s">
        <v>1980</v>
      </c>
      <c r="FM1" s="2" t="s">
        <v>1979</v>
      </c>
      <c r="FN1" s="2" t="s">
        <v>1978</v>
      </c>
      <c r="FO1" s="2" t="s">
        <v>1977</v>
      </c>
      <c r="FP1" s="2" t="s">
        <v>1976</v>
      </c>
      <c r="FQ1" s="2" t="s">
        <v>1975</v>
      </c>
      <c r="FR1" s="2" t="s">
        <v>62</v>
      </c>
      <c r="FS1" s="2" t="s">
        <v>1974</v>
      </c>
      <c r="FT1" s="2" t="s">
        <v>1973</v>
      </c>
      <c r="FU1" s="2" t="s">
        <v>1972</v>
      </c>
      <c r="FV1" s="2" t="s">
        <v>1971</v>
      </c>
      <c r="FW1" s="2" t="s">
        <v>1970</v>
      </c>
      <c r="FX1" s="2" t="s">
        <v>1969</v>
      </c>
      <c r="FY1" s="2" t="s">
        <v>1968</v>
      </c>
      <c r="FZ1" s="2" t="s">
        <v>1967</v>
      </c>
      <c r="GA1" s="2" t="s">
        <v>1966</v>
      </c>
      <c r="GB1" s="2" t="s">
        <v>1965</v>
      </c>
      <c r="GC1" s="2" t="s">
        <v>68</v>
      </c>
      <c r="GD1" s="2" t="s">
        <v>71</v>
      </c>
      <c r="GE1" s="2" t="s">
        <v>1964</v>
      </c>
      <c r="GF1" s="2" t="s">
        <v>1963</v>
      </c>
      <c r="GG1" s="2" t="s">
        <v>1962</v>
      </c>
      <c r="GH1" s="2" t="s">
        <v>1961</v>
      </c>
      <c r="GI1" s="2" t="s">
        <v>1960</v>
      </c>
      <c r="GJ1" s="2" t="s">
        <v>1959</v>
      </c>
      <c r="GK1" s="2" t="s">
        <v>1958</v>
      </c>
      <c r="GL1" s="2" t="s">
        <v>1957</v>
      </c>
      <c r="GM1" s="2" t="s">
        <v>1956</v>
      </c>
      <c r="GN1" s="2" t="s">
        <v>1955</v>
      </c>
      <c r="GO1" s="2" t="s">
        <v>1954</v>
      </c>
      <c r="GP1" s="2" t="s">
        <v>1953</v>
      </c>
      <c r="GQ1" s="2" t="s">
        <v>77</v>
      </c>
      <c r="GR1" s="2" t="s">
        <v>1952</v>
      </c>
      <c r="GS1" s="2" t="s">
        <v>1951</v>
      </c>
      <c r="GT1" s="2" t="s">
        <v>1950</v>
      </c>
      <c r="GU1" s="2" t="s">
        <v>1949</v>
      </c>
      <c r="GV1" s="2" t="s">
        <v>1948</v>
      </c>
      <c r="GW1" s="2" t="s">
        <v>1947</v>
      </c>
      <c r="GX1" s="2" t="s">
        <v>1946</v>
      </c>
      <c r="GY1" s="2" t="s">
        <v>1945</v>
      </c>
      <c r="GZ1" s="2" t="s">
        <v>1944</v>
      </c>
      <c r="HA1" s="2" t="s">
        <v>1943</v>
      </c>
      <c r="HB1" s="2" t="s">
        <v>1942</v>
      </c>
      <c r="HC1" s="2" t="s">
        <v>1941</v>
      </c>
      <c r="HD1" s="2" t="s">
        <v>1940</v>
      </c>
      <c r="HE1" s="2" t="s">
        <v>83</v>
      </c>
      <c r="HF1" s="2" t="s">
        <v>1939</v>
      </c>
      <c r="HG1" s="2" t="s">
        <v>1938</v>
      </c>
      <c r="HH1" s="2" t="s">
        <v>1937</v>
      </c>
      <c r="HI1" s="2" t="s">
        <v>1936</v>
      </c>
      <c r="HJ1" s="2" t="s">
        <v>1935</v>
      </c>
      <c r="HK1" s="2" t="s">
        <v>1934</v>
      </c>
      <c r="HL1" s="2" t="s">
        <v>1933</v>
      </c>
      <c r="HM1" s="2" t="s">
        <v>1932</v>
      </c>
      <c r="HN1" s="2" t="s">
        <v>1931</v>
      </c>
      <c r="HO1" s="2" t="s">
        <v>1930</v>
      </c>
      <c r="HP1" s="2" t="s">
        <v>1929</v>
      </c>
      <c r="HQ1" s="2" t="s">
        <v>1928</v>
      </c>
      <c r="HR1" s="2" t="s">
        <v>1927</v>
      </c>
      <c r="HS1" s="2" t="s">
        <v>1926</v>
      </c>
    </row>
    <row r="2" spans="1:227" x14ac:dyDescent="0.35">
      <c r="A2" t="s">
        <v>89</v>
      </c>
      <c r="B2" s="1">
        <v>39448</v>
      </c>
      <c r="C2" s="1">
        <v>43435</v>
      </c>
      <c r="D2">
        <v>1</v>
      </c>
      <c r="E2">
        <v>1</v>
      </c>
      <c r="F2">
        <v>1</v>
      </c>
      <c r="G2">
        <v>0</v>
      </c>
      <c r="H2">
        <v>0</v>
      </c>
      <c r="I2">
        <v>0</v>
      </c>
      <c r="J2">
        <v>0</v>
      </c>
      <c r="K2">
        <v>0</v>
      </c>
      <c r="L2">
        <v>0</v>
      </c>
      <c r="M2">
        <v>0</v>
      </c>
      <c r="N2">
        <v>0</v>
      </c>
      <c r="O2">
        <v>0</v>
      </c>
      <c r="P2">
        <v>0</v>
      </c>
      <c r="Q2">
        <v>0</v>
      </c>
      <c r="R2">
        <v>0</v>
      </c>
      <c r="S2">
        <v>1</v>
      </c>
      <c r="T2">
        <v>0</v>
      </c>
      <c r="U2">
        <v>0</v>
      </c>
      <c r="V2">
        <v>1</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1</v>
      </c>
      <c r="AY2">
        <v>0</v>
      </c>
      <c r="AZ2">
        <v>0</v>
      </c>
      <c r="BA2">
        <v>0</v>
      </c>
      <c r="BB2">
        <v>0</v>
      </c>
      <c r="BC2">
        <v>0</v>
      </c>
      <c r="BD2">
        <v>0</v>
      </c>
      <c r="BE2">
        <v>0</v>
      </c>
      <c r="BF2">
        <v>0</v>
      </c>
      <c r="BG2">
        <v>0</v>
      </c>
      <c r="BH2">
        <v>0</v>
      </c>
      <c r="BI2">
        <v>0</v>
      </c>
      <c r="BJ2">
        <v>0</v>
      </c>
      <c r="BK2">
        <v>1</v>
      </c>
      <c r="BL2">
        <v>0</v>
      </c>
      <c r="BM2">
        <v>0</v>
      </c>
      <c r="BN2">
        <v>0</v>
      </c>
      <c r="BO2">
        <v>0</v>
      </c>
      <c r="BP2">
        <v>0</v>
      </c>
      <c r="BQ2">
        <v>0</v>
      </c>
      <c r="BR2">
        <v>0</v>
      </c>
      <c r="BS2">
        <v>1</v>
      </c>
      <c r="BT2">
        <v>1</v>
      </c>
      <c r="BU2">
        <v>0</v>
      </c>
      <c r="BV2">
        <v>0</v>
      </c>
      <c r="BW2">
        <v>1</v>
      </c>
      <c r="BX2">
        <v>0</v>
      </c>
      <c r="BY2">
        <v>0</v>
      </c>
      <c r="BZ2">
        <v>0</v>
      </c>
      <c r="CA2">
        <v>1</v>
      </c>
      <c r="CB2">
        <v>1</v>
      </c>
      <c r="CC2">
        <v>1</v>
      </c>
      <c r="CD2">
        <v>0</v>
      </c>
      <c r="CE2">
        <v>1</v>
      </c>
      <c r="CF2">
        <v>0</v>
      </c>
      <c r="CG2">
        <v>0</v>
      </c>
      <c r="CH2">
        <v>0</v>
      </c>
      <c r="CI2">
        <v>0</v>
      </c>
      <c r="CJ2">
        <v>0</v>
      </c>
      <c r="CK2">
        <v>0</v>
      </c>
      <c r="CL2">
        <v>0</v>
      </c>
      <c r="CM2">
        <v>0</v>
      </c>
      <c r="CN2">
        <v>0</v>
      </c>
      <c r="CO2">
        <v>0</v>
      </c>
      <c r="CP2">
        <v>0</v>
      </c>
      <c r="CQ2">
        <v>0</v>
      </c>
      <c r="CR2">
        <v>0</v>
      </c>
      <c r="CS2">
        <v>0</v>
      </c>
      <c r="CT2">
        <v>0</v>
      </c>
      <c r="CU2">
        <v>1</v>
      </c>
      <c r="CV2">
        <v>1</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1</v>
      </c>
      <c r="DV2">
        <v>0</v>
      </c>
      <c r="DW2">
        <v>0</v>
      </c>
      <c r="DX2">
        <v>0</v>
      </c>
      <c r="DY2">
        <v>0</v>
      </c>
      <c r="DZ2">
        <v>0</v>
      </c>
      <c r="EA2">
        <v>0</v>
      </c>
      <c r="EB2">
        <v>0</v>
      </c>
      <c r="EC2">
        <v>0</v>
      </c>
      <c r="ED2">
        <v>0</v>
      </c>
      <c r="EE2">
        <v>0</v>
      </c>
      <c r="EF2">
        <v>0</v>
      </c>
      <c r="EG2">
        <v>0</v>
      </c>
      <c r="EH2">
        <v>0</v>
      </c>
      <c r="EI2">
        <v>0</v>
      </c>
      <c r="EJ2">
        <v>1</v>
      </c>
      <c r="EK2">
        <v>0</v>
      </c>
      <c r="EL2">
        <v>0</v>
      </c>
      <c r="EM2">
        <v>0</v>
      </c>
      <c r="EN2">
        <v>0</v>
      </c>
      <c r="EO2">
        <v>0</v>
      </c>
      <c r="EP2">
        <v>0</v>
      </c>
      <c r="EQ2">
        <v>0</v>
      </c>
      <c r="ER2">
        <v>0</v>
      </c>
      <c r="ES2">
        <v>0</v>
      </c>
      <c r="ET2">
        <v>0</v>
      </c>
      <c r="EU2">
        <v>0</v>
      </c>
      <c r="EV2">
        <v>1</v>
      </c>
      <c r="EW2">
        <v>2</v>
      </c>
      <c r="EX2" t="s">
        <v>1925</v>
      </c>
      <c r="EY2" t="s">
        <v>1925</v>
      </c>
      <c r="EZ2" t="s">
        <v>1925</v>
      </c>
      <c r="FA2" t="s">
        <v>1925</v>
      </c>
      <c r="FB2" t="s">
        <v>1925</v>
      </c>
      <c r="FC2" t="s">
        <v>1925</v>
      </c>
      <c r="FD2" t="s">
        <v>1925</v>
      </c>
      <c r="FE2">
        <v>0</v>
      </c>
      <c r="FF2" t="s">
        <v>1925</v>
      </c>
      <c r="FG2" t="s">
        <v>1925</v>
      </c>
      <c r="FH2" t="s">
        <v>1925</v>
      </c>
      <c r="FI2" t="s">
        <v>1925</v>
      </c>
      <c r="FJ2" t="s">
        <v>1925</v>
      </c>
      <c r="FK2" t="s">
        <v>1925</v>
      </c>
      <c r="FL2">
        <v>0</v>
      </c>
      <c r="FM2">
        <v>0</v>
      </c>
      <c r="FN2">
        <v>0</v>
      </c>
      <c r="FO2">
        <v>0</v>
      </c>
      <c r="FP2">
        <v>1</v>
      </c>
      <c r="FQ2">
        <v>0</v>
      </c>
      <c r="FR2">
        <v>2</v>
      </c>
      <c r="FS2" t="s">
        <v>1925</v>
      </c>
      <c r="FT2" t="s">
        <v>1925</v>
      </c>
      <c r="FU2" t="s">
        <v>1925</v>
      </c>
      <c r="FV2" t="s">
        <v>1925</v>
      </c>
      <c r="FW2" t="s">
        <v>1925</v>
      </c>
      <c r="FX2" t="s">
        <v>1925</v>
      </c>
      <c r="FY2" t="s">
        <v>1925</v>
      </c>
      <c r="FZ2" t="s">
        <v>1925</v>
      </c>
      <c r="GA2" t="s">
        <v>1925</v>
      </c>
      <c r="GB2" t="s">
        <v>1925</v>
      </c>
      <c r="GC2">
        <v>1</v>
      </c>
      <c r="GD2" t="s">
        <v>1925</v>
      </c>
      <c r="GE2">
        <v>0</v>
      </c>
      <c r="GF2">
        <v>0</v>
      </c>
      <c r="GG2">
        <v>0</v>
      </c>
      <c r="GH2">
        <v>0</v>
      </c>
      <c r="GI2">
        <v>0</v>
      </c>
      <c r="GJ2">
        <v>0</v>
      </c>
      <c r="GK2">
        <v>0</v>
      </c>
      <c r="GL2">
        <v>0</v>
      </c>
      <c r="GM2">
        <v>0</v>
      </c>
      <c r="GN2">
        <v>0</v>
      </c>
      <c r="GO2">
        <v>0</v>
      </c>
      <c r="GP2">
        <v>1</v>
      </c>
      <c r="GQ2">
        <v>0</v>
      </c>
      <c r="GR2" t="s">
        <v>1925</v>
      </c>
      <c r="GS2" t="s">
        <v>1925</v>
      </c>
      <c r="GT2" t="s">
        <v>1925</v>
      </c>
      <c r="GU2" t="s">
        <v>1925</v>
      </c>
      <c r="GV2" t="s">
        <v>1925</v>
      </c>
      <c r="GW2" t="s">
        <v>1925</v>
      </c>
      <c r="GX2" t="s">
        <v>1925</v>
      </c>
      <c r="GY2" t="s">
        <v>1925</v>
      </c>
      <c r="GZ2" t="s">
        <v>1925</v>
      </c>
      <c r="HA2" t="s">
        <v>1925</v>
      </c>
      <c r="HB2" t="s">
        <v>1925</v>
      </c>
      <c r="HC2" t="s">
        <v>1925</v>
      </c>
      <c r="HD2" t="s">
        <v>1925</v>
      </c>
      <c r="HE2">
        <v>1</v>
      </c>
      <c r="HF2">
        <v>1</v>
      </c>
      <c r="HG2">
        <v>0</v>
      </c>
      <c r="HH2">
        <v>1</v>
      </c>
      <c r="HI2">
        <v>1</v>
      </c>
      <c r="HJ2">
        <v>1</v>
      </c>
      <c r="HK2">
        <v>0</v>
      </c>
      <c r="HL2">
        <v>0</v>
      </c>
      <c r="HM2">
        <v>0</v>
      </c>
      <c r="HN2">
        <v>0</v>
      </c>
      <c r="HO2">
        <v>0</v>
      </c>
      <c r="HP2">
        <v>0</v>
      </c>
      <c r="HQ2">
        <v>0</v>
      </c>
      <c r="HR2">
        <v>0</v>
      </c>
      <c r="HS2">
        <v>0</v>
      </c>
    </row>
    <row r="3" spans="1:227" x14ac:dyDescent="0.35">
      <c r="A3" t="s">
        <v>99</v>
      </c>
      <c r="B3" s="1">
        <v>39448</v>
      </c>
      <c r="C3" s="1">
        <v>43435</v>
      </c>
      <c r="D3">
        <v>1</v>
      </c>
      <c r="E3">
        <v>1</v>
      </c>
      <c r="F3">
        <v>1</v>
      </c>
      <c r="G3">
        <v>0</v>
      </c>
      <c r="H3">
        <v>0</v>
      </c>
      <c r="I3">
        <v>0</v>
      </c>
      <c r="J3">
        <v>0</v>
      </c>
      <c r="K3">
        <v>0</v>
      </c>
      <c r="L3">
        <v>0</v>
      </c>
      <c r="M3">
        <v>0</v>
      </c>
      <c r="N3">
        <v>0</v>
      </c>
      <c r="O3">
        <v>0</v>
      </c>
      <c r="P3">
        <v>0</v>
      </c>
      <c r="Q3">
        <v>0</v>
      </c>
      <c r="R3">
        <v>0</v>
      </c>
      <c r="S3">
        <v>1</v>
      </c>
      <c r="T3">
        <v>0</v>
      </c>
      <c r="U3">
        <v>0</v>
      </c>
      <c r="V3">
        <v>1</v>
      </c>
      <c r="W3">
        <v>1</v>
      </c>
      <c r="X3">
        <v>0</v>
      </c>
      <c r="Y3">
        <v>0</v>
      </c>
      <c r="Z3">
        <v>0</v>
      </c>
      <c r="AA3">
        <v>0</v>
      </c>
      <c r="AB3">
        <v>0</v>
      </c>
      <c r="AC3">
        <v>0</v>
      </c>
      <c r="AD3">
        <v>1</v>
      </c>
      <c r="AE3">
        <v>0</v>
      </c>
      <c r="AF3">
        <v>0</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1</v>
      </c>
      <c r="BL3">
        <v>0</v>
      </c>
      <c r="BM3">
        <v>0</v>
      </c>
      <c r="BN3">
        <v>0</v>
      </c>
      <c r="BO3">
        <v>0</v>
      </c>
      <c r="BP3">
        <v>0</v>
      </c>
      <c r="BQ3">
        <v>0</v>
      </c>
      <c r="BR3">
        <v>1</v>
      </c>
      <c r="BS3">
        <v>0</v>
      </c>
      <c r="BT3">
        <v>1</v>
      </c>
      <c r="BU3">
        <v>0</v>
      </c>
      <c r="BV3">
        <v>0</v>
      </c>
      <c r="BW3">
        <v>0</v>
      </c>
      <c r="BX3">
        <v>0</v>
      </c>
      <c r="BY3">
        <v>0</v>
      </c>
      <c r="BZ3">
        <v>0</v>
      </c>
      <c r="CA3">
        <v>1</v>
      </c>
      <c r="CB3">
        <v>0</v>
      </c>
      <c r="CC3">
        <v>0</v>
      </c>
      <c r="CD3">
        <v>0</v>
      </c>
      <c r="CE3">
        <v>0</v>
      </c>
      <c r="CF3">
        <v>0</v>
      </c>
      <c r="CG3">
        <v>0</v>
      </c>
      <c r="CH3">
        <v>0</v>
      </c>
      <c r="CI3">
        <v>0</v>
      </c>
      <c r="CJ3">
        <v>0</v>
      </c>
      <c r="CK3">
        <v>0</v>
      </c>
      <c r="CL3">
        <v>0</v>
      </c>
      <c r="CM3">
        <v>0</v>
      </c>
      <c r="CN3">
        <v>0</v>
      </c>
      <c r="CO3">
        <v>0</v>
      </c>
      <c r="CP3">
        <v>0</v>
      </c>
      <c r="CQ3">
        <v>1</v>
      </c>
      <c r="CR3">
        <v>0</v>
      </c>
      <c r="CS3">
        <v>0</v>
      </c>
      <c r="CT3">
        <v>0</v>
      </c>
      <c r="CU3">
        <v>0</v>
      </c>
      <c r="CV3">
        <v>1</v>
      </c>
      <c r="CW3">
        <v>0</v>
      </c>
      <c r="CX3">
        <v>0</v>
      </c>
      <c r="CY3">
        <v>0</v>
      </c>
      <c r="CZ3">
        <v>0</v>
      </c>
      <c r="DA3">
        <v>0</v>
      </c>
      <c r="DB3">
        <v>0</v>
      </c>
      <c r="DC3">
        <v>0</v>
      </c>
      <c r="DD3">
        <v>1</v>
      </c>
      <c r="DE3">
        <v>0</v>
      </c>
      <c r="DF3">
        <v>0</v>
      </c>
      <c r="DG3">
        <v>0</v>
      </c>
      <c r="DH3">
        <v>1</v>
      </c>
      <c r="DI3">
        <v>0</v>
      </c>
      <c r="DJ3">
        <v>0</v>
      </c>
      <c r="DK3">
        <v>0</v>
      </c>
      <c r="DL3">
        <v>0</v>
      </c>
      <c r="DM3">
        <v>1</v>
      </c>
      <c r="DN3">
        <v>0</v>
      </c>
      <c r="DO3">
        <v>0</v>
      </c>
      <c r="DP3">
        <v>1</v>
      </c>
      <c r="DQ3">
        <v>0</v>
      </c>
      <c r="DR3">
        <v>0</v>
      </c>
      <c r="DS3">
        <v>0</v>
      </c>
      <c r="DT3">
        <v>0</v>
      </c>
      <c r="DU3">
        <v>0</v>
      </c>
      <c r="DV3">
        <v>0</v>
      </c>
      <c r="DW3">
        <v>0</v>
      </c>
      <c r="DX3">
        <v>0</v>
      </c>
      <c r="DY3">
        <v>0</v>
      </c>
      <c r="DZ3">
        <v>0</v>
      </c>
      <c r="EA3">
        <v>0</v>
      </c>
      <c r="EB3">
        <v>0</v>
      </c>
      <c r="EC3">
        <v>0</v>
      </c>
      <c r="ED3">
        <v>0</v>
      </c>
      <c r="EE3">
        <v>0</v>
      </c>
      <c r="EF3">
        <v>0</v>
      </c>
      <c r="EG3">
        <v>0</v>
      </c>
      <c r="EH3">
        <v>0</v>
      </c>
      <c r="EI3">
        <v>0</v>
      </c>
      <c r="EJ3">
        <v>1</v>
      </c>
      <c r="EK3">
        <v>0</v>
      </c>
      <c r="EL3">
        <v>0</v>
      </c>
      <c r="EM3">
        <v>0</v>
      </c>
      <c r="EN3">
        <v>0</v>
      </c>
      <c r="EO3">
        <v>0</v>
      </c>
      <c r="EP3">
        <v>0</v>
      </c>
      <c r="EQ3">
        <v>0</v>
      </c>
      <c r="ER3">
        <v>0</v>
      </c>
      <c r="ES3">
        <v>0</v>
      </c>
      <c r="ET3">
        <v>0</v>
      </c>
      <c r="EU3">
        <v>0</v>
      </c>
      <c r="EV3">
        <v>1</v>
      </c>
      <c r="EW3">
        <v>2</v>
      </c>
      <c r="EX3" t="s">
        <v>1925</v>
      </c>
      <c r="EY3" t="s">
        <v>1925</v>
      </c>
      <c r="EZ3" t="s">
        <v>1925</v>
      </c>
      <c r="FA3" t="s">
        <v>1925</v>
      </c>
      <c r="FB3" t="s">
        <v>1925</v>
      </c>
      <c r="FC3" t="s">
        <v>1925</v>
      </c>
      <c r="FD3" t="s">
        <v>1925</v>
      </c>
      <c r="FE3">
        <v>0</v>
      </c>
      <c r="FF3" t="s">
        <v>1925</v>
      </c>
      <c r="FG3" t="s">
        <v>1925</v>
      </c>
      <c r="FH3" t="s">
        <v>1925</v>
      </c>
      <c r="FI3" t="s">
        <v>1925</v>
      </c>
      <c r="FJ3" t="s">
        <v>1925</v>
      </c>
      <c r="FK3" t="s">
        <v>1925</v>
      </c>
      <c r="FL3">
        <v>0</v>
      </c>
      <c r="FM3">
        <v>0</v>
      </c>
      <c r="FN3">
        <v>0</v>
      </c>
      <c r="FO3">
        <v>0</v>
      </c>
      <c r="FP3">
        <v>0</v>
      </c>
      <c r="FQ3">
        <v>1</v>
      </c>
      <c r="FR3">
        <v>2</v>
      </c>
      <c r="FS3" t="s">
        <v>1925</v>
      </c>
      <c r="FT3" t="s">
        <v>1925</v>
      </c>
      <c r="FU3" t="s">
        <v>1925</v>
      </c>
      <c r="FV3" t="s">
        <v>1925</v>
      </c>
      <c r="FW3" t="s">
        <v>1925</v>
      </c>
      <c r="FX3" t="s">
        <v>1925</v>
      </c>
      <c r="FY3" t="s">
        <v>1925</v>
      </c>
      <c r="FZ3" t="s">
        <v>1925</v>
      </c>
      <c r="GA3" t="s">
        <v>1925</v>
      </c>
      <c r="GB3" t="s">
        <v>1925</v>
      </c>
      <c r="GC3">
        <v>1</v>
      </c>
      <c r="GD3">
        <v>0</v>
      </c>
      <c r="GE3">
        <v>1</v>
      </c>
      <c r="GF3">
        <v>0</v>
      </c>
      <c r="GG3">
        <v>0</v>
      </c>
      <c r="GH3">
        <v>1</v>
      </c>
      <c r="GI3">
        <v>1</v>
      </c>
      <c r="GJ3">
        <v>0</v>
      </c>
      <c r="GK3">
        <v>1</v>
      </c>
      <c r="GL3">
        <v>1</v>
      </c>
      <c r="GM3">
        <v>0</v>
      </c>
      <c r="GN3">
        <v>0</v>
      </c>
      <c r="GO3">
        <v>0</v>
      </c>
      <c r="GP3">
        <v>0</v>
      </c>
      <c r="GQ3">
        <v>0</v>
      </c>
      <c r="GR3" t="s">
        <v>1925</v>
      </c>
      <c r="GS3" t="s">
        <v>1925</v>
      </c>
      <c r="GT3" t="s">
        <v>1925</v>
      </c>
      <c r="GU3" t="s">
        <v>1925</v>
      </c>
      <c r="GV3" t="s">
        <v>1925</v>
      </c>
      <c r="GW3" t="s">
        <v>1925</v>
      </c>
      <c r="GX3" t="s">
        <v>1925</v>
      </c>
      <c r="GY3" t="s">
        <v>1925</v>
      </c>
      <c r="GZ3" t="s">
        <v>1925</v>
      </c>
      <c r="HA3" t="s">
        <v>1925</v>
      </c>
      <c r="HB3" t="s">
        <v>1925</v>
      </c>
      <c r="HC3" t="s">
        <v>1925</v>
      </c>
      <c r="HD3" t="s">
        <v>1925</v>
      </c>
      <c r="HE3">
        <v>1</v>
      </c>
      <c r="HF3">
        <v>1</v>
      </c>
      <c r="HG3">
        <v>1</v>
      </c>
      <c r="HH3">
        <v>0</v>
      </c>
      <c r="HI3">
        <v>0</v>
      </c>
      <c r="HJ3">
        <v>0</v>
      </c>
      <c r="HK3">
        <v>0</v>
      </c>
      <c r="HL3">
        <v>0</v>
      </c>
      <c r="HM3">
        <v>0</v>
      </c>
      <c r="HN3">
        <v>0</v>
      </c>
      <c r="HO3">
        <v>0</v>
      </c>
      <c r="HP3">
        <v>1</v>
      </c>
      <c r="HQ3">
        <v>0</v>
      </c>
      <c r="HR3">
        <v>0</v>
      </c>
      <c r="HS3">
        <v>0</v>
      </c>
    </row>
    <row r="4" spans="1:227" x14ac:dyDescent="0.35">
      <c r="A4" t="s">
        <v>112</v>
      </c>
      <c r="B4" s="1">
        <v>39448</v>
      </c>
      <c r="C4" s="1">
        <v>40085</v>
      </c>
      <c r="D4">
        <v>1</v>
      </c>
      <c r="E4">
        <v>1</v>
      </c>
      <c r="F4">
        <v>1</v>
      </c>
      <c r="G4">
        <v>0</v>
      </c>
      <c r="H4">
        <v>0</v>
      </c>
      <c r="I4">
        <v>0</v>
      </c>
      <c r="J4">
        <v>0</v>
      </c>
      <c r="K4">
        <v>1</v>
      </c>
      <c r="L4">
        <v>0</v>
      </c>
      <c r="M4">
        <v>1</v>
      </c>
      <c r="N4">
        <v>0</v>
      </c>
      <c r="O4">
        <v>0</v>
      </c>
      <c r="P4">
        <v>0</v>
      </c>
      <c r="Q4">
        <v>0</v>
      </c>
      <c r="R4">
        <v>0</v>
      </c>
      <c r="S4">
        <v>1</v>
      </c>
      <c r="T4">
        <v>0</v>
      </c>
      <c r="U4">
        <v>0</v>
      </c>
      <c r="V4">
        <v>1</v>
      </c>
      <c r="W4">
        <v>1</v>
      </c>
      <c r="X4">
        <v>1</v>
      </c>
      <c r="Y4">
        <v>1</v>
      </c>
      <c r="Z4">
        <v>0</v>
      </c>
      <c r="AA4">
        <v>0</v>
      </c>
      <c r="AB4">
        <v>0</v>
      </c>
      <c r="AC4">
        <v>1</v>
      </c>
      <c r="AD4">
        <v>0</v>
      </c>
      <c r="AE4">
        <v>0</v>
      </c>
      <c r="AF4">
        <v>0</v>
      </c>
      <c r="AG4">
        <v>0</v>
      </c>
      <c r="AH4">
        <v>0</v>
      </c>
      <c r="AI4">
        <v>0</v>
      </c>
      <c r="AJ4">
        <v>0</v>
      </c>
      <c r="AK4">
        <v>0</v>
      </c>
      <c r="AL4">
        <v>0</v>
      </c>
      <c r="AM4">
        <v>0</v>
      </c>
      <c r="AN4">
        <v>0</v>
      </c>
      <c r="AO4">
        <v>1</v>
      </c>
      <c r="AP4">
        <v>0</v>
      </c>
      <c r="AQ4">
        <v>0</v>
      </c>
      <c r="AR4">
        <v>1</v>
      </c>
      <c r="AS4">
        <v>0</v>
      </c>
      <c r="AT4">
        <v>0</v>
      </c>
      <c r="AU4">
        <v>0</v>
      </c>
      <c r="AV4">
        <v>0</v>
      </c>
      <c r="AW4">
        <v>0</v>
      </c>
      <c r="AX4">
        <v>0</v>
      </c>
      <c r="AY4">
        <v>0</v>
      </c>
      <c r="AZ4">
        <v>0</v>
      </c>
      <c r="BA4">
        <v>0</v>
      </c>
      <c r="BB4">
        <v>0</v>
      </c>
      <c r="BC4">
        <v>0</v>
      </c>
      <c r="BD4">
        <v>0</v>
      </c>
      <c r="BE4">
        <v>0</v>
      </c>
      <c r="BF4">
        <v>0</v>
      </c>
      <c r="BG4">
        <v>0</v>
      </c>
      <c r="BH4">
        <v>0</v>
      </c>
      <c r="BI4">
        <v>0</v>
      </c>
      <c r="BJ4">
        <v>0</v>
      </c>
      <c r="BK4">
        <v>1</v>
      </c>
      <c r="BL4">
        <v>0</v>
      </c>
      <c r="BM4">
        <v>0</v>
      </c>
      <c r="BN4">
        <v>0</v>
      </c>
      <c r="BO4">
        <v>0</v>
      </c>
      <c r="BP4">
        <v>0</v>
      </c>
      <c r="BQ4">
        <v>0</v>
      </c>
      <c r="BR4">
        <v>1</v>
      </c>
      <c r="BS4">
        <v>0</v>
      </c>
      <c r="BT4">
        <v>1</v>
      </c>
      <c r="BU4">
        <v>0</v>
      </c>
      <c r="BV4">
        <v>0</v>
      </c>
      <c r="BW4">
        <v>0</v>
      </c>
      <c r="BX4">
        <v>0</v>
      </c>
      <c r="BY4">
        <v>0</v>
      </c>
      <c r="BZ4">
        <v>0</v>
      </c>
      <c r="CA4">
        <v>0</v>
      </c>
      <c r="CB4">
        <v>0</v>
      </c>
      <c r="CC4">
        <v>0</v>
      </c>
      <c r="CD4">
        <v>0</v>
      </c>
      <c r="CE4">
        <v>0</v>
      </c>
      <c r="CF4">
        <v>0</v>
      </c>
      <c r="CG4">
        <v>0</v>
      </c>
      <c r="CH4">
        <v>0</v>
      </c>
      <c r="CI4">
        <v>0</v>
      </c>
      <c r="CJ4">
        <v>0</v>
      </c>
      <c r="CK4">
        <v>0</v>
      </c>
      <c r="CL4">
        <v>0</v>
      </c>
      <c r="CM4">
        <v>1</v>
      </c>
      <c r="CN4">
        <v>0</v>
      </c>
      <c r="CO4" t="s">
        <v>1925</v>
      </c>
      <c r="CP4" t="s">
        <v>1925</v>
      </c>
      <c r="CQ4" t="s">
        <v>1925</v>
      </c>
      <c r="CR4" t="s">
        <v>1925</v>
      </c>
      <c r="CS4" t="s">
        <v>1925</v>
      </c>
      <c r="CT4" t="s">
        <v>1925</v>
      </c>
      <c r="CU4" t="s">
        <v>1925</v>
      </c>
      <c r="CV4" t="s">
        <v>1925</v>
      </c>
      <c r="CW4">
        <v>0</v>
      </c>
      <c r="CX4">
        <v>0</v>
      </c>
      <c r="CY4">
        <v>0</v>
      </c>
      <c r="CZ4">
        <v>0</v>
      </c>
      <c r="DA4">
        <v>0</v>
      </c>
      <c r="DB4">
        <v>0</v>
      </c>
      <c r="DC4">
        <v>1</v>
      </c>
      <c r="DD4">
        <v>0</v>
      </c>
      <c r="DE4">
        <v>0</v>
      </c>
      <c r="DF4">
        <v>0</v>
      </c>
      <c r="DG4">
        <v>0</v>
      </c>
      <c r="DH4">
        <v>0</v>
      </c>
      <c r="DI4">
        <v>0</v>
      </c>
      <c r="DJ4">
        <v>0</v>
      </c>
      <c r="DK4">
        <v>0</v>
      </c>
      <c r="DL4">
        <v>0</v>
      </c>
      <c r="DM4">
        <v>0</v>
      </c>
      <c r="DN4">
        <v>0</v>
      </c>
      <c r="DO4">
        <v>0</v>
      </c>
      <c r="DP4">
        <v>0</v>
      </c>
      <c r="DQ4">
        <v>0</v>
      </c>
      <c r="DR4">
        <v>0</v>
      </c>
      <c r="DS4">
        <v>1</v>
      </c>
      <c r="DT4">
        <v>0</v>
      </c>
      <c r="DU4">
        <v>0</v>
      </c>
      <c r="DV4">
        <v>0</v>
      </c>
      <c r="DW4">
        <v>0</v>
      </c>
      <c r="DX4">
        <v>0</v>
      </c>
      <c r="DY4">
        <v>0</v>
      </c>
      <c r="DZ4">
        <v>0</v>
      </c>
      <c r="EA4">
        <v>0</v>
      </c>
      <c r="EB4">
        <v>0</v>
      </c>
      <c r="EC4">
        <v>0</v>
      </c>
      <c r="ED4">
        <v>0</v>
      </c>
      <c r="EE4">
        <v>0</v>
      </c>
      <c r="EF4">
        <v>0</v>
      </c>
      <c r="EG4">
        <v>0</v>
      </c>
      <c r="EH4">
        <v>0</v>
      </c>
      <c r="EI4">
        <v>0</v>
      </c>
      <c r="EJ4">
        <v>1</v>
      </c>
      <c r="EK4">
        <v>0</v>
      </c>
      <c r="EL4">
        <v>0</v>
      </c>
      <c r="EM4">
        <v>0</v>
      </c>
      <c r="EN4">
        <v>0</v>
      </c>
      <c r="EO4">
        <v>0</v>
      </c>
      <c r="EP4">
        <v>0</v>
      </c>
      <c r="EQ4">
        <v>0</v>
      </c>
      <c r="ER4">
        <v>0</v>
      </c>
      <c r="ES4">
        <v>0</v>
      </c>
      <c r="ET4">
        <v>0</v>
      </c>
      <c r="EU4">
        <v>0</v>
      </c>
      <c r="EV4">
        <v>1</v>
      </c>
      <c r="EW4">
        <v>2</v>
      </c>
      <c r="EX4" t="s">
        <v>1925</v>
      </c>
      <c r="EY4" t="s">
        <v>1925</v>
      </c>
      <c r="EZ4" t="s">
        <v>1925</v>
      </c>
      <c r="FA4" t="s">
        <v>1925</v>
      </c>
      <c r="FB4" t="s">
        <v>1925</v>
      </c>
      <c r="FC4" t="s">
        <v>1925</v>
      </c>
      <c r="FD4" t="s">
        <v>1925</v>
      </c>
      <c r="FE4">
        <v>0</v>
      </c>
      <c r="FF4" t="s">
        <v>1925</v>
      </c>
      <c r="FG4" t="s">
        <v>1925</v>
      </c>
      <c r="FH4" t="s">
        <v>1925</v>
      </c>
      <c r="FI4" t="s">
        <v>1925</v>
      </c>
      <c r="FJ4" t="s">
        <v>1925</v>
      </c>
      <c r="FK4" t="s">
        <v>1925</v>
      </c>
      <c r="FL4">
        <v>0</v>
      </c>
      <c r="FM4">
        <v>0</v>
      </c>
      <c r="FN4">
        <v>0</v>
      </c>
      <c r="FO4">
        <v>0</v>
      </c>
      <c r="FP4">
        <v>0</v>
      </c>
      <c r="FQ4">
        <v>1</v>
      </c>
      <c r="FR4">
        <v>2</v>
      </c>
      <c r="FS4" t="s">
        <v>1925</v>
      </c>
      <c r="FT4" t="s">
        <v>1925</v>
      </c>
      <c r="FU4" t="s">
        <v>1925</v>
      </c>
      <c r="FV4" t="s">
        <v>1925</v>
      </c>
      <c r="FW4" t="s">
        <v>1925</v>
      </c>
      <c r="FX4" t="s">
        <v>1925</v>
      </c>
      <c r="FY4" t="s">
        <v>1925</v>
      </c>
      <c r="FZ4" t="s">
        <v>1925</v>
      </c>
      <c r="GA4" t="s">
        <v>1925</v>
      </c>
      <c r="GB4" t="s">
        <v>1925</v>
      </c>
      <c r="GC4">
        <v>0</v>
      </c>
      <c r="GD4" t="s">
        <v>1925</v>
      </c>
      <c r="GE4" t="s">
        <v>1925</v>
      </c>
      <c r="GF4" t="s">
        <v>1925</v>
      </c>
      <c r="GG4" t="s">
        <v>1925</v>
      </c>
      <c r="GH4" t="s">
        <v>1925</v>
      </c>
      <c r="GI4" t="s">
        <v>1925</v>
      </c>
      <c r="GJ4" t="s">
        <v>1925</v>
      </c>
      <c r="GK4" t="s">
        <v>1925</v>
      </c>
      <c r="GL4" t="s">
        <v>1925</v>
      </c>
      <c r="GM4" t="s">
        <v>1925</v>
      </c>
      <c r="GN4" t="s">
        <v>1925</v>
      </c>
      <c r="GO4" t="s">
        <v>1925</v>
      </c>
      <c r="GP4" t="s">
        <v>1925</v>
      </c>
      <c r="GQ4" t="s">
        <v>1925</v>
      </c>
      <c r="GR4" t="s">
        <v>1925</v>
      </c>
      <c r="GS4" t="s">
        <v>1925</v>
      </c>
      <c r="GT4" t="s">
        <v>1925</v>
      </c>
      <c r="GU4" t="s">
        <v>1925</v>
      </c>
      <c r="GV4" t="s">
        <v>1925</v>
      </c>
      <c r="GW4" t="s">
        <v>1925</v>
      </c>
      <c r="GX4" t="s">
        <v>1925</v>
      </c>
      <c r="GY4" t="s">
        <v>1925</v>
      </c>
      <c r="GZ4" t="s">
        <v>1925</v>
      </c>
      <c r="HA4" t="s">
        <v>1925</v>
      </c>
      <c r="HB4" t="s">
        <v>1925</v>
      </c>
      <c r="HC4" t="s">
        <v>1925</v>
      </c>
      <c r="HD4" t="s">
        <v>1925</v>
      </c>
      <c r="HE4">
        <v>0</v>
      </c>
      <c r="HF4" t="s">
        <v>1925</v>
      </c>
      <c r="HG4" t="s">
        <v>1925</v>
      </c>
      <c r="HH4" t="s">
        <v>1925</v>
      </c>
      <c r="HI4" t="s">
        <v>1925</v>
      </c>
      <c r="HJ4" t="s">
        <v>1925</v>
      </c>
      <c r="HK4" t="s">
        <v>1925</v>
      </c>
      <c r="HL4" t="s">
        <v>1925</v>
      </c>
      <c r="HM4" t="s">
        <v>1925</v>
      </c>
      <c r="HN4" t="s">
        <v>1925</v>
      </c>
      <c r="HO4" t="s">
        <v>1925</v>
      </c>
      <c r="HP4" t="s">
        <v>1925</v>
      </c>
      <c r="HQ4" t="s">
        <v>1925</v>
      </c>
      <c r="HR4" t="s">
        <v>1925</v>
      </c>
      <c r="HS4" t="s">
        <v>1925</v>
      </c>
    </row>
    <row r="5" spans="1:227" x14ac:dyDescent="0.35">
      <c r="A5" t="s">
        <v>112</v>
      </c>
      <c r="B5" s="1">
        <v>40086</v>
      </c>
      <c r="C5" s="1">
        <v>40140</v>
      </c>
      <c r="D5">
        <v>1</v>
      </c>
      <c r="E5">
        <v>1</v>
      </c>
      <c r="F5">
        <v>1</v>
      </c>
      <c r="G5">
        <v>0</v>
      </c>
      <c r="H5">
        <v>0</v>
      </c>
      <c r="I5">
        <v>1</v>
      </c>
      <c r="J5">
        <v>0</v>
      </c>
      <c r="K5">
        <v>1</v>
      </c>
      <c r="L5">
        <v>0</v>
      </c>
      <c r="M5">
        <v>1</v>
      </c>
      <c r="N5">
        <v>0</v>
      </c>
      <c r="O5">
        <v>0</v>
      </c>
      <c r="P5">
        <v>0</v>
      </c>
      <c r="Q5">
        <v>0</v>
      </c>
      <c r="R5">
        <v>0</v>
      </c>
      <c r="S5">
        <v>1</v>
      </c>
      <c r="T5">
        <v>0</v>
      </c>
      <c r="U5">
        <v>0</v>
      </c>
      <c r="V5">
        <v>1</v>
      </c>
      <c r="W5">
        <v>1</v>
      </c>
      <c r="X5">
        <v>1</v>
      </c>
      <c r="Y5">
        <v>1</v>
      </c>
      <c r="Z5">
        <v>0</v>
      </c>
      <c r="AA5">
        <v>0</v>
      </c>
      <c r="AB5">
        <v>0</v>
      </c>
      <c r="AC5">
        <v>1</v>
      </c>
      <c r="AD5">
        <v>0</v>
      </c>
      <c r="AE5">
        <v>0</v>
      </c>
      <c r="AF5">
        <v>0</v>
      </c>
      <c r="AG5">
        <v>0</v>
      </c>
      <c r="AH5">
        <v>0</v>
      </c>
      <c r="AI5">
        <v>0</v>
      </c>
      <c r="AJ5">
        <v>0</v>
      </c>
      <c r="AK5">
        <v>0</v>
      </c>
      <c r="AL5">
        <v>0</v>
      </c>
      <c r="AM5">
        <v>0</v>
      </c>
      <c r="AN5">
        <v>0</v>
      </c>
      <c r="AO5">
        <v>1</v>
      </c>
      <c r="AP5">
        <v>0</v>
      </c>
      <c r="AQ5">
        <v>0</v>
      </c>
      <c r="AR5">
        <v>1</v>
      </c>
      <c r="AS5">
        <v>0</v>
      </c>
      <c r="AT5">
        <v>0</v>
      </c>
      <c r="AU5">
        <v>0</v>
      </c>
      <c r="AV5">
        <v>0</v>
      </c>
      <c r="AW5">
        <v>0</v>
      </c>
      <c r="AX5">
        <v>0</v>
      </c>
      <c r="AY5">
        <v>0</v>
      </c>
      <c r="AZ5">
        <v>0</v>
      </c>
      <c r="BA5">
        <v>0</v>
      </c>
      <c r="BB5">
        <v>0</v>
      </c>
      <c r="BC5">
        <v>0</v>
      </c>
      <c r="BD5">
        <v>0</v>
      </c>
      <c r="BE5">
        <v>0</v>
      </c>
      <c r="BF5">
        <v>0</v>
      </c>
      <c r="BG5">
        <v>0</v>
      </c>
      <c r="BH5">
        <v>0</v>
      </c>
      <c r="BI5">
        <v>0</v>
      </c>
      <c r="BJ5">
        <v>0</v>
      </c>
      <c r="BK5">
        <v>1</v>
      </c>
      <c r="BL5">
        <v>0</v>
      </c>
      <c r="BM5">
        <v>0</v>
      </c>
      <c r="BN5">
        <v>0</v>
      </c>
      <c r="BO5">
        <v>0</v>
      </c>
      <c r="BP5">
        <v>0</v>
      </c>
      <c r="BQ5">
        <v>0</v>
      </c>
      <c r="BR5">
        <v>1</v>
      </c>
      <c r="BS5">
        <v>0</v>
      </c>
      <c r="BT5">
        <v>1</v>
      </c>
      <c r="BU5">
        <v>0</v>
      </c>
      <c r="BV5">
        <v>0</v>
      </c>
      <c r="BW5">
        <v>0</v>
      </c>
      <c r="BX5">
        <v>0</v>
      </c>
      <c r="BY5">
        <v>0</v>
      </c>
      <c r="BZ5">
        <v>0</v>
      </c>
      <c r="CA5">
        <v>0</v>
      </c>
      <c r="CB5">
        <v>0</v>
      </c>
      <c r="CC5">
        <v>0</v>
      </c>
      <c r="CD5">
        <v>0</v>
      </c>
      <c r="CE5">
        <v>0</v>
      </c>
      <c r="CF5">
        <v>0</v>
      </c>
      <c r="CG5">
        <v>0</v>
      </c>
      <c r="CH5">
        <v>0</v>
      </c>
      <c r="CI5">
        <v>0</v>
      </c>
      <c r="CJ5">
        <v>0</v>
      </c>
      <c r="CK5">
        <v>0</v>
      </c>
      <c r="CL5">
        <v>0</v>
      </c>
      <c r="CM5">
        <v>1</v>
      </c>
      <c r="CN5">
        <v>0</v>
      </c>
      <c r="CO5" t="s">
        <v>1925</v>
      </c>
      <c r="CP5" t="s">
        <v>1925</v>
      </c>
      <c r="CQ5" t="s">
        <v>1925</v>
      </c>
      <c r="CR5" t="s">
        <v>1925</v>
      </c>
      <c r="CS5" t="s">
        <v>1925</v>
      </c>
      <c r="CT5" t="s">
        <v>1925</v>
      </c>
      <c r="CU5" t="s">
        <v>1925</v>
      </c>
      <c r="CV5" t="s">
        <v>1925</v>
      </c>
      <c r="CW5">
        <v>0</v>
      </c>
      <c r="CX5">
        <v>0</v>
      </c>
      <c r="CY5">
        <v>0</v>
      </c>
      <c r="CZ5">
        <v>0</v>
      </c>
      <c r="DA5">
        <v>0</v>
      </c>
      <c r="DB5">
        <v>0</v>
      </c>
      <c r="DC5">
        <v>1</v>
      </c>
      <c r="DD5">
        <v>0</v>
      </c>
      <c r="DE5">
        <v>0</v>
      </c>
      <c r="DF5">
        <v>0</v>
      </c>
      <c r="DG5">
        <v>0</v>
      </c>
      <c r="DH5">
        <v>0</v>
      </c>
      <c r="DI5">
        <v>0</v>
      </c>
      <c r="DJ5">
        <v>0</v>
      </c>
      <c r="DK5">
        <v>0</v>
      </c>
      <c r="DL5">
        <v>0</v>
      </c>
      <c r="DM5">
        <v>0</v>
      </c>
      <c r="DN5">
        <v>0</v>
      </c>
      <c r="DO5">
        <v>0</v>
      </c>
      <c r="DP5">
        <v>0</v>
      </c>
      <c r="DQ5">
        <v>0</v>
      </c>
      <c r="DR5">
        <v>0</v>
      </c>
      <c r="DS5">
        <v>1</v>
      </c>
      <c r="DT5">
        <v>0</v>
      </c>
      <c r="DU5">
        <v>0</v>
      </c>
      <c r="DV5">
        <v>0</v>
      </c>
      <c r="DW5">
        <v>0</v>
      </c>
      <c r="DX5">
        <v>0</v>
      </c>
      <c r="DY5">
        <v>0</v>
      </c>
      <c r="DZ5">
        <v>0</v>
      </c>
      <c r="EA5">
        <v>0</v>
      </c>
      <c r="EB5">
        <v>0</v>
      </c>
      <c r="EC5">
        <v>0</v>
      </c>
      <c r="ED5">
        <v>0</v>
      </c>
      <c r="EE5">
        <v>0</v>
      </c>
      <c r="EF5">
        <v>0</v>
      </c>
      <c r="EG5">
        <v>0</v>
      </c>
      <c r="EH5">
        <v>0</v>
      </c>
      <c r="EI5">
        <v>0</v>
      </c>
      <c r="EJ5">
        <v>1</v>
      </c>
      <c r="EK5">
        <v>0</v>
      </c>
      <c r="EL5">
        <v>0</v>
      </c>
      <c r="EM5">
        <v>0</v>
      </c>
      <c r="EN5">
        <v>0</v>
      </c>
      <c r="EO5">
        <v>0</v>
      </c>
      <c r="EP5">
        <v>0</v>
      </c>
      <c r="EQ5">
        <v>0</v>
      </c>
      <c r="ER5">
        <v>0</v>
      </c>
      <c r="ES5">
        <v>0</v>
      </c>
      <c r="ET5">
        <v>0</v>
      </c>
      <c r="EU5">
        <v>0</v>
      </c>
      <c r="EV5">
        <v>1</v>
      </c>
      <c r="EW5">
        <v>2</v>
      </c>
      <c r="EX5" t="s">
        <v>1925</v>
      </c>
      <c r="EY5" t="s">
        <v>1925</v>
      </c>
      <c r="EZ5" t="s">
        <v>1925</v>
      </c>
      <c r="FA5" t="s">
        <v>1925</v>
      </c>
      <c r="FB5" t="s">
        <v>1925</v>
      </c>
      <c r="FC5" t="s">
        <v>1925</v>
      </c>
      <c r="FD5" t="s">
        <v>1925</v>
      </c>
      <c r="FE5">
        <v>0</v>
      </c>
      <c r="FF5" t="s">
        <v>1925</v>
      </c>
      <c r="FG5" t="s">
        <v>1925</v>
      </c>
      <c r="FH5" t="s">
        <v>1925</v>
      </c>
      <c r="FI5" t="s">
        <v>1925</v>
      </c>
      <c r="FJ5" t="s">
        <v>1925</v>
      </c>
      <c r="FK5" t="s">
        <v>1925</v>
      </c>
      <c r="FL5">
        <v>0</v>
      </c>
      <c r="FM5">
        <v>0</v>
      </c>
      <c r="FN5">
        <v>0</v>
      </c>
      <c r="FO5">
        <v>0</v>
      </c>
      <c r="FP5">
        <v>0</v>
      </c>
      <c r="FQ5">
        <v>1</v>
      </c>
      <c r="FR5">
        <v>2</v>
      </c>
      <c r="FS5" t="s">
        <v>1925</v>
      </c>
      <c r="FT5" t="s">
        <v>1925</v>
      </c>
      <c r="FU5" t="s">
        <v>1925</v>
      </c>
      <c r="FV5" t="s">
        <v>1925</v>
      </c>
      <c r="FW5" t="s">
        <v>1925</v>
      </c>
      <c r="FX5" t="s">
        <v>1925</v>
      </c>
      <c r="FY5" t="s">
        <v>1925</v>
      </c>
      <c r="FZ5" t="s">
        <v>1925</v>
      </c>
      <c r="GA5" t="s">
        <v>1925</v>
      </c>
      <c r="GB5" t="s">
        <v>1925</v>
      </c>
      <c r="GC5">
        <v>0</v>
      </c>
      <c r="GD5" t="s">
        <v>1925</v>
      </c>
      <c r="GE5" t="s">
        <v>1925</v>
      </c>
      <c r="GF5" t="s">
        <v>1925</v>
      </c>
      <c r="GG5" t="s">
        <v>1925</v>
      </c>
      <c r="GH5" t="s">
        <v>1925</v>
      </c>
      <c r="GI5" t="s">
        <v>1925</v>
      </c>
      <c r="GJ5" t="s">
        <v>1925</v>
      </c>
      <c r="GK5" t="s">
        <v>1925</v>
      </c>
      <c r="GL5" t="s">
        <v>1925</v>
      </c>
      <c r="GM5" t="s">
        <v>1925</v>
      </c>
      <c r="GN5" t="s">
        <v>1925</v>
      </c>
      <c r="GO5" t="s">
        <v>1925</v>
      </c>
      <c r="GP5" t="s">
        <v>1925</v>
      </c>
      <c r="GQ5" t="s">
        <v>1925</v>
      </c>
      <c r="GR5" t="s">
        <v>1925</v>
      </c>
      <c r="GS5" t="s">
        <v>1925</v>
      </c>
      <c r="GT5" t="s">
        <v>1925</v>
      </c>
      <c r="GU5" t="s">
        <v>1925</v>
      </c>
      <c r="GV5" t="s">
        <v>1925</v>
      </c>
      <c r="GW5" t="s">
        <v>1925</v>
      </c>
      <c r="GX5" t="s">
        <v>1925</v>
      </c>
      <c r="GY5" t="s">
        <v>1925</v>
      </c>
      <c r="GZ5" t="s">
        <v>1925</v>
      </c>
      <c r="HA5" t="s">
        <v>1925</v>
      </c>
      <c r="HB5" t="s">
        <v>1925</v>
      </c>
      <c r="HC5" t="s">
        <v>1925</v>
      </c>
      <c r="HD5" t="s">
        <v>1925</v>
      </c>
      <c r="HE5">
        <v>0</v>
      </c>
      <c r="HF5" t="s">
        <v>1925</v>
      </c>
      <c r="HG5" t="s">
        <v>1925</v>
      </c>
      <c r="HH5" t="s">
        <v>1925</v>
      </c>
      <c r="HI5" t="s">
        <v>1925</v>
      </c>
      <c r="HJ5" t="s">
        <v>1925</v>
      </c>
      <c r="HK5" t="s">
        <v>1925</v>
      </c>
      <c r="HL5" t="s">
        <v>1925</v>
      </c>
      <c r="HM5" t="s">
        <v>1925</v>
      </c>
      <c r="HN5" t="s">
        <v>1925</v>
      </c>
      <c r="HO5" t="s">
        <v>1925</v>
      </c>
      <c r="HP5" t="s">
        <v>1925</v>
      </c>
      <c r="HQ5" t="s">
        <v>1925</v>
      </c>
      <c r="HR5" t="s">
        <v>1925</v>
      </c>
      <c r="HS5" t="s">
        <v>1925</v>
      </c>
    </row>
    <row r="6" spans="1:227" x14ac:dyDescent="0.35">
      <c r="A6" t="s">
        <v>112</v>
      </c>
      <c r="B6" s="1">
        <v>40141</v>
      </c>
      <c r="C6" s="1">
        <v>40387</v>
      </c>
      <c r="D6">
        <v>1</v>
      </c>
      <c r="E6">
        <v>1</v>
      </c>
      <c r="F6">
        <v>1</v>
      </c>
      <c r="G6">
        <v>0</v>
      </c>
      <c r="H6">
        <v>0</v>
      </c>
      <c r="I6">
        <v>1</v>
      </c>
      <c r="J6">
        <v>0</v>
      </c>
      <c r="K6">
        <v>1</v>
      </c>
      <c r="L6">
        <v>0</v>
      </c>
      <c r="M6">
        <v>1</v>
      </c>
      <c r="N6">
        <v>0</v>
      </c>
      <c r="O6">
        <v>0</v>
      </c>
      <c r="P6">
        <v>0</v>
      </c>
      <c r="Q6">
        <v>0</v>
      </c>
      <c r="R6">
        <v>0</v>
      </c>
      <c r="S6">
        <v>1</v>
      </c>
      <c r="T6">
        <v>0</v>
      </c>
      <c r="U6">
        <v>0</v>
      </c>
      <c r="V6">
        <v>1</v>
      </c>
      <c r="W6">
        <v>1</v>
      </c>
      <c r="X6">
        <v>1</v>
      </c>
      <c r="Y6">
        <v>1</v>
      </c>
      <c r="Z6">
        <v>0</v>
      </c>
      <c r="AA6">
        <v>0</v>
      </c>
      <c r="AB6">
        <v>0</v>
      </c>
      <c r="AC6">
        <v>1</v>
      </c>
      <c r="AD6">
        <v>0</v>
      </c>
      <c r="AE6">
        <v>0</v>
      </c>
      <c r="AF6">
        <v>0</v>
      </c>
      <c r="AG6">
        <v>0</v>
      </c>
      <c r="AH6">
        <v>0</v>
      </c>
      <c r="AI6">
        <v>0</v>
      </c>
      <c r="AJ6">
        <v>0</v>
      </c>
      <c r="AK6">
        <v>0</v>
      </c>
      <c r="AL6">
        <v>0</v>
      </c>
      <c r="AM6">
        <v>0</v>
      </c>
      <c r="AN6">
        <v>0</v>
      </c>
      <c r="AO6">
        <v>1</v>
      </c>
      <c r="AP6">
        <v>0</v>
      </c>
      <c r="AQ6">
        <v>0</v>
      </c>
      <c r="AR6">
        <v>1</v>
      </c>
      <c r="AS6">
        <v>0</v>
      </c>
      <c r="AT6">
        <v>0</v>
      </c>
      <c r="AU6">
        <v>0</v>
      </c>
      <c r="AV6">
        <v>0</v>
      </c>
      <c r="AW6">
        <v>0</v>
      </c>
      <c r="AX6">
        <v>0</v>
      </c>
      <c r="AY6">
        <v>0</v>
      </c>
      <c r="AZ6">
        <v>0</v>
      </c>
      <c r="BA6">
        <v>0</v>
      </c>
      <c r="BB6">
        <v>0</v>
      </c>
      <c r="BC6">
        <v>0</v>
      </c>
      <c r="BD6">
        <v>0</v>
      </c>
      <c r="BE6">
        <v>0</v>
      </c>
      <c r="BF6">
        <v>0</v>
      </c>
      <c r="BG6">
        <v>0</v>
      </c>
      <c r="BH6">
        <v>0</v>
      </c>
      <c r="BI6">
        <v>0</v>
      </c>
      <c r="BJ6">
        <v>0</v>
      </c>
      <c r="BK6">
        <v>1</v>
      </c>
      <c r="BL6">
        <v>0</v>
      </c>
      <c r="BM6">
        <v>0</v>
      </c>
      <c r="BN6">
        <v>0</v>
      </c>
      <c r="BO6">
        <v>0</v>
      </c>
      <c r="BP6">
        <v>0</v>
      </c>
      <c r="BQ6">
        <v>0</v>
      </c>
      <c r="BR6">
        <v>1</v>
      </c>
      <c r="BS6">
        <v>0</v>
      </c>
      <c r="BT6">
        <v>1</v>
      </c>
      <c r="BU6">
        <v>0</v>
      </c>
      <c r="BV6">
        <v>0</v>
      </c>
      <c r="BW6">
        <v>0</v>
      </c>
      <c r="BX6">
        <v>0</v>
      </c>
      <c r="BY6">
        <v>0</v>
      </c>
      <c r="BZ6">
        <v>0</v>
      </c>
      <c r="CA6">
        <v>0</v>
      </c>
      <c r="CB6">
        <v>0</v>
      </c>
      <c r="CC6">
        <v>0</v>
      </c>
      <c r="CD6">
        <v>0</v>
      </c>
      <c r="CE6">
        <v>0</v>
      </c>
      <c r="CF6">
        <v>0</v>
      </c>
      <c r="CG6">
        <v>0</v>
      </c>
      <c r="CH6">
        <v>0</v>
      </c>
      <c r="CI6">
        <v>0</v>
      </c>
      <c r="CJ6">
        <v>0</v>
      </c>
      <c r="CK6">
        <v>0</v>
      </c>
      <c r="CL6">
        <v>0</v>
      </c>
      <c r="CM6">
        <v>1</v>
      </c>
      <c r="CN6">
        <v>0</v>
      </c>
      <c r="CO6" t="s">
        <v>1925</v>
      </c>
      <c r="CP6" t="s">
        <v>1925</v>
      </c>
      <c r="CQ6" t="s">
        <v>1925</v>
      </c>
      <c r="CR6" t="s">
        <v>1925</v>
      </c>
      <c r="CS6" t="s">
        <v>1925</v>
      </c>
      <c r="CT6" t="s">
        <v>1925</v>
      </c>
      <c r="CU6" t="s">
        <v>1925</v>
      </c>
      <c r="CV6" t="s">
        <v>1925</v>
      </c>
      <c r="CW6">
        <v>0</v>
      </c>
      <c r="CX6">
        <v>0</v>
      </c>
      <c r="CY6">
        <v>0</v>
      </c>
      <c r="CZ6">
        <v>0</v>
      </c>
      <c r="DA6">
        <v>0</v>
      </c>
      <c r="DB6">
        <v>0</v>
      </c>
      <c r="DC6">
        <v>1</v>
      </c>
      <c r="DD6">
        <v>0</v>
      </c>
      <c r="DE6">
        <v>0</v>
      </c>
      <c r="DF6">
        <v>0</v>
      </c>
      <c r="DG6">
        <v>0</v>
      </c>
      <c r="DH6">
        <v>0</v>
      </c>
      <c r="DI6">
        <v>0</v>
      </c>
      <c r="DJ6">
        <v>0</v>
      </c>
      <c r="DK6">
        <v>0</v>
      </c>
      <c r="DL6">
        <v>0</v>
      </c>
      <c r="DM6">
        <v>0</v>
      </c>
      <c r="DN6">
        <v>0</v>
      </c>
      <c r="DO6">
        <v>0</v>
      </c>
      <c r="DP6">
        <v>0</v>
      </c>
      <c r="DQ6">
        <v>0</v>
      </c>
      <c r="DR6">
        <v>0</v>
      </c>
      <c r="DS6">
        <v>1</v>
      </c>
      <c r="DT6">
        <v>0</v>
      </c>
      <c r="DU6">
        <v>0</v>
      </c>
      <c r="DV6">
        <v>0</v>
      </c>
      <c r="DW6">
        <v>0</v>
      </c>
      <c r="DX6">
        <v>0</v>
      </c>
      <c r="DY6">
        <v>0</v>
      </c>
      <c r="DZ6">
        <v>0</v>
      </c>
      <c r="EA6">
        <v>0</v>
      </c>
      <c r="EB6">
        <v>0</v>
      </c>
      <c r="EC6">
        <v>0</v>
      </c>
      <c r="ED6">
        <v>0</v>
      </c>
      <c r="EE6">
        <v>0</v>
      </c>
      <c r="EF6">
        <v>0</v>
      </c>
      <c r="EG6">
        <v>0</v>
      </c>
      <c r="EH6">
        <v>0</v>
      </c>
      <c r="EI6">
        <v>0</v>
      </c>
      <c r="EJ6">
        <v>1</v>
      </c>
      <c r="EK6">
        <v>0</v>
      </c>
      <c r="EL6">
        <v>0</v>
      </c>
      <c r="EM6">
        <v>0</v>
      </c>
      <c r="EN6">
        <v>0</v>
      </c>
      <c r="EO6">
        <v>0</v>
      </c>
      <c r="EP6">
        <v>0</v>
      </c>
      <c r="EQ6">
        <v>0</v>
      </c>
      <c r="ER6">
        <v>0</v>
      </c>
      <c r="ES6">
        <v>0</v>
      </c>
      <c r="ET6">
        <v>0</v>
      </c>
      <c r="EU6">
        <v>0</v>
      </c>
      <c r="EV6">
        <v>1</v>
      </c>
      <c r="EW6">
        <v>2</v>
      </c>
      <c r="EX6" t="s">
        <v>1925</v>
      </c>
      <c r="EY6" t="s">
        <v>1925</v>
      </c>
      <c r="EZ6" t="s">
        <v>1925</v>
      </c>
      <c r="FA6" t="s">
        <v>1925</v>
      </c>
      <c r="FB6" t="s">
        <v>1925</v>
      </c>
      <c r="FC6" t="s">
        <v>1925</v>
      </c>
      <c r="FD6" t="s">
        <v>1925</v>
      </c>
      <c r="FE6">
        <v>0</v>
      </c>
      <c r="FF6" t="s">
        <v>1925</v>
      </c>
      <c r="FG6" t="s">
        <v>1925</v>
      </c>
      <c r="FH6" t="s">
        <v>1925</v>
      </c>
      <c r="FI6" t="s">
        <v>1925</v>
      </c>
      <c r="FJ6" t="s">
        <v>1925</v>
      </c>
      <c r="FK6" t="s">
        <v>1925</v>
      </c>
      <c r="FL6">
        <v>0</v>
      </c>
      <c r="FM6">
        <v>0</v>
      </c>
      <c r="FN6">
        <v>0</v>
      </c>
      <c r="FO6">
        <v>0</v>
      </c>
      <c r="FP6">
        <v>0</v>
      </c>
      <c r="FQ6">
        <v>1</v>
      </c>
      <c r="FR6">
        <v>2</v>
      </c>
      <c r="FS6" t="s">
        <v>1925</v>
      </c>
      <c r="FT6" t="s">
        <v>1925</v>
      </c>
      <c r="FU6" t="s">
        <v>1925</v>
      </c>
      <c r="FV6" t="s">
        <v>1925</v>
      </c>
      <c r="FW6" t="s">
        <v>1925</v>
      </c>
      <c r="FX6" t="s">
        <v>1925</v>
      </c>
      <c r="FY6" t="s">
        <v>1925</v>
      </c>
      <c r="FZ6" t="s">
        <v>1925</v>
      </c>
      <c r="GA6" t="s">
        <v>1925</v>
      </c>
      <c r="GB6" t="s">
        <v>1925</v>
      </c>
      <c r="GC6">
        <v>0</v>
      </c>
      <c r="GD6" t="s">
        <v>1925</v>
      </c>
      <c r="GE6" t="s">
        <v>1925</v>
      </c>
      <c r="GF6" t="s">
        <v>1925</v>
      </c>
      <c r="GG6" t="s">
        <v>1925</v>
      </c>
      <c r="GH6" t="s">
        <v>1925</v>
      </c>
      <c r="GI6" t="s">
        <v>1925</v>
      </c>
      <c r="GJ6" t="s">
        <v>1925</v>
      </c>
      <c r="GK6" t="s">
        <v>1925</v>
      </c>
      <c r="GL6" t="s">
        <v>1925</v>
      </c>
      <c r="GM6" t="s">
        <v>1925</v>
      </c>
      <c r="GN6" t="s">
        <v>1925</v>
      </c>
      <c r="GO6" t="s">
        <v>1925</v>
      </c>
      <c r="GP6" t="s">
        <v>1925</v>
      </c>
      <c r="GQ6" t="s">
        <v>1925</v>
      </c>
      <c r="GR6" t="s">
        <v>1925</v>
      </c>
      <c r="GS6" t="s">
        <v>1925</v>
      </c>
      <c r="GT6" t="s">
        <v>1925</v>
      </c>
      <c r="GU6" t="s">
        <v>1925</v>
      </c>
      <c r="GV6" t="s">
        <v>1925</v>
      </c>
      <c r="GW6" t="s">
        <v>1925</v>
      </c>
      <c r="GX6" t="s">
        <v>1925</v>
      </c>
      <c r="GY6" t="s">
        <v>1925</v>
      </c>
      <c r="GZ6" t="s">
        <v>1925</v>
      </c>
      <c r="HA6" t="s">
        <v>1925</v>
      </c>
      <c r="HB6" t="s">
        <v>1925</v>
      </c>
      <c r="HC6" t="s">
        <v>1925</v>
      </c>
      <c r="HD6" t="s">
        <v>1925</v>
      </c>
      <c r="HE6">
        <v>0</v>
      </c>
      <c r="HF6" t="s">
        <v>1925</v>
      </c>
      <c r="HG6" t="s">
        <v>1925</v>
      </c>
      <c r="HH6" t="s">
        <v>1925</v>
      </c>
      <c r="HI6" t="s">
        <v>1925</v>
      </c>
      <c r="HJ6" t="s">
        <v>1925</v>
      </c>
      <c r="HK6" t="s">
        <v>1925</v>
      </c>
      <c r="HL6" t="s">
        <v>1925</v>
      </c>
      <c r="HM6" t="s">
        <v>1925</v>
      </c>
      <c r="HN6" t="s">
        <v>1925</v>
      </c>
      <c r="HO6" t="s">
        <v>1925</v>
      </c>
      <c r="HP6" t="s">
        <v>1925</v>
      </c>
      <c r="HQ6" t="s">
        <v>1925</v>
      </c>
      <c r="HR6" t="s">
        <v>1925</v>
      </c>
      <c r="HS6" t="s">
        <v>1925</v>
      </c>
    </row>
    <row r="7" spans="1:227" x14ac:dyDescent="0.35">
      <c r="A7" t="s">
        <v>112</v>
      </c>
      <c r="B7" s="1">
        <v>40388</v>
      </c>
      <c r="C7" s="1">
        <v>40543</v>
      </c>
      <c r="D7">
        <v>1</v>
      </c>
      <c r="E7">
        <v>1</v>
      </c>
      <c r="F7">
        <v>1</v>
      </c>
      <c r="G7">
        <v>0</v>
      </c>
      <c r="H7">
        <v>0</v>
      </c>
      <c r="I7">
        <v>1</v>
      </c>
      <c r="J7">
        <v>0</v>
      </c>
      <c r="K7">
        <v>1</v>
      </c>
      <c r="L7">
        <v>0</v>
      </c>
      <c r="M7">
        <v>1</v>
      </c>
      <c r="N7">
        <v>0</v>
      </c>
      <c r="O7">
        <v>0</v>
      </c>
      <c r="P7">
        <v>0</v>
      </c>
      <c r="Q7">
        <v>0</v>
      </c>
      <c r="R7">
        <v>0</v>
      </c>
      <c r="S7">
        <v>1</v>
      </c>
      <c r="T7">
        <v>0</v>
      </c>
      <c r="U7">
        <v>0</v>
      </c>
      <c r="V7">
        <v>1</v>
      </c>
      <c r="W7">
        <v>1</v>
      </c>
      <c r="X7">
        <v>1</v>
      </c>
      <c r="Y7">
        <v>1</v>
      </c>
      <c r="Z7">
        <v>0</v>
      </c>
      <c r="AA7">
        <v>0</v>
      </c>
      <c r="AB7">
        <v>0</v>
      </c>
      <c r="AC7">
        <v>1</v>
      </c>
      <c r="AD7">
        <v>0</v>
      </c>
      <c r="AE7">
        <v>0</v>
      </c>
      <c r="AF7">
        <v>0</v>
      </c>
      <c r="AG7">
        <v>0</v>
      </c>
      <c r="AH7">
        <v>0</v>
      </c>
      <c r="AI7">
        <v>0</v>
      </c>
      <c r="AJ7">
        <v>0</v>
      </c>
      <c r="AK7">
        <v>0</v>
      </c>
      <c r="AL7">
        <v>0</v>
      </c>
      <c r="AM7">
        <v>0</v>
      </c>
      <c r="AN7">
        <v>0</v>
      </c>
      <c r="AO7">
        <v>1</v>
      </c>
      <c r="AP7">
        <v>0</v>
      </c>
      <c r="AQ7">
        <v>0</v>
      </c>
      <c r="AR7">
        <v>1</v>
      </c>
      <c r="AS7">
        <v>0</v>
      </c>
      <c r="AT7">
        <v>0</v>
      </c>
      <c r="AU7">
        <v>0</v>
      </c>
      <c r="AV7">
        <v>0</v>
      </c>
      <c r="AW7">
        <v>0</v>
      </c>
      <c r="AX7">
        <v>0</v>
      </c>
      <c r="AY7">
        <v>0</v>
      </c>
      <c r="AZ7">
        <v>0</v>
      </c>
      <c r="BA7">
        <v>0</v>
      </c>
      <c r="BB7">
        <v>0</v>
      </c>
      <c r="BC7">
        <v>0</v>
      </c>
      <c r="BD7">
        <v>0</v>
      </c>
      <c r="BE7">
        <v>0</v>
      </c>
      <c r="BF7">
        <v>0</v>
      </c>
      <c r="BG7">
        <v>0</v>
      </c>
      <c r="BH7">
        <v>0</v>
      </c>
      <c r="BI7">
        <v>0</v>
      </c>
      <c r="BJ7">
        <v>0</v>
      </c>
      <c r="BK7">
        <v>1</v>
      </c>
      <c r="BL7">
        <v>0</v>
      </c>
      <c r="BM7">
        <v>0</v>
      </c>
      <c r="BN7">
        <v>0</v>
      </c>
      <c r="BO7">
        <v>0</v>
      </c>
      <c r="BP7">
        <v>0</v>
      </c>
      <c r="BQ7">
        <v>0</v>
      </c>
      <c r="BR7">
        <v>1</v>
      </c>
      <c r="BS7">
        <v>0</v>
      </c>
      <c r="BT7">
        <v>1</v>
      </c>
      <c r="BU7">
        <v>0</v>
      </c>
      <c r="BV7">
        <v>0</v>
      </c>
      <c r="BW7">
        <v>0</v>
      </c>
      <c r="BX7">
        <v>0</v>
      </c>
      <c r="BY7">
        <v>0</v>
      </c>
      <c r="BZ7">
        <v>0</v>
      </c>
      <c r="CA7">
        <v>0</v>
      </c>
      <c r="CB7">
        <v>0</v>
      </c>
      <c r="CC7">
        <v>0</v>
      </c>
      <c r="CD7">
        <v>0</v>
      </c>
      <c r="CE7">
        <v>0</v>
      </c>
      <c r="CF7">
        <v>0</v>
      </c>
      <c r="CG7">
        <v>0</v>
      </c>
      <c r="CH7">
        <v>0</v>
      </c>
      <c r="CI7">
        <v>0</v>
      </c>
      <c r="CJ7">
        <v>0</v>
      </c>
      <c r="CK7">
        <v>0</v>
      </c>
      <c r="CL7">
        <v>0</v>
      </c>
      <c r="CM7">
        <v>1</v>
      </c>
      <c r="CN7">
        <v>0</v>
      </c>
      <c r="CO7" t="s">
        <v>1925</v>
      </c>
      <c r="CP7" t="s">
        <v>1925</v>
      </c>
      <c r="CQ7" t="s">
        <v>1925</v>
      </c>
      <c r="CR7" t="s">
        <v>1925</v>
      </c>
      <c r="CS7" t="s">
        <v>1925</v>
      </c>
      <c r="CT7" t="s">
        <v>1925</v>
      </c>
      <c r="CU7" t="s">
        <v>1925</v>
      </c>
      <c r="CV7" t="s">
        <v>1925</v>
      </c>
      <c r="CW7">
        <v>0</v>
      </c>
      <c r="CX7">
        <v>0</v>
      </c>
      <c r="CY7">
        <v>0</v>
      </c>
      <c r="CZ7">
        <v>0</v>
      </c>
      <c r="DA7">
        <v>0</v>
      </c>
      <c r="DB7">
        <v>0</v>
      </c>
      <c r="DC7">
        <v>1</v>
      </c>
      <c r="DD7">
        <v>0</v>
      </c>
      <c r="DE7">
        <v>0</v>
      </c>
      <c r="DF7">
        <v>0</v>
      </c>
      <c r="DG7">
        <v>0</v>
      </c>
      <c r="DH7">
        <v>0</v>
      </c>
      <c r="DI7">
        <v>0</v>
      </c>
      <c r="DJ7">
        <v>0</v>
      </c>
      <c r="DK7">
        <v>0</v>
      </c>
      <c r="DL7">
        <v>0</v>
      </c>
      <c r="DM7">
        <v>0</v>
      </c>
      <c r="DN7">
        <v>0</v>
      </c>
      <c r="DO7">
        <v>0</v>
      </c>
      <c r="DP7">
        <v>0</v>
      </c>
      <c r="DQ7">
        <v>0</v>
      </c>
      <c r="DR7">
        <v>0</v>
      </c>
      <c r="DS7">
        <v>1</v>
      </c>
      <c r="DT7">
        <v>0</v>
      </c>
      <c r="DU7">
        <v>0</v>
      </c>
      <c r="DV7">
        <v>0</v>
      </c>
      <c r="DW7">
        <v>0</v>
      </c>
      <c r="DX7">
        <v>0</v>
      </c>
      <c r="DY7">
        <v>0</v>
      </c>
      <c r="DZ7">
        <v>0</v>
      </c>
      <c r="EA7">
        <v>0</v>
      </c>
      <c r="EB7">
        <v>0</v>
      </c>
      <c r="EC7">
        <v>0</v>
      </c>
      <c r="ED7">
        <v>0</v>
      </c>
      <c r="EE7">
        <v>0</v>
      </c>
      <c r="EF7">
        <v>0</v>
      </c>
      <c r="EG7">
        <v>0</v>
      </c>
      <c r="EH7">
        <v>0</v>
      </c>
      <c r="EI7">
        <v>0</v>
      </c>
      <c r="EJ7">
        <v>1</v>
      </c>
      <c r="EK7">
        <v>0</v>
      </c>
      <c r="EL7">
        <v>0</v>
      </c>
      <c r="EM7">
        <v>0</v>
      </c>
      <c r="EN7">
        <v>0</v>
      </c>
      <c r="EO7">
        <v>0</v>
      </c>
      <c r="EP7">
        <v>0</v>
      </c>
      <c r="EQ7">
        <v>0</v>
      </c>
      <c r="ER7">
        <v>0</v>
      </c>
      <c r="ES7">
        <v>0</v>
      </c>
      <c r="ET7">
        <v>0</v>
      </c>
      <c r="EU7">
        <v>0</v>
      </c>
      <c r="EV7">
        <v>1</v>
      </c>
      <c r="EW7">
        <v>2</v>
      </c>
      <c r="EX7" t="s">
        <v>1925</v>
      </c>
      <c r="EY7" t="s">
        <v>1925</v>
      </c>
      <c r="EZ7" t="s">
        <v>1925</v>
      </c>
      <c r="FA7" t="s">
        <v>1925</v>
      </c>
      <c r="FB7" t="s">
        <v>1925</v>
      </c>
      <c r="FC7" t="s">
        <v>1925</v>
      </c>
      <c r="FD7" t="s">
        <v>1925</v>
      </c>
      <c r="FE7">
        <v>0</v>
      </c>
      <c r="FF7" t="s">
        <v>1925</v>
      </c>
      <c r="FG7" t="s">
        <v>1925</v>
      </c>
      <c r="FH7" t="s">
        <v>1925</v>
      </c>
      <c r="FI7" t="s">
        <v>1925</v>
      </c>
      <c r="FJ7" t="s">
        <v>1925</v>
      </c>
      <c r="FK7" t="s">
        <v>1925</v>
      </c>
      <c r="FL7">
        <v>0</v>
      </c>
      <c r="FM7">
        <v>0</v>
      </c>
      <c r="FN7">
        <v>0</v>
      </c>
      <c r="FO7">
        <v>0</v>
      </c>
      <c r="FP7">
        <v>1</v>
      </c>
      <c r="FQ7">
        <v>0</v>
      </c>
      <c r="FR7">
        <v>2</v>
      </c>
      <c r="FS7" t="s">
        <v>1925</v>
      </c>
      <c r="FT7" t="s">
        <v>1925</v>
      </c>
      <c r="FU7" t="s">
        <v>1925</v>
      </c>
      <c r="FV7" t="s">
        <v>1925</v>
      </c>
      <c r="FW7" t="s">
        <v>1925</v>
      </c>
      <c r="FX7" t="s">
        <v>1925</v>
      </c>
      <c r="FY7" t="s">
        <v>1925</v>
      </c>
      <c r="FZ7" t="s">
        <v>1925</v>
      </c>
      <c r="GA7" t="s">
        <v>1925</v>
      </c>
      <c r="GB7" t="s">
        <v>1925</v>
      </c>
      <c r="GC7">
        <v>0</v>
      </c>
      <c r="GD7" t="s">
        <v>1925</v>
      </c>
      <c r="GE7" t="s">
        <v>1925</v>
      </c>
      <c r="GF7" t="s">
        <v>1925</v>
      </c>
      <c r="GG7" t="s">
        <v>1925</v>
      </c>
      <c r="GH7" t="s">
        <v>1925</v>
      </c>
      <c r="GI7" t="s">
        <v>1925</v>
      </c>
      <c r="GJ7" t="s">
        <v>1925</v>
      </c>
      <c r="GK7" t="s">
        <v>1925</v>
      </c>
      <c r="GL7" t="s">
        <v>1925</v>
      </c>
      <c r="GM7" t="s">
        <v>1925</v>
      </c>
      <c r="GN7" t="s">
        <v>1925</v>
      </c>
      <c r="GO7" t="s">
        <v>1925</v>
      </c>
      <c r="GP7" t="s">
        <v>1925</v>
      </c>
      <c r="GQ7" t="s">
        <v>1925</v>
      </c>
      <c r="GR7" t="s">
        <v>1925</v>
      </c>
      <c r="GS7" t="s">
        <v>1925</v>
      </c>
      <c r="GT7" t="s">
        <v>1925</v>
      </c>
      <c r="GU7" t="s">
        <v>1925</v>
      </c>
      <c r="GV7" t="s">
        <v>1925</v>
      </c>
      <c r="GW7" t="s">
        <v>1925</v>
      </c>
      <c r="GX7" t="s">
        <v>1925</v>
      </c>
      <c r="GY7" t="s">
        <v>1925</v>
      </c>
      <c r="GZ7" t="s">
        <v>1925</v>
      </c>
      <c r="HA7" t="s">
        <v>1925</v>
      </c>
      <c r="HB7" t="s">
        <v>1925</v>
      </c>
      <c r="HC7" t="s">
        <v>1925</v>
      </c>
      <c r="HD7" t="s">
        <v>1925</v>
      </c>
      <c r="HE7">
        <v>0</v>
      </c>
      <c r="HF7" t="s">
        <v>1925</v>
      </c>
      <c r="HG7" t="s">
        <v>1925</v>
      </c>
      <c r="HH7" t="s">
        <v>1925</v>
      </c>
      <c r="HI7" t="s">
        <v>1925</v>
      </c>
      <c r="HJ7" t="s">
        <v>1925</v>
      </c>
      <c r="HK7" t="s">
        <v>1925</v>
      </c>
      <c r="HL7" t="s">
        <v>1925</v>
      </c>
      <c r="HM7" t="s">
        <v>1925</v>
      </c>
      <c r="HN7" t="s">
        <v>1925</v>
      </c>
      <c r="HO7" t="s">
        <v>1925</v>
      </c>
      <c r="HP7" t="s">
        <v>1925</v>
      </c>
      <c r="HQ7" t="s">
        <v>1925</v>
      </c>
      <c r="HR7" t="s">
        <v>1925</v>
      </c>
      <c r="HS7" t="s">
        <v>1925</v>
      </c>
    </row>
    <row r="8" spans="1:227" x14ac:dyDescent="0.35">
      <c r="A8" t="s">
        <v>112</v>
      </c>
      <c r="B8" s="1">
        <v>40544</v>
      </c>
      <c r="C8" s="1">
        <v>41366</v>
      </c>
      <c r="D8">
        <v>1</v>
      </c>
      <c r="E8">
        <v>1</v>
      </c>
      <c r="F8">
        <v>1</v>
      </c>
      <c r="G8">
        <v>0</v>
      </c>
      <c r="H8">
        <v>0</v>
      </c>
      <c r="I8">
        <v>1</v>
      </c>
      <c r="J8">
        <v>0</v>
      </c>
      <c r="K8">
        <v>1</v>
      </c>
      <c r="L8">
        <v>0</v>
      </c>
      <c r="M8">
        <v>1</v>
      </c>
      <c r="N8">
        <v>0</v>
      </c>
      <c r="O8">
        <v>0</v>
      </c>
      <c r="P8">
        <v>0</v>
      </c>
      <c r="Q8">
        <v>0</v>
      </c>
      <c r="R8">
        <v>0</v>
      </c>
      <c r="S8">
        <v>1</v>
      </c>
      <c r="T8">
        <v>0</v>
      </c>
      <c r="U8">
        <v>0</v>
      </c>
      <c r="V8">
        <v>1</v>
      </c>
      <c r="W8">
        <v>1</v>
      </c>
      <c r="X8">
        <v>1</v>
      </c>
      <c r="Y8">
        <v>1</v>
      </c>
      <c r="Z8">
        <v>0</v>
      </c>
      <c r="AA8">
        <v>0</v>
      </c>
      <c r="AB8">
        <v>0</v>
      </c>
      <c r="AC8">
        <v>1</v>
      </c>
      <c r="AD8">
        <v>0</v>
      </c>
      <c r="AE8">
        <v>0</v>
      </c>
      <c r="AF8">
        <v>0</v>
      </c>
      <c r="AG8">
        <v>0</v>
      </c>
      <c r="AH8">
        <v>0</v>
      </c>
      <c r="AI8">
        <v>0</v>
      </c>
      <c r="AJ8">
        <v>0</v>
      </c>
      <c r="AK8">
        <v>0</v>
      </c>
      <c r="AL8">
        <v>0</v>
      </c>
      <c r="AM8">
        <v>0</v>
      </c>
      <c r="AN8">
        <v>0</v>
      </c>
      <c r="AO8">
        <v>1</v>
      </c>
      <c r="AP8">
        <v>0</v>
      </c>
      <c r="AQ8">
        <v>0</v>
      </c>
      <c r="AR8">
        <v>1</v>
      </c>
      <c r="AS8">
        <v>0</v>
      </c>
      <c r="AT8">
        <v>0</v>
      </c>
      <c r="AU8">
        <v>0</v>
      </c>
      <c r="AV8">
        <v>0</v>
      </c>
      <c r="AW8">
        <v>0</v>
      </c>
      <c r="AX8">
        <v>0</v>
      </c>
      <c r="AY8">
        <v>0</v>
      </c>
      <c r="AZ8">
        <v>0</v>
      </c>
      <c r="BA8">
        <v>0</v>
      </c>
      <c r="BB8">
        <v>0</v>
      </c>
      <c r="BC8">
        <v>0</v>
      </c>
      <c r="BD8">
        <v>0</v>
      </c>
      <c r="BE8">
        <v>0</v>
      </c>
      <c r="BF8">
        <v>0</v>
      </c>
      <c r="BG8">
        <v>0</v>
      </c>
      <c r="BH8">
        <v>0</v>
      </c>
      <c r="BI8">
        <v>0</v>
      </c>
      <c r="BJ8">
        <v>0</v>
      </c>
      <c r="BK8">
        <v>1</v>
      </c>
      <c r="BL8">
        <v>0</v>
      </c>
      <c r="BM8">
        <v>0</v>
      </c>
      <c r="BN8">
        <v>0</v>
      </c>
      <c r="BO8">
        <v>0</v>
      </c>
      <c r="BP8">
        <v>0</v>
      </c>
      <c r="BQ8">
        <v>0</v>
      </c>
      <c r="BR8">
        <v>1</v>
      </c>
      <c r="BS8">
        <v>0</v>
      </c>
      <c r="BT8">
        <v>1</v>
      </c>
      <c r="BU8">
        <v>0</v>
      </c>
      <c r="BV8">
        <v>0</v>
      </c>
      <c r="BW8">
        <v>0</v>
      </c>
      <c r="BX8">
        <v>0</v>
      </c>
      <c r="BY8">
        <v>0</v>
      </c>
      <c r="BZ8">
        <v>0</v>
      </c>
      <c r="CA8">
        <v>0</v>
      </c>
      <c r="CB8">
        <v>0</v>
      </c>
      <c r="CC8">
        <v>0</v>
      </c>
      <c r="CD8">
        <v>0</v>
      </c>
      <c r="CE8">
        <v>0</v>
      </c>
      <c r="CF8">
        <v>0</v>
      </c>
      <c r="CG8">
        <v>0</v>
      </c>
      <c r="CH8">
        <v>0</v>
      </c>
      <c r="CI8">
        <v>0</v>
      </c>
      <c r="CJ8">
        <v>0</v>
      </c>
      <c r="CK8">
        <v>0</v>
      </c>
      <c r="CL8">
        <v>0</v>
      </c>
      <c r="CM8">
        <v>1</v>
      </c>
      <c r="CN8">
        <v>0</v>
      </c>
      <c r="CO8" t="s">
        <v>1925</v>
      </c>
      <c r="CP8" t="s">
        <v>1925</v>
      </c>
      <c r="CQ8" t="s">
        <v>1925</v>
      </c>
      <c r="CR8" t="s">
        <v>1925</v>
      </c>
      <c r="CS8" t="s">
        <v>1925</v>
      </c>
      <c r="CT8" t="s">
        <v>1925</v>
      </c>
      <c r="CU8" t="s">
        <v>1925</v>
      </c>
      <c r="CV8" t="s">
        <v>1925</v>
      </c>
      <c r="CW8">
        <v>0</v>
      </c>
      <c r="CX8">
        <v>0</v>
      </c>
      <c r="CY8">
        <v>0</v>
      </c>
      <c r="CZ8">
        <v>0</v>
      </c>
      <c r="DA8">
        <v>0</v>
      </c>
      <c r="DB8">
        <v>0</v>
      </c>
      <c r="DC8">
        <v>1</v>
      </c>
      <c r="DD8">
        <v>0</v>
      </c>
      <c r="DE8">
        <v>0</v>
      </c>
      <c r="DF8">
        <v>0</v>
      </c>
      <c r="DG8">
        <v>0</v>
      </c>
      <c r="DH8">
        <v>0</v>
      </c>
      <c r="DI8">
        <v>0</v>
      </c>
      <c r="DJ8">
        <v>0</v>
      </c>
      <c r="DK8">
        <v>0</v>
      </c>
      <c r="DL8">
        <v>0</v>
      </c>
      <c r="DM8">
        <v>0</v>
      </c>
      <c r="DN8">
        <v>0</v>
      </c>
      <c r="DO8">
        <v>0</v>
      </c>
      <c r="DP8">
        <v>0</v>
      </c>
      <c r="DQ8">
        <v>0</v>
      </c>
      <c r="DR8">
        <v>0</v>
      </c>
      <c r="DS8">
        <v>1</v>
      </c>
      <c r="DT8">
        <v>0</v>
      </c>
      <c r="DU8">
        <v>0</v>
      </c>
      <c r="DV8">
        <v>0</v>
      </c>
      <c r="DW8">
        <v>0</v>
      </c>
      <c r="DX8">
        <v>0</v>
      </c>
      <c r="DY8">
        <v>0</v>
      </c>
      <c r="DZ8">
        <v>0</v>
      </c>
      <c r="EA8">
        <v>0</v>
      </c>
      <c r="EB8">
        <v>0</v>
      </c>
      <c r="EC8">
        <v>0</v>
      </c>
      <c r="ED8">
        <v>0</v>
      </c>
      <c r="EE8">
        <v>0</v>
      </c>
      <c r="EF8">
        <v>0</v>
      </c>
      <c r="EG8">
        <v>0</v>
      </c>
      <c r="EH8">
        <v>0</v>
      </c>
      <c r="EI8">
        <v>0</v>
      </c>
      <c r="EJ8">
        <v>1</v>
      </c>
      <c r="EK8">
        <v>0</v>
      </c>
      <c r="EL8">
        <v>0</v>
      </c>
      <c r="EM8">
        <v>0</v>
      </c>
      <c r="EN8">
        <v>0</v>
      </c>
      <c r="EO8">
        <v>0</v>
      </c>
      <c r="EP8">
        <v>0</v>
      </c>
      <c r="EQ8">
        <v>0</v>
      </c>
      <c r="ER8">
        <v>0</v>
      </c>
      <c r="ES8">
        <v>0</v>
      </c>
      <c r="ET8">
        <v>0</v>
      </c>
      <c r="EU8">
        <v>0</v>
      </c>
      <c r="EV8">
        <v>1</v>
      </c>
      <c r="EW8">
        <v>2</v>
      </c>
      <c r="EX8" t="s">
        <v>1925</v>
      </c>
      <c r="EY8" t="s">
        <v>1925</v>
      </c>
      <c r="EZ8" t="s">
        <v>1925</v>
      </c>
      <c r="FA8" t="s">
        <v>1925</v>
      </c>
      <c r="FB8" t="s">
        <v>1925</v>
      </c>
      <c r="FC8" t="s">
        <v>1925</v>
      </c>
      <c r="FD8" t="s">
        <v>1925</v>
      </c>
      <c r="FE8">
        <v>0</v>
      </c>
      <c r="FF8" t="s">
        <v>1925</v>
      </c>
      <c r="FG8" t="s">
        <v>1925</v>
      </c>
      <c r="FH8" t="s">
        <v>1925</v>
      </c>
      <c r="FI8" t="s">
        <v>1925</v>
      </c>
      <c r="FJ8" t="s">
        <v>1925</v>
      </c>
      <c r="FK8" t="s">
        <v>1925</v>
      </c>
      <c r="FL8">
        <v>0</v>
      </c>
      <c r="FM8">
        <v>0</v>
      </c>
      <c r="FN8">
        <v>0</v>
      </c>
      <c r="FO8">
        <v>0</v>
      </c>
      <c r="FP8">
        <v>1</v>
      </c>
      <c r="FQ8">
        <v>0</v>
      </c>
      <c r="FR8">
        <v>2</v>
      </c>
      <c r="FS8" t="s">
        <v>1925</v>
      </c>
      <c r="FT8" t="s">
        <v>1925</v>
      </c>
      <c r="FU8" t="s">
        <v>1925</v>
      </c>
      <c r="FV8" t="s">
        <v>1925</v>
      </c>
      <c r="FW8" t="s">
        <v>1925</v>
      </c>
      <c r="FX8" t="s">
        <v>1925</v>
      </c>
      <c r="FY8" t="s">
        <v>1925</v>
      </c>
      <c r="FZ8" t="s">
        <v>1925</v>
      </c>
      <c r="GA8" t="s">
        <v>1925</v>
      </c>
      <c r="GB8" t="s">
        <v>1925</v>
      </c>
      <c r="GC8">
        <v>0</v>
      </c>
      <c r="GD8" t="s">
        <v>1925</v>
      </c>
      <c r="GE8" t="s">
        <v>1925</v>
      </c>
      <c r="GF8" t="s">
        <v>1925</v>
      </c>
      <c r="GG8" t="s">
        <v>1925</v>
      </c>
      <c r="GH8" t="s">
        <v>1925</v>
      </c>
      <c r="GI8" t="s">
        <v>1925</v>
      </c>
      <c r="GJ8" t="s">
        <v>1925</v>
      </c>
      <c r="GK8" t="s">
        <v>1925</v>
      </c>
      <c r="GL8" t="s">
        <v>1925</v>
      </c>
      <c r="GM8" t="s">
        <v>1925</v>
      </c>
      <c r="GN8" t="s">
        <v>1925</v>
      </c>
      <c r="GO8" t="s">
        <v>1925</v>
      </c>
      <c r="GP8" t="s">
        <v>1925</v>
      </c>
      <c r="GQ8" t="s">
        <v>1925</v>
      </c>
      <c r="GR8" t="s">
        <v>1925</v>
      </c>
      <c r="GS8" t="s">
        <v>1925</v>
      </c>
      <c r="GT8" t="s">
        <v>1925</v>
      </c>
      <c r="GU8" t="s">
        <v>1925</v>
      </c>
      <c r="GV8" t="s">
        <v>1925</v>
      </c>
      <c r="GW8" t="s">
        <v>1925</v>
      </c>
      <c r="GX8" t="s">
        <v>1925</v>
      </c>
      <c r="GY8" t="s">
        <v>1925</v>
      </c>
      <c r="GZ8" t="s">
        <v>1925</v>
      </c>
      <c r="HA8" t="s">
        <v>1925</v>
      </c>
      <c r="HB8" t="s">
        <v>1925</v>
      </c>
      <c r="HC8" t="s">
        <v>1925</v>
      </c>
      <c r="HD8" t="s">
        <v>1925</v>
      </c>
      <c r="HE8">
        <v>0</v>
      </c>
      <c r="HF8" t="s">
        <v>1925</v>
      </c>
      <c r="HG8" t="s">
        <v>1925</v>
      </c>
      <c r="HH8" t="s">
        <v>1925</v>
      </c>
      <c r="HI8" t="s">
        <v>1925</v>
      </c>
      <c r="HJ8" t="s">
        <v>1925</v>
      </c>
      <c r="HK8" t="s">
        <v>1925</v>
      </c>
      <c r="HL8" t="s">
        <v>1925</v>
      </c>
      <c r="HM8" t="s">
        <v>1925</v>
      </c>
      <c r="HN8" t="s">
        <v>1925</v>
      </c>
      <c r="HO8" t="s">
        <v>1925</v>
      </c>
      <c r="HP8" t="s">
        <v>1925</v>
      </c>
      <c r="HQ8" t="s">
        <v>1925</v>
      </c>
      <c r="HR8" t="s">
        <v>1925</v>
      </c>
      <c r="HS8" t="s">
        <v>1925</v>
      </c>
    </row>
    <row r="9" spans="1:227" x14ac:dyDescent="0.35">
      <c r="A9" t="s">
        <v>112</v>
      </c>
      <c r="B9" s="1">
        <v>41367</v>
      </c>
      <c r="C9" s="1">
        <v>41454</v>
      </c>
      <c r="D9">
        <v>1</v>
      </c>
      <c r="E9">
        <v>1</v>
      </c>
      <c r="F9">
        <v>1</v>
      </c>
      <c r="G9">
        <v>0</v>
      </c>
      <c r="H9">
        <v>0</v>
      </c>
      <c r="I9">
        <v>1</v>
      </c>
      <c r="J9">
        <v>0</v>
      </c>
      <c r="K9">
        <v>1</v>
      </c>
      <c r="L9">
        <v>0</v>
      </c>
      <c r="M9">
        <v>1</v>
      </c>
      <c r="N9">
        <v>0</v>
      </c>
      <c r="O9">
        <v>0</v>
      </c>
      <c r="P9">
        <v>0</v>
      </c>
      <c r="Q9">
        <v>0</v>
      </c>
      <c r="R9">
        <v>0</v>
      </c>
      <c r="S9">
        <v>1</v>
      </c>
      <c r="T9">
        <v>0</v>
      </c>
      <c r="U9">
        <v>0</v>
      </c>
      <c r="V9">
        <v>1</v>
      </c>
      <c r="W9">
        <v>1</v>
      </c>
      <c r="X9">
        <v>1</v>
      </c>
      <c r="Y9">
        <v>1</v>
      </c>
      <c r="Z9">
        <v>0</v>
      </c>
      <c r="AA9">
        <v>0</v>
      </c>
      <c r="AB9">
        <v>0</v>
      </c>
      <c r="AC9">
        <v>1</v>
      </c>
      <c r="AD9">
        <v>0</v>
      </c>
      <c r="AE9">
        <v>0</v>
      </c>
      <c r="AF9">
        <v>0</v>
      </c>
      <c r="AG9">
        <v>0</v>
      </c>
      <c r="AH9">
        <v>0</v>
      </c>
      <c r="AI9">
        <v>0</v>
      </c>
      <c r="AJ9">
        <v>0</v>
      </c>
      <c r="AK9">
        <v>0</v>
      </c>
      <c r="AL9">
        <v>0</v>
      </c>
      <c r="AM9">
        <v>0</v>
      </c>
      <c r="AN9">
        <v>0</v>
      </c>
      <c r="AO9">
        <v>1</v>
      </c>
      <c r="AP9">
        <v>0</v>
      </c>
      <c r="AQ9">
        <v>0</v>
      </c>
      <c r="AR9">
        <v>1</v>
      </c>
      <c r="AS9">
        <v>0</v>
      </c>
      <c r="AT9">
        <v>0</v>
      </c>
      <c r="AU9">
        <v>0</v>
      </c>
      <c r="AV9">
        <v>0</v>
      </c>
      <c r="AW9">
        <v>0</v>
      </c>
      <c r="AX9">
        <v>0</v>
      </c>
      <c r="AY9">
        <v>0</v>
      </c>
      <c r="AZ9">
        <v>0</v>
      </c>
      <c r="BA9">
        <v>0</v>
      </c>
      <c r="BB9">
        <v>0</v>
      </c>
      <c r="BC9">
        <v>0</v>
      </c>
      <c r="BD9">
        <v>0</v>
      </c>
      <c r="BE9">
        <v>0</v>
      </c>
      <c r="BF9">
        <v>0</v>
      </c>
      <c r="BG9">
        <v>0</v>
      </c>
      <c r="BH9">
        <v>0</v>
      </c>
      <c r="BI9">
        <v>0</v>
      </c>
      <c r="BJ9">
        <v>0</v>
      </c>
      <c r="BK9">
        <v>1</v>
      </c>
      <c r="BL9">
        <v>0</v>
      </c>
      <c r="BM9">
        <v>0</v>
      </c>
      <c r="BN9">
        <v>0</v>
      </c>
      <c r="BO9">
        <v>0</v>
      </c>
      <c r="BP9">
        <v>0</v>
      </c>
      <c r="BQ9">
        <v>0</v>
      </c>
      <c r="BR9">
        <v>1</v>
      </c>
      <c r="BS9">
        <v>0</v>
      </c>
      <c r="BT9">
        <v>1</v>
      </c>
      <c r="BU9">
        <v>0</v>
      </c>
      <c r="BV9">
        <v>0</v>
      </c>
      <c r="BW9">
        <v>0</v>
      </c>
      <c r="BX9">
        <v>0</v>
      </c>
      <c r="BY9">
        <v>0</v>
      </c>
      <c r="BZ9">
        <v>0</v>
      </c>
      <c r="CA9">
        <v>0</v>
      </c>
      <c r="CB9">
        <v>0</v>
      </c>
      <c r="CC9">
        <v>0</v>
      </c>
      <c r="CD9">
        <v>0</v>
      </c>
      <c r="CE9">
        <v>0</v>
      </c>
      <c r="CF9">
        <v>0</v>
      </c>
      <c r="CG9">
        <v>0</v>
      </c>
      <c r="CH9">
        <v>0</v>
      </c>
      <c r="CI9">
        <v>0</v>
      </c>
      <c r="CJ9">
        <v>0</v>
      </c>
      <c r="CK9">
        <v>0</v>
      </c>
      <c r="CL9">
        <v>0</v>
      </c>
      <c r="CM9">
        <v>1</v>
      </c>
      <c r="CN9">
        <v>0</v>
      </c>
      <c r="CO9" t="s">
        <v>1925</v>
      </c>
      <c r="CP9" t="s">
        <v>1925</v>
      </c>
      <c r="CQ9" t="s">
        <v>1925</v>
      </c>
      <c r="CR9" t="s">
        <v>1925</v>
      </c>
      <c r="CS9" t="s">
        <v>1925</v>
      </c>
      <c r="CT9" t="s">
        <v>1925</v>
      </c>
      <c r="CU9" t="s">
        <v>1925</v>
      </c>
      <c r="CV9" t="s">
        <v>1925</v>
      </c>
      <c r="CW9">
        <v>0</v>
      </c>
      <c r="CX9">
        <v>0</v>
      </c>
      <c r="CY9">
        <v>0</v>
      </c>
      <c r="CZ9">
        <v>0</v>
      </c>
      <c r="DA9">
        <v>0</v>
      </c>
      <c r="DB9">
        <v>0</v>
      </c>
      <c r="DC9">
        <v>1</v>
      </c>
      <c r="DD9">
        <v>0</v>
      </c>
      <c r="DE9">
        <v>0</v>
      </c>
      <c r="DF9">
        <v>0</v>
      </c>
      <c r="DG9">
        <v>0</v>
      </c>
      <c r="DH9">
        <v>0</v>
      </c>
      <c r="DI9">
        <v>0</v>
      </c>
      <c r="DJ9">
        <v>0</v>
      </c>
      <c r="DK9">
        <v>0</v>
      </c>
      <c r="DL9">
        <v>0</v>
      </c>
      <c r="DM9">
        <v>0</v>
      </c>
      <c r="DN9">
        <v>0</v>
      </c>
      <c r="DO9">
        <v>0</v>
      </c>
      <c r="DP9">
        <v>0</v>
      </c>
      <c r="DQ9">
        <v>0</v>
      </c>
      <c r="DR9">
        <v>0</v>
      </c>
      <c r="DS9">
        <v>1</v>
      </c>
      <c r="DT9">
        <v>0</v>
      </c>
      <c r="DU9">
        <v>0</v>
      </c>
      <c r="DV9">
        <v>0</v>
      </c>
      <c r="DW9">
        <v>0</v>
      </c>
      <c r="DX9">
        <v>0</v>
      </c>
      <c r="DY9">
        <v>0</v>
      </c>
      <c r="DZ9">
        <v>0</v>
      </c>
      <c r="EA9">
        <v>0</v>
      </c>
      <c r="EB9">
        <v>0</v>
      </c>
      <c r="EC9">
        <v>0</v>
      </c>
      <c r="ED9">
        <v>0</v>
      </c>
      <c r="EE9">
        <v>0</v>
      </c>
      <c r="EF9">
        <v>0</v>
      </c>
      <c r="EG9">
        <v>0</v>
      </c>
      <c r="EH9">
        <v>0</v>
      </c>
      <c r="EI9">
        <v>0</v>
      </c>
      <c r="EJ9">
        <v>1</v>
      </c>
      <c r="EK9">
        <v>0</v>
      </c>
      <c r="EL9">
        <v>0</v>
      </c>
      <c r="EM9">
        <v>0</v>
      </c>
      <c r="EN9">
        <v>0</v>
      </c>
      <c r="EO9">
        <v>0</v>
      </c>
      <c r="EP9">
        <v>0</v>
      </c>
      <c r="EQ9">
        <v>0</v>
      </c>
      <c r="ER9">
        <v>0</v>
      </c>
      <c r="ES9">
        <v>0</v>
      </c>
      <c r="ET9">
        <v>0</v>
      </c>
      <c r="EU9">
        <v>0</v>
      </c>
      <c r="EV9">
        <v>1</v>
      </c>
      <c r="EW9">
        <v>2</v>
      </c>
      <c r="EX9" t="s">
        <v>1925</v>
      </c>
      <c r="EY9" t="s">
        <v>1925</v>
      </c>
      <c r="EZ9" t="s">
        <v>1925</v>
      </c>
      <c r="FA9" t="s">
        <v>1925</v>
      </c>
      <c r="FB9" t="s">
        <v>1925</v>
      </c>
      <c r="FC9" t="s">
        <v>1925</v>
      </c>
      <c r="FD9" t="s">
        <v>1925</v>
      </c>
      <c r="FE9">
        <v>0</v>
      </c>
      <c r="FF9" t="s">
        <v>1925</v>
      </c>
      <c r="FG9" t="s">
        <v>1925</v>
      </c>
      <c r="FH9" t="s">
        <v>1925</v>
      </c>
      <c r="FI9" t="s">
        <v>1925</v>
      </c>
      <c r="FJ9" t="s">
        <v>1925</v>
      </c>
      <c r="FK9" t="s">
        <v>1925</v>
      </c>
      <c r="FL9">
        <v>0</v>
      </c>
      <c r="FM9">
        <v>0</v>
      </c>
      <c r="FN9">
        <v>0</v>
      </c>
      <c r="FO9">
        <v>0</v>
      </c>
      <c r="FP9">
        <v>1</v>
      </c>
      <c r="FQ9">
        <v>0</v>
      </c>
      <c r="FR9">
        <v>2</v>
      </c>
      <c r="FS9" t="s">
        <v>1925</v>
      </c>
      <c r="FT9" t="s">
        <v>1925</v>
      </c>
      <c r="FU9" t="s">
        <v>1925</v>
      </c>
      <c r="FV9" t="s">
        <v>1925</v>
      </c>
      <c r="FW9" t="s">
        <v>1925</v>
      </c>
      <c r="FX9" t="s">
        <v>1925</v>
      </c>
      <c r="FY9" t="s">
        <v>1925</v>
      </c>
      <c r="FZ9" t="s">
        <v>1925</v>
      </c>
      <c r="GA9" t="s">
        <v>1925</v>
      </c>
      <c r="GB9" t="s">
        <v>1925</v>
      </c>
      <c r="GC9">
        <v>0</v>
      </c>
      <c r="GD9" t="s">
        <v>1925</v>
      </c>
      <c r="GE9" t="s">
        <v>1925</v>
      </c>
      <c r="GF9" t="s">
        <v>1925</v>
      </c>
      <c r="GG9" t="s">
        <v>1925</v>
      </c>
      <c r="GH9" t="s">
        <v>1925</v>
      </c>
      <c r="GI9" t="s">
        <v>1925</v>
      </c>
      <c r="GJ9" t="s">
        <v>1925</v>
      </c>
      <c r="GK9" t="s">
        <v>1925</v>
      </c>
      <c r="GL9" t="s">
        <v>1925</v>
      </c>
      <c r="GM9" t="s">
        <v>1925</v>
      </c>
      <c r="GN9" t="s">
        <v>1925</v>
      </c>
      <c r="GO9" t="s">
        <v>1925</v>
      </c>
      <c r="GP9" t="s">
        <v>1925</v>
      </c>
      <c r="GQ9" t="s">
        <v>1925</v>
      </c>
      <c r="GR9" t="s">
        <v>1925</v>
      </c>
      <c r="GS9" t="s">
        <v>1925</v>
      </c>
      <c r="GT9" t="s">
        <v>1925</v>
      </c>
      <c r="GU9" t="s">
        <v>1925</v>
      </c>
      <c r="GV9" t="s">
        <v>1925</v>
      </c>
      <c r="GW9" t="s">
        <v>1925</v>
      </c>
      <c r="GX9" t="s">
        <v>1925</v>
      </c>
      <c r="GY9" t="s">
        <v>1925</v>
      </c>
      <c r="GZ9" t="s">
        <v>1925</v>
      </c>
      <c r="HA9" t="s">
        <v>1925</v>
      </c>
      <c r="HB9" t="s">
        <v>1925</v>
      </c>
      <c r="HC9" t="s">
        <v>1925</v>
      </c>
      <c r="HD9" t="s">
        <v>1925</v>
      </c>
      <c r="HE9">
        <v>0</v>
      </c>
      <c r="HF9" t="s">
        <v>1925</v>
      </c>
      <c r="HG9" t="s">
        <v>1925</v>
      </c>
      <c r="HH9" t="s">
        <v>1925</v>
      </c>
      <c r="HI9" t="s">
        <v>1925</v>
      </c>
      <c r="HJ9" t="s">
        <v>1925</v>
      </c>
      <c r="HK9" t="s">
        <v>1925</v>
      </c>
      <c r="HL9" t="s">
        <v>1925</v>
      </c>
      <c r="HM9" t="s">
        <v>1925</v>
      </c>
      <c r="HN9" t="s">
        <v>1925</v>
      </c>
      <c r="HO9" t="s">
        <v>1925</v>
      </c>
      <c r="HP9" t="s">
        <v>1925</v>
      </c>
      <c r="HQ9" t="s">
        <v>1925</v>
      </c>
      <c r="HR9" t="s">
        <v>1925</v>
      </c>
      <c r="HS9" t="s">
        <v>1925</v>
      </c>
    </row>
    <row r="10" spans="1:227" x14ac:dyDescent="0.35">
      <c r="A10" t="s">
        <v>112</v>
      </c>
      <c r="B10" s="1">
        <v>41455</v>
      </c>
      <c r="C10" s="1">
        <v>41529</v>
      </c>
      <c r="D10">
        <v>1</v>
      </c>
      <c r="E10">
        <v>1</v>
      </c>
      <c r="F10">
        <v>1</v>
      </c>
      <c r="G10">
        <v>0</v>
      </c>
      <c r="H10">
        <v>0</v>
      </c>
      <c r="I10">
        <v>1</v>
      </c>
      <c r="J10">
        <v>0</v>
      </c>
      <c r="K10">
        <v>1</v>
      </c>
      <c r="L10">
        <v>0</v>
      </c>
      <c r="M10">
        <v>1</v>
      </c>
      <c r="N10">
        <v>0</v>
      </c>
      <c r="O10">
        <v>0</v>
      </c>
      <c r="P10">
        <v>0</v>
      </c>
      <c r="Q10">
        <v>0</v>
      </c>
      <c r="R10">
        <v>0</v>
      </c>
      <c r="S10">
        <v>1</v>
      </c>
      <c r="T10">
        <v>0</v>
      </c>
      <c r="U10">
        <v>0</v>
      </c>
      <c r="V10">
        <v>1</v>
      </c>
      <c r="W10">
        <v>1</v>
      </c>
      <c r="X10">
        <v>1</v>
      </c>
      <c r="Y10">
        <v>1</v>
      </c>
      <c r="Z10">
        <v>0</v>
      </c>
      <c r="AA10">
        <v>0</v>
      </c>
      <c r="AB10">
        <v>0</v>
      </c>
      <c r="AC10">
        <v>1</v>
      </c>
      <c r="AD10">
        <v>0</v>
      </c>
      <c r="AE10">
        <v>0</v>
      </c>
      <c r="AF10">
        <v>0</v>
      </c>
      <c r="AG10">
        <v>0</v>
      </c>
      <c r="AH10">
        <v>0</v>
      </c>
      <c r="AI10">
        <v>0</v>
      </c>
      <c r="AJ10">
        <v>0</v>
      </c>
      <c r="AK10">
        <v>0</v>
      </c>
      <c r="AL10">
        <v>0</v>
      </c>
      <c r="AM10">
        <v>0</v>
      </c>
      <c r="AN10">
        <v>0</v>
      </c>
      <c r="AO10">
        <v>1</v>
      </c>
      <c r="AP10">
        <v>0</v>
      </c>
      <c r="AQ10">
        <v>0</v>
      </c>
      <c r="AR10">
        <v>1</v>
      </c>
      <c r="AS10">
        <v>0</v>
      </c>
      <c r="AT10">
        <v>0</v>
      </c>
      <c r="AU10">
        <v>0</v>
      </c>
      <c r="AV10">
        <v>0</v>
      </c>
      <c r="AW10">
        <v>0</v>
      </c>
      <c r="AX10">
        <v>0</v>
      </c>
      <c r="AY10">
        <v>0</v>
      </c>
      <c r="AZ10">
        <v>0</v>
      </c>
      <c r="BA10">
        <v>0</v>
      </c>
      <c r="BB10">
        <v>0</v>
      </c>
      <c r="BC10">
        <v>0</v>
      </c>
      <c r="BD10">
        <v>0</v>
      </c>
      <c r="BE10">
        <v>0</v>
      </c>
      <c r="BF10">
        <v>0</v>
      </c>
      <c r="BG10">
        <v>0</v>
      </c>
      <c r="BH10">
        <v>0</v>
      </c>
      <c r="BI10">
        <v>0</v>
      </c>
      <c r="BJ10">
        <v>0</v>
      </c>
      <c r="BK10">
        <v>1</v>
      </c>
      <c r="BL10">
        <v>0</v>
      </c>
      <c r="BM10">
        <v>0</v>
      </c>
      <c r="BN10">
        <v>0</v>
      </c>
      <c r="BO10">
        <v>0</v>
      </c>
      <c r="BP10">
        <v>0</v>
      </c>
      <c r="BQ10">
        <v>0</v>
      </c>
      <c r="BR10">
        <v>1</v>
      </c>
      <c r="BS10">
        <v>0</v>
      </c>
      <c r="BT10">
        <v>1</v>
      </c>
      <c r="BU10">
        <v>0</v>
      </c>
      <c r="BV10">
        <v>0</v>
      </c>
      <c r="BW10">
        <v>0</v>
      </c>
      <c r="BX10">
        <v>0</v>
      </c>
      <c r="BY10">
        <v>0</v>
      </c>
      <c r="BZ10">
        <v>0</v>
      </c>
      <c r="CA10">
        <v>0</v>
      </c>
      <c r="CB10">
        <v>0</v>
      </c>
      <c r="CC10">
        <v>0</v>
      </c>
      <c r="CD10">
        <v>0</v>
      </c>
      <c r="CE10">
        <v>0</v>
      </c>
      <c r="CF10">
        <v>0</v>
      </c>
      <c r="CG10">
        <v>0</v>
      </c>
      <c r="CH10">
        <v>0</v>
      </c>
      <c r="CI10">
        <v>0</v>
      </c>
      <c r="CJ10">
        <v>0</v>
      </c>
      <c r="CK10">
        <v>0</v>
      </c>
      <c r="CL10">
        <v>0</v>
      </c>
      <c r="CM10">
        <v>1</v>
      </c>
      <c r="CN10">
        <v>0</v>
      </c>
      <c r="CO10" t="s">
        <v>1925</v>
      </c>
      <c r="CP10" t="s">
        <v>1925</v>
      </c>
      <c r="CQ10" t="s">
        <v>1925</v>
      </c>
      <c r="CR10" t="s">
        <v>1925</v>
      </c>
      <c r="CS10" t="s">
        <v>1925</v>
      </c>
      <c r="CT10" t="s">
        <v>1925</v>
      </c>
      <c r="CU10" t="s">
        <v>1925</v>
      </c>
      <c r="CV10" t="s">
        <v>1925</v>
      </c>
      <c r="CW10">
        <v>0</v>
      </c>
      <c r="CX10">
        <v>0</v>
      </c>
      <c r="CY10">
        <v>0</v>
      </c>
      <c r="CZ10">
        <v>0</v>
      </c>
      <c r="DA10">
        <v>0</v>
      </c>
      <c r="DB10">
        <v>0</v>
      </c>
      <c r="DC10">
        <v>1</v>
      </c>
      <c r="DD10">
        <v>0</v>
      </c>
      <c r="DE10">
        <v>0</v>
      </c>
      <c r="DF10">
        <v>0</v>
      </c>
      <c r="DG10">
        <v>0</v>
      </c>
      <c r="DH10">
        <v>0</v>
      </c>
      <c r="DI10">
        <v>0</v>
      </c>
      <c r="DJ10">
        <v>0</v>
      </c>
      <c r="DK10">
        <v>0</v>
      </c>
      <c r="DL10">
        <v>0</v>
      </c>
      <c r="DM10">
        <v>0</v>
      </c>
      <c r="DN10">
        <v>0</v>
      </c>
      <c r="DO10">
        <v>0</v>
      </c>
      <c r="DP10">
        <v>0</v>
      </c>
      <c r="DQ10">
        <v>0</v>
      </c>
      <c r="DR10">
        <v>0</v>
      </c>
      <c r="DS10">
        <v>1</v>
      </c>
      <c r="DT10">
        <v>0</v>
      </c>
      <c r="DU10">
        <v>0</v>
      </c>
      <c r="DV10">
        <v>0</v>
      </c>
      <c r="DW10">
        <v>0</v>
      </c>
      <c r="DX10">
        <v>0</v>
      </c>
      <c r="DY10">
        <v>0</v>
      </c>
      <c r="DZ10">
        <v>0</v>
      </c>
      <c r="EA10">
        <v>0</v>
      </c>
      <c r="EB10">
        <v>0</v>
      </c>
      <c r="EC10">
        <v>0</v>
      </c>
      <c r="ED10">
        <v>0</v>
      </c>
      <c r="EE10">
        <v>0</v>
      </c>
      <c r="EF10">
        <v>0</v>
      </c>
      <c r="EG10">
        <v>0</v>
      </c>
      <c r="EH10">
        <v>0</v>
      </c>
      <c r="EI10">
        <v>0</v>
      </c>
      <c r="EJ10">
        <v>1</v>
      </c>
      <c r="EK10">
        <v>0</v>
      </c>
      <c r="EL10">
        <v>0</v>
      </c>
      <c r="EM10">
        <v>0</v>
      </c>
      <c r="EN10">
        <v>0</v>
      </c>
      <c r="EO10">
        <v>0</v>
      </c>
      <c r="EP10">
        <v>0</v>
      </c>
      <c r="EQ10">
        <v>0</v>
      </c>
      <c r="ER10">
        <v>0</v>
      </c>
      <c r="ES10">
        <v>0</v>
      </c>
      <c r="ET10">
        <v>0</v>
      </c>
      <c r="EU10">
        <v>0</v>
      </c>
      <c r="EV10">
        <v>1</v>
      </c>
      <c r="EW10">
        <v>2</v>
      </c>
      <c r="EX10" t="s">
        <v>1925</v>
      </c>
      <c r="EY10" t="s">
        <v>1925</v>
      </c>
      <c r="EZ10" t="s">
        <v>1925</v>
      </c>
      <c r="FA10" t="s">
        <v>1925</v>
      </c>
      <c r="FB10" t="s">
        <v>1925</v>
      </c>
      <c r="FC10" t="s">
        <v>1925</v>
      </c>
      <c r="FD10" t="s">
        <v>1925</v>
      </c>
      <c r="FE10">
        <v>0</v>
      </c>
      <c r="FF10" t="s">
        <v>1925</v>
      </c>
      <c r="FG10" t="s">
        <v>1925</v>
      </c>
      <c r="FH10" t="s">
        <v>1925</v>
      </c>
      <c r="FI10" t="s">
        <v>1925</v>
      </c>
      <c r="FJ10" t="s">
        <v>1925</v>
      </c>
      <c r="FK10" t="s">
        <v>1925</v>
      </c>
      <c r="FL10">
        <v>0</v>
      </c>
      <c r="FM10">
        <v>0</v>
      </c>
      <c r="FN10">
        <v>0</v>
      </c>
      <c r="FO10">
        <v>0</v>
      </c>
      <c r="FP10">
        <v>1</v>
      </c>
      <c r="FQ10">
        <v>0</v>
      </c>
      <c r="FR10">
        <v>2</v>
      </c>
      <c r="FS10" t="s">
        <v>1925</v>
      </c>
      <c r="FT10" t="s">
        <v>1925</v>
      </c>
      <c r="FU10" t="s">
        <v>1925</v>
      </c>
      <c r="FV10" t="s">
        <v>1925</v>
      </c>
      <c r="FW10" t="s">
        <v>1925</v>
      </c>
      <c r="FX10" t="s">
        <v>1925</v>
      </c>
      <c r="FY10" t="s">
        <v>1925</v>
      </c>
      <c r="FZ10" t="s">
        <v>1925</v>
      </c>
      <c r="GA10" t="s">
        <v>1925</v>
      </c>
      <c r="GB10" t="s">
        <v>1925</v>
      </c>
      <c r="GC10">
        <v>0</v>
      </c>
      <c r="GD10" t="s">
        <v>1925</v>
      </c>
      <c r="GE10" t="s">
        <v>1925</v>
      </c>
      <c r="GF10" t="s">
        <v>1925</v>
      </c>
      <c r="GG10" t="s">
        <v>1925</v>
      </c>
      <c r="GH10" t="s">
        <v>1925</v>
      </c>
      <c r="GI10" t="s">
        <v>1925</v>
      </c>
      <c r="GJ10" t="s">
        <v>1925</v>
      </c>
      <c r="GK10" t="s">
        <v>1925</v>
      </c>
      <c r="GL10" t="s">
        <v>1925</v>
      </c>
      <c r="GM10" t="s">
        <v>1925</v>
      </c>
      <c r="GN10" t="s">
        <v>1925</v>
      </c>
      <c r="GO10" t="s">
        <v>1925</v>
      </c>
      <c r="GP10" t="s">
        <v>1925</v>
      </c>
      <c r="GQ10" t="s">
        <v>1925</v>
      </c>
      <c r="GR10" t="s">
        <v>1925</v>
      </c>
      <c r="GS10" t="s">
        <v>1925</v>
      </c>
      <c r="GT10" t="s">
        <v>1925</v>
      </c>
      <c r="GU10" t="s">
        <v>1925</v>
      </c>
      <c r="GV10" t="s">
        <v>1925</v>
      </c>
      <c r="GW10" t="s">
        <v>1925</v>
      </c>
      <c r="GX10" t="s">
        <v>1925</v>
      </c>
      <c r="GY10" t="s">
        <v>1925</v>
      </c>
      <c r="GZ10" t="s">
        <v>1925</v>
      </c>
      <c r="HA10" t="s">
        <v>1925</v>
      </c>
      <c r="HB10" t="s">
        <v>1925</v>
      </c>
      <c r="HC10" t="s">
        <v>1925</v>
      </c>
      <c r="HD10" t="s">
        <v>1925</v>
      </c>
      <c r="HE10">
        <v>0</v>
      </c>
      <c r="HF10" t="s">
        <v>1925</v>
      </c>
      <c r="HG10" t="s">
        <v>1925</v>
      </c>
      <c r="HH10" t="s">
        <v>1925</v>
      </c>
      <c r="HI10" t="s">
        <v>1925</v>
      </c>
      <c r="HJ10" t="s">
        <v>1925</v>
      </c>
      <c r="HK10" t="s">
        <v>1925</v>
      </c>
      <c r="HL10" t="s">
        <v>1925</v>
      </c>
      <c r="HM10" t="s">
        <v>1925</v>
      </c>
      <c r="HN10" t="s">
        <v>1925</v>
      </c>
      <c r="HO10" t="s">
        <v>1925</v>
      </c>
      <c r="HP10" t="s">
        <v>1925</v>
      </c>
      <c r="HQ10" t="s">
        <v>1925</v>
      </c>
      <c r="HR10" t="s">
        <v>1925</v>
      </c>
      <c r="HS10" t="s">
        <v>1925</v>
      </c>
    </row>
    <row r="11" spans="1:227" x14ac:dyDescent="0.35">
      <c r="A11" t="s">
        <v>112</v>
      </c>
      <c r="B11" s="1">
        <v>41530</v>
      </c>
      <c r="C11" s="1">
        <v>42587</v>
      </c>
      <c r="D11">
        <v>1</v>
      </c>
      <c r="E11">
        <v>1</v>
      </c>
      <c r="F11">
        <v>1</v>
      </c>
      <c r="G11">
        <v>0</v>
      </c>
      <c r="H11">
        <v>0</v>
      </c>
      <c r="I11">
        <v>1</v>
      </c>
      <c r="J11">
        <v>0</v>
      </c>
      <c r="K11">
        <v>1</v>
      </c>
      <c r="L11">
        <v>0</v>
      </c>
      <c r="M11">
        <v>1</v>
      </c>
      <c r="N11">
        <v>0</v>
      </c>
      <c r="O11">
        <v>0</v>
      </c>
      <c r="P11">
        <v>0</v>
      </c>
      <c r="Q11">
        <v>0</v>
      </c>
      <c r="R11">
        <v>0</v>
      </c>
      <c r="S11">
        <v>1</v>
      </c>
      <c r="T11">
        <v>0</v>
      </c>
      <c r="U11">
        <v>0</v>
      </c>
      <c r="V11">
        <v>1</v>
      </c>
      <c r="W11">
        <v>1</v>
      </c>
      <c r="X11">
        <v>1</v>
      </c>
      <c r="Y11">
        <v>1</v>
      </c>
      <c r="Z11">
        <v>0</v>
      </c>
      <c r="AA11">
        <v>0</v>
      </c>
      <c r="AB11">
        <v>0</v>
      </c>
      <c r="AC11">
        <v>1</v>
      </c>
      <c r="AD11">
        <v>0</v>
      </c>
      <c r="AE11">
        <v>0</v>
      </c>
      <c r="AF11">
        <v>0</v>
      </c>
      <c r="AG11">
        <v>0</v>
      </c>
      <c r="AH11">
        <v>0</v>
      </c>
      <c r="AI11">
        <v>0</v>
      </c>
      <c r="AJ11">
        <v>0</v>
      </c>
      <c r="AK11">
        <v>0</v>
      </c>
      <c r="AL11">
        <v>0</v>
      </c>
      <c r="AM11">
        <v>0</v>
      </c>
      <c r="AN11">
        <v>0</v>
      </c>
      <c r="AO11">
        <v>1</v>
      </c>
      <c r="AP11">
        <v>0</v>
      </c>
      <c r="AQ11">
        <v>0</v>
      </c>
      <c r="AR11">
        <v>1</v>
      </c>
      <c r="AS11">
        <v>0</v>
      </c>
      <c r="AT11">
        <v>0</v>
      </c>
      <c r="AU11">
        <v>0</v>
      </c>
      <c r="AV11">
        <v>0</v>
      </c>
      <c r="AW11">
        <v>0</v>
      </c>
      <c r="AX11">
        <v>0</v>
      </c>
      <c r="AY11">
        <v>0</v>
      </c>
      <c r="AZ11">
        <v>0</v>
      </c>
      <c r="BA11">
        <v>0</v>
      </c>
      <c r="BB11">
        <v>0</v>
      </c>
      <c r="BC11">
        <v>0</v>
      </c>
      <c r="BD11">
        <v>0</v>
      </c>
      <c r="BE11">
        <v>0</v>
      </c>
      <c r="BF11">
        <v>0</v>
      </c>
      <c r="BG11">
        <v>0</v>
      </c>
      <c r="BH11">
        <v>0</v>
      </c>
      <c r="BI11">
        <v>0</v>
      </c>
      <c r="BJ11">
        <v>0</v>
      </c>
      <c r="BK11">
        <v>1</v>
      </c>
      <c r="BL11">
        <v>0</v>
      </c>
      <c r="BM11">
        <v>0</v>
      </c>
      <c r="BN11">
        <v>0</v>
      </c>
      <c r="BO11">
        <v>0</v>
      </c>
      <c r="BP11">
        <v>0</v>
      </c>
      <c r="BQ11">
        <v>0</v>
      </c>
      <c r="BR11">
        <v>1</v>
      </c>
      <c r="BS11">
        <v>0</v>
      </c>
      <c r="BT11">
        <v>1</v>
      </c>
      <c r="BU11">
        <v>0</v>
      </c>
      <c r="BV11">
        <v>0</v>
      </c>
      <c r="BW11">
        <v>0</v>
      </c>
      <c r="BX11">
        <v>0</v>
      </c>
      <c r="BY11">
        <v>0</v>
      </c>
      <c r="BZ11">
        <v>0</v>
      </c>
      <c r="CA11">
        <v>0</v>
      </c>
      <c r="CB11">
        <v>0</v>
      </c>
      <c r="CC11">
        <v>0</v>
      </c>
      <c r="CD11">
        <v>0</v>
      </c>
      <c r="CE11">
        <v>0</v>
      </c>
      <c r="CF11">
        <v>0</v>
      </c>
      <c r="CG11">
        <v>0</v>
      </c>
      <c r="CH11">
        <v>0</v>
      </c>
      <c r="CI11">
        <v>0</v>
      </c>
      <c r="CJ11">
        <v>0</v>
      </c>
      <c r="CK11">
        <v>0</v>
      </c>
      <c r="CL11">
        <v>0</v>
      </c>
      <c r="CM11">
        <v>1</v>
      </c>
      <c r="CN11">
        <v>0</v>
      </c>
      <c r="CO11" t="s">
        <v>1925</v>
      </c>
      <c r="CP11" t="s">
        <v>1925</v>
      </c>
      <c r="CQ11" t="s">
        <v>1925</v>
      </c>
      <c r="CR11" t="s">
        <v>1925</v>
      </c>
      <c r="CS11" t="s">
        <v>1925</v>
      </c>
      <c r="CT11" t="s">
        <v>1925</v>
      </c>
      <c r="CU11" t="s">
        <v>1925</v>
      </c>
      <c r="CV11" t="s">
        <v>1925</v>
      </c>
      <c r="CW11">
        <v>0</v>
      </c>
      <c r="CX11">
        <v>0</v>
      </c>
      <c r="CY11">
        <v>0</v>
      </c>
      <c r="CZ11">
        <v>0</v>
      </c>
      <c r="DA11">
        <v>0</v>
      </c>
      <c r="DB11">
        <v>0</v>
      </c>
      <c r="DC11">
        <v>1</v>
      </c>
      <c r="DD11">
        <v>0</v>
      </c>
      <c r="DE11">
        <v>0</v>
      </c>
      <c r="DF11">
        <v>0</v>
      </c>
      <c r="DG11">
        <v>0</v>
      </c>
      <c r="DH11">
        <v>0</v>
      </c>
      <c r="DI11">
        <v>0</v>
      </c>
      <c r="DJ11">
        <v>0</v>
      </c>
      <c r="DK11">
        <v>0</v>
      </c>
      <c r="DL11">
        <v>0</v>
      </c>
      <c r="DM11">
        <v>0</v>
      </c>
      <c r="DN11">
        <v>0</v>
      </c>
      <c r="DO11">
        <v>0</v>
      </c>
      <c r="DP11">
        <v>0</v>
      </c>
      <c r="DQ11">
        <v>0</v>
      </c>
      <c r="DR11">
        <v>0</v>
      </c>
      <c r="DS11">
        <v>1</v>
      </c>
      <c r="DT11">
        <v>0</v>
      </c>
      <c r="DU11">
        <v>0</v>
      </c>
      <c r="DV11">
        <v>0</v>
      </c>
      <c r="DW11">
        <v>0</v>
      </c>
      <c r="DX11">
        <v>0</v>
      </c>
      <c r="DY11">
        <v>0</v>
      </c>
      <c r="DZ11">
        <v>0</v>
      </c>
      <c r="EA11">
        <v>0</v>
      </c>
      <c r="EB11">
        <v>0</v>
      </c>
      <c r="EC11">
        <v>0</v>
      </c>
      <c r="ED11">
        <v>0</v>
      </c>
      <c r="EE11">
        <v>0</v>
      </c>
      <c r="EF11">
        <v>0</v>
      </c>
      <c r="EG11">
        <v>0</v>
      </c>
      <c r="EH11">
        <v>0</v>
      </c>
      <c r="EI11">
        <v>0</v>
      </c>
      <c r="EJ11">
        <v>1</v>
      </c>
      <c r="EK11">
        <v>0</v>
      </c>
      <c r="EL11">
        <v>0</v>
      </c>
      <c r="EM11">
        <v>0</v>
      </c>
      <c r="EN11">
        <v>0</v>
      </c>
      <c r="EO11">
        <v>0</v>
      </c>
      <c r="EP11">
        <v>0</v>
      </c>
      <c r="EQ11">
        <v>0</v>
      </c>
      <c r="ER11">
        <v>0</v>
      </c>
      <c r="ES11">
        <v>0</v>
      </c>
      <c r="ET11">
        <v>0</v>
      </c>
      <c r="EU11">
        <v>0</v>
      </c>
      <c r="EV11">
        <v>1</v>
      </c>
      <c r="EW11">
        <v>2</v>
      </c>
      <c r="EX11" t="s">
        <v>1925</v>
      </c>
      <c r="EY11" t="s">
        <v>1925</v>
      </c>
      <c r="EZ11" t="s">
        <v>1925</v>
      </c>
      <c r="FA11" t="s">
        <v>1925</v>
      </c>
      <c r="FB11" t="s">
        <v>1925</v>
      </c>
      <c r="FC11" t="s">
        <v>1925</v>
      </c>
      <c r="FD11" t="s">
        <v>1925</v>
      </c>
      <c r="FE11">
        <v>0</v>
      </c>
      <c r="FF11" t="s">
        <v>1925</v>
      </c>
      <c r="FG11" t="s">
        <v>1925</v>
      </c>
      <c r="FH11" t="s">
        <v>1925</v>
      </c>
      <c r="FI11" t="s">
        <v>1925</v>
      </c>
      <c r="FJ11" t="s">
        <v>1925</v>
      </c>
      <c r="FK11" t="s">
        <v>1925</v>
      </c>
      <c r="FL11">
        <v>0</v>
      </c>
      <c r="FM11">
        <v>0</v>
      </c>
      <c r="FN11">
        <v>0</v>
      </c>
      <c r="FO11">
        <v>0</v>
      </c>
      <c r="FP11">
        <v>1</v>
      </c>
      <c r="FQ11">
        <v>0</v>
      </c>
      <c r="FR11">
        <v>2</v>
      </c>
      <c r="FS11" t="s">
        <v>1925</v>
      </c>
      <c r="FT11" t="s">
        <v>1925</v>
      </c>
      <c r="FU11" t="s">
        <v>1925</v>
      </c>
      <c r="FV11" t="s">
        <v>1925</v>
      </c>
      <c r="FW11" t="s">
        <v>1925</v>
      </c>
      <c r="FX11" t="s">
        <v>1925</v>
      </c>
      <c r="FY11" t="s">
        <v>1925</v>
      </c>
      <c r="FZ11" t="s">
        <v>1925</v>
      </c>
      <c r="GA11" t="s">
        <v>1925</v>
      </c>
      <c r="GB11" t="s">
        <v>1925</v>
      </c>
      <c r="GC11">
        <v>0</v>
      </c>
      <c r="GD11" t="s">
        <v>1925</v>
      </c>
      <c r="GE11" t="s">
        <v>1925</v>
      </c>
      <c r="GF11" t="s">
        <v>1925</v>
      </c>
      <c r="GG11" t="s">
        <v>1925</v>
      </c>
      <c r="GH11" t="s">
        <v>1925</v>
      </c>
      <c r="GI11" t="s">
        <v>1925</v>
      </c>
      <c r="GJ11" t="s">
        <v>1925</v>
      </c>
      <c r="GK11" t="s">
        <v>1925</v>
      </c>
      <c r="GL11" t="s">
        <v>1925</v>
      </c>
      <c r="GM11" t="s">
        <v>1925</v>
      </c>
      <c r="GN11" t="s">
        <v>1925</v>
      </c>
      <c r="GO11" t="s">
        <v>1925</v>
      </c>
      <c r="GP11" t="s">
        <v>1925</v>
      </c>
      <c r="GQ11" t="s">
        <v>1925</v>
      </c>
      <c r="GR11" t="s">
        <v>1925</v>
      </c>
      <c r="GS11" t="s">
        <v>1925</v>
      </c>
      <c r="GT11" t="s">
        <v>1925</v>
      </c>
      <c r="GU11" t="s">
        <v>1925</v>
      </c>
      <c r="GV11" t="s">
        <v>1925</v>
      </c>
      <c r="GW11" t="s">
        <v>1925</v>
      </c>
      <c r="GX11" t="s">
        <v>1925</v>
      </c>
      <c r="GY11" t="s">
        <v>1925</v>
      </c>
      <c r="GZ11" t="s">
        <v>1925</v>
      </c>
      <c r="HA11" t="s">
        <v>1925</v>
      </c>
      <c r="HB11" t="s">
        <v>1925</v>
      </c>
      <c r="HC11" t="s">
        <v>1925</v>
      </c>
      <c r="HD11" t="s">
        <v>1925</v>
      </c>
      <c r="HE11">
        <v>0</v>
      </c>
      <c r="HF11" t="s">
        <v>1925</v>
      </c>
      <c r="HG11" t="s">
        <v>1925</v>
      </c>
      <c r="HH11" t="s">
        <v>1925</v>
      </c>
      <c r="HI11" t="s">
        <v>1925</v>
      </c>
      <c r="HJ11" t="s">
        <v>1925</v>
      </c>
      <c r="HK11" t="s">
        <v>1925</v>
      </c>
      <c r="HL11" t="s">
        <v>1925</v>
      </c>
      <c r="HM11" t="s">
        <v>1925</v>
      </c>
      <c r="HN11" t="s">
        <v>1925</v>
      </c>
      <c r="HO11" t="s">
        <v>1925</v>
      </c>
      <c r="HP11" t="s">
        <v>1925</v>
      </c>
      <c r="HQ11" t="s">
        <v>1925</v>
      </c>
      <c r="HR11" t="s">
        <v>1925</v>
      </c>
      <c r="HS11" t="s">
        <v>1925</v>
      </c>
    </row>
    <row r="12" spans="1:227" x14ac:dyDescent="0.35">
      <c r="A12" t="s">
        <v>112</v>
      </c>
      <c r="B12" s="1">
        <v>42588</v>
      </c>
      <c r="C12" s="1">
        <v>42955</v>
      </c>
      <c r="D12">
        <v>1</v>
      </c>
      <c r="E12">
        <v>1</v>
      </c>
      <c r="F12">
        <v>1</v>
      </c>
      <c r="G12">
        <v>0</v>
      </c>
      <c r="H12">
        <v>0</v>
      </c>
      <c r="I12">
        <v>1</v>
      </c>
      <c r="J12">
        <v>0</v>
      </c>
      <c r="K12">
        <v>1</v>
      </c>
      <c r="L12">
        <v>0</v>
      </c>
      <c r="M12">
        <v>1</v>
      </c>
      <c r="N12">
        <v>0</v>
      </c>
      <c r="O12">
        <v>0</v>
      </c>
      <c r="P12">
        <v>0</v>
      </c>
      <c r="Q12">
        <v>0</v>
      </c>
      <c r="R12">
        <v>0</v>
      </c>
      <c r="S12">
        <v>1</v>
      </c>
      <c r="T12">
        <v>0</v>
      </c>
      <c r="U12">
        <v>0</v>
      </c>
      <c r="V12">
        <v>1</v>
      </c>
      <c r="W12">
        <v>1</v>
      </c>
      <c r="X12">
        <v>1</v>
      </c>
      <c r="Y12">
        <v>1</v>
      </c>
      <c r="Z12">
        <v>0</v>
      </c>
      <c r="AA12">
        <v>0</v>
      </c>
      <c r="AB12">
        <v>0</v>
      </c>
      <c r="AC12">
        <v>1</v>
      </c>
      <c r="AD12">
        <v>0</v>
      </c>
      <c r="AE12">
        <v>0</v>
      </c>
      <c r="AF12">
        <v>0</v>
      </c>
      <c r="AG12">
        <v>0</v>
      </c>
      <c r="AH12">
        <v>0</v>
      </c>
      <c r="AI12">
        <v>0</v>
      </c>
      <c r="AJ12">
        <v>0</v>
      </c>
      <c r="AK12">
        <v>0</v>
      </c>
      <c r="AL12">
        <v>0</v>
      </c>
      <c r="AM12">
        <v>0</v>
      </c>
      <c r="AN12">
        <v>0</v>
      </c>
      <c r="AO12">
        <v>1</v>
      </c>
      <c r="AP12">
        <v>0</v>
      </c>
      <c r="AQ12">
        <v>0</v>
      </c>
      <c r="AR12">
        <v>1</v>
      </c>
      <c r="AS12">
        <v>0</v>
      </c>
      <c r="AT12">
        <v>0</v>
      </c>
      <c r="AU12">
        <v>0</v>
      </c>
      <c r="AV12">
        <v>0</v>
      </c>
      <c r="AW12">
        <v>0</v>
      </c>
      <c r="AX12">
        <v>0</v>
      </c>
      <c r="AY12">
        <v>0</v>
      </c>
      <c r="AZ12">
        <v>0</v>
      </c>
      <c r="BA12">
        <v>0</v>
      </c>
      <c r="BB12">
        <v>0</v>
      </c>
      <c r="BC12">
        <v>0</v>
      </c>
      <c r="BD12">
        <v>0</v>
      </c>
      <c r="BE12">
        <v>0</v>
      </c>
      <c r="BF12">
        <v>0</v>
      </c>
      <c r="BG12">
        <v>0</v>
      </c>
      <c r="BH12">
        <v>0</v>
      </c>
      <c r="BI12">
        <v>0</v>
      </c>
      <c r="BJ12">
        <v>0</v>
      </c>
      <c r="BK12">
        <v>1</v>
      </c>
      <c r="BL12">
        <v>0</v>
      </c>
      <c r="BM12">
        <v>0</v>
      </c>
      <c r="BN12">
        <v>0</v>
      </c>
      <c r="BO12">
        <v>0</v>
      </c>
      <c r="BP12">
        <v>0</v>
      </c>
      <c r="BQ12">
        <v>0</v>
      </c>
      <c r="BR12">
        <v>1</v>
      </c>
      <c r="BS12">
        <v>0</v>
      </c>
      <c r="BT12">
        <v>1</v>
      </c>
      <c r="BU12">
        <v>0</v>
      </c>
      <c r="BV12">
        <v>0</v>
      </c>
      <c r="BW12">
        <v>0</v>
      </c>
      <c r="BX12">
        <v>0</v>
      </c>
      <c r="BY12">
        <v>0</v>
      </c>
      <c r="BZ12">
        <v>0</v>
      </c>
      <c r="CA12">
        <v>0</v>
      </c>
      <c r="CB12">
        <v>0</v>
      </c>
      <c r="CC12">
        <v>0</v>
      </c>
      <c r="CD12">
        <v>0</v>
      </c>
      <c r="CE12">
        <v>0</v>
      </c>
      <c r="CF12">
        <v>0</v>
      </c>
      <c r="CG12">
        <v>0</v>
      </c>
      <c r="CH12">
        <v>0</v>
      </c>
      <c r="CI12">
        <v>0</v>
      </c>
      <c r="CJ12">
        <v>0</v>
      </c>
      <c r="CK12">
        <v>0</v>
      </c>
      <c r="CL12">
        <v>0</v>
      </c>
      <c r="CM12">
        <v>1</v>
      </c>
      <c r="CN12">
        <v>0</v>
      </c>
      <c r="CO12" t="s">
        <v>1925</v>
      </c>
      <c r="CP12" t="s">
        <v>1925</v>
      </c>
      <c r="CQ12" t="s">
        <v>1925</v>
      </c>
      <c r="CR12" t="s">
        <v>1925</v>
      </c>
      <c r="CS12" t="s">
        <v>1925</v>
      </c>
      <c r="CT12" t="s">
        <v>1925</v>
      </c>
      <c r="CU12" t="s">
        <v>1925</v>
      </c>
      <c r="CV12" t="s">
        <v>1925</v>
      </c>
      <c r="CW12">
        <v>0</v>
      </c>
      <c r="CX12">
        <v>0</v>
      </c>
      <c r="CY12">
        <v>0</v>
      </c>
      <c r="CZ12">
        <v>0</v>
      </c>
      <c r="DA12">
        <v>0</v>
      </c>
      <c r="DB12">
        <v>0</v>
      </c>
      <c r="DC12">
        <v>1</v>
      </c>
      <c r="DD12">
        <v>0</v>
      </c>
      <c r="DE12">
        <v>0</v>
      </c>
      <c r="DF12">
        <v>0</v>
      </c>
      <c r="DG12">
        <v>0</v>
      </c>
      <c r="DH12">
        <v>0</v>
      </c>
      <c r="DI12">
        <v>0</v>
      </c>
      <c r="DJ12">
        <v>0</v>
      </c>
      <c r="DK12">
        <v>0</v>
      </c>
      <c r="DL12">
        <v>0</v>
      </c>
      <c r="DM12">
        <v>0</v>
      </c>
      <c r="DN12">
        <v>0</v>
      </c>
      <c r="DO12">
        <v>0</v>
      </c>
      <c r="DP12">
        <v>0</v>
      </c>
      <c r="DQ12">
        <v>0</v>
      </c>
      <c r="DR12">
        <v>0</v>
      </c>
      <c r="DS12">
        <v>1</v>
      </c>
      <c r="DT12">
        <v>0</v>
      </c>
      <c r="DU12">
        <v>0</v>
      </c>
      <c r="DV12">
        <v>0</v>
      </c>
      <c r="DW12">
        <v>0</v>
      </c>
      <c r="DX12">
        <v>0</v>
      </c>
      <c r="DY12">
        <v>0</v>
      </c>
      <c r="DZ12">
        <v>0</v>
      </c>
      <c r="EA12">
        <v>0</v>
      </c>
      <c r="EB12">
        <v>0</v>
      </c>
      <c r="EC12">
        <v>0</v>
      </c>
      <c r="ED12">
        <v>0</v>
      </c>
      <c r="EE12">
        <v>0</v>
      </c>
      <c r="EF12">
        <v>0</v>
      </c>
      <c r="EG12">
        <v>0</v>
      </c>
      <c r="EH12">
        <v>0</v>
      </c>
      <c r="EI12">
        <v>0</v>
      </c>
      <c r="EJ12">
        <v>1</v>
      </c>
      <c r="EK12">
        <v>0</v>
      </c>
      <c r="EL12">
        <v>0</v>
      </c>
      <c r="EM12">
        <v>0</v>
      </c>
      <c r="EN12">
        <v>0</v>
      </c>
      <c r="EO12">
        <v>0</v>
      </c>
      <c r="EP12">
        <v>0</v>
      </c>
      <c r="EQ12">
        <v>0</v>
      </c>
      <c r="ER12">
        <v>0</v>
      </c>
      <c r="ES12">
        <v>0</v>
      </c>
      <c r="ET12">
        <v>0</v>
      </c>
      <c r="EU12">
        <v>0</v>
      </c>
      <c r="EV12">
        <v>1</v>
      </c>
      <c r="EW12">
        <v>2</v>
      </c>
      <c r="EX12" t="s">
        <v>1925</v>
      </c>
      <c r="EY12" t="s">
        <v>1925</v>
      </c>
      <c r="EZ12" t="s">
        <v>1925</v>
      </c>
      <c r="FA12" t="s">
        <v>1925</v>
      </c>
      <c r="FB12" t="s">
        <v>1925</v>
      </c>
      <c r="FC12" t="s">
        <v>1925</v>
      </c>
      <c r="FD12" t="s">
        <v>1925</v>
      </c>
      <c r="FE12">
        <v>0</v>
      </c>
      <c r="FF12" t="s">
        <v>1925</v>
      </c>
      <c r="FG12" t="s">
        <v>1925</v>
      </c>
      <c r="FH12" t="s">
        <v>1925</v>
      </c>
      <c r="FI12" t="s">
        <v>1925</v>
      </c>
      <c r="FJ12" t="s">
        <v>1925</v>
      </c>
      <c r="FK12" t="s">
        <v>1925</v>
      </c>
      <c r="FL12">
        <v>0</v>
      </c>
      <c r="FM12">
        <v>0</v>
      </c>
      <c r="FN12">
        <v>0</v>
      </c>
      <c r="FO12">
        <v>0</v>
      </c>
      <c r="FP12">
        <v>1</v>
      </c>
      <c r="FQ12">
        <v>0</v>
      </c>
      <c r="FR12">
        <v>2</v>
      </c>
      <c r="FS12" t="s">
        <v>1925</v>
      </c>
      <c r="FT12" t="s">
        <v>1925</v>
      </c>
      <c r="FU12" t="s">
        <v>1925</v>
      </c>
      <c r="FV12" t="s">
        <v>1925</v>
      </c>
      <c r="FW12" t="s">
        <v>1925</v>
      </c>
      <c r="FX12" t="s">
        <v>1925</v>
      </c>
      <c r="FY12" t="s">
        <v>1925</v>
      </c>
      <c r="FZ12" t="s">
        <v>1925</v>
      </c>
      <c r="GA12" t="s">
        <v>1925</v>
      </c>
      <c r="GB12" t="s">
        <v>1925</v>
      </c>
      <c r="GC12">
        <v>0</v>
      </c>
      <c r="GD12" t="s">
        <v>1925</v>
      </c>
      <c r="GE12" t="s">
        <v>1925</v>
      </c>
      <c r="GF12" t="s">
        <v>1925</v>
      </c>
      <c r="GG12" t="s">
        <v>1925</v>
      </c>
      <c r="GH12" t="s">
        <v>1925</v>
      </c>
      <c r="GI12" t="s">
        <v>1925</v>
      </c>
      <c r="GJ12" t="s">
        <v>1925</v>
      </c>
      <c r="GK12" t="s">
        <v>1925</v>
      </c>
      <c r="GL12" t="s">
        <v>1925</v>
      </c>
      <c r="GM12" t="s">
        <v>1925</v>
      </c>
      <c r="GN12" t="s">
        <v>1925</v>
      </c>
      <c r="GO12" t="s">
        <v>1925</v>
      </c>
      <c r="GP12" t="s">
        <v>1925</v>
      </c>
      <c r="GQ12" t="s">
        <v>1925</v>
      </c>
      <c r="GR12" t="s">
        <v>1925</v>
      </c>
      <c r="GS12" t="s">
        <v>1925</v>
      </c>
      <c r="GT12" t="s">
        <v>1925</v>
      </c>
      <c r="GU12" t="s">
        <v>1925</v>
      </c>
      <c r="GV12" t="s">
        <v>1925</v>
      </c>
      <c r="GW12" t="s">
        <v>1925</v>
      </c>
      <c r="GX12" t="s">
        <v>1925</v>
      </c>
      <c r="GY12" t="s">
        <v>1925</v>
      </c>
      <c r="GZ12" t="s">
        <v>1925</v>
      </c>
      <c r="HA12" t="s">
        <v>1925</v>
      </c>
      <c r="HB12" t="s">
        <v>1925</v>
      </c>
      <c r="HC12" t="s">
        <v>1925</v>
      </c>
      <c r="HD12" t="s">
        <v>1925</v>
      </c>
      <c r="HE12">
        <v>0</v>
      </c>
      <c r="HF12" t="s">
        <v>1925</v>
      </c>
      <c r="HG12" t="s">
        <v>1925</v>
      </c>
      <c r="HH12" t="s">
        <v>1925</v>
      </c>
      <c r="HI12" t="s">
        <v>1925</v>
      </c>
      <c r="HJ12" t="s">
        <v>1925</v>
      </c>
      <c r="HK12" t="s">
        <v>1925</v>
      </c>
      <c r="HL12" t="s">
        <v>1925</v>
      </c>
      <c r="HM12" t="s">
        <v>1925</v>
      </c>
      <c r="HN12" t="s">
        <v>1925</v>
      </c>
      <c r="HO12" t="s">
        <v>1925</v>
      </c>
      <c r="HP12" t="s">
        <v>1925</v>
      </c>
      <c r="HQ12" t="s">
        <v>1925</v>
      </c>
      <c r="HR12" t="s">
        <v>1925</v>
      </c>
      <c r="HS12" t="s">
        <v>1925</v>
      </c>
    </row>
    <row r="13" spans="1:227" x14ac:dyDescent="0.35">
      <c r="A13" t="s">
        <v>112</v>
      </c>
      <c r="B13" s="1">
        <v>42956</v>
      </c>
      <c r="C13" s="1">
        <v>43435</v>
      </c>
      <c r="D13">
        <v>1</v>
      </c>
      <c r="E13">
        <v>1</v>
      </c>
      <c r="F13">
        <v>1</v>
      </c>
      <c r="G13">
        <v>0</v>
      </c>
      <c r="H13">
        <v>0</v>
      </c>
      <c r="I13">
        <v>1</v>
      </c>
      <c r="J13">
        <v>0</v>
      </c>
      <c r="K13">
        <v>1</v>
      </c>
      <c r="L13">
        <v>0</v>
      </c>
      <c r="M13">
        <v>1</v>
      </c>
      <c r="N13">
        <v>0</v>
      </c>
      <c r="O13">
        <v>0</v>
      </c>
      <c r="P13">
        <v>0</v>
      </c>
      <c r="Q13">
        <v>0</v>
      </c>
      <c r="R13">
        <v>0</v>
      </c>
      <c r="S13">
        <v>1</v>
      </c>
      <c r="T13">
        <v>0</v>
      </c>
      <c r="U13">
        <v>0</v>
      </c>
      <c r="V13">
        <v>1</v>
      </c>
      <c r="W13">
        <v>1</v>
      </c>
      <c r="X13">
        <v>1</v>
      </c>
      <c r="Y13">
        <v>1</v>
      </c>
      <c r="Z13">
        <v>0</v>
      </c>
      <c r="AA13">
        <v>0</v>
      </c>
      <c r="AB13">
        <v>0</v>
      </c>
      <c r="AC13">
        <v>1</v>
      </c>
      <c r="AD13">
        <v>0</v>
      </c>
      <c r="AE13">
        <v>0</v>
      </c>
      <c r="AF13">
        <v>0</v>
      </c>
      <c r="AG13">
        <v>0</v>
      </c>
      <c r="AH13">
        <v>0</v>
      </c>
      <c r="AI13">
        <v>0</v>
      </c>
      <c r="AJ13">
        <v>0</v>
      </c>
      <c r="AK13">
        <v>0</v>
      </c>
      <c r="AL13">
        <v>0</v>
      </c>
      <c r="AM13">
        <v>0</v>
      </c>
      <c r="AN13">
        <v>0</v>
      </c>
      <c r="AO13">
        <v>1</v>
      </c>
      <c r="AP13">
        <v>0</v>
      </c>
      <c r="AQ13">
        <v>0</v>
      </c>
      <c r="AR13">
        <v>1</v>
      </c>
      <c r="AS13">
        <v>0</v>
      </c>
      <c r="AT13">
        <v>0</v>
      </c>
      <c r="AU13">
        <v>0</v>
      </c>
      <c r="AV13">
        <v>0</v>
      </c>
      <c r="AW13">
        <v>0</v>
      </c>
      <c r="AX13">
        <v>0</v>
      </c>
      <c r="AY13">
        <v>0</v>
      </c>
      <c r="AZ13">
        <v>0</v>
      </c>
      <c r="BA13">
        <v>0</v>
      </c>
      <c r="BB13">
        <v>0</v>
      </c>
      <c r="BC13">
        <v>0</v>
      </c>
      <c r="BD13">
        <v>0</v>
      </c>
      <c r="BE13">
        <v>0</v>
      </c>
      <c r="BF13">
        <v>0</v>
      </c>
      <c r="BG13">
        <v>0</v>
      </c>
      <c r="BH13">
        <v>0</v>
      </c>
      <c r="BI13">
        <v>0</v>
      </c>
      <c r="BJ13">
        <v>0</v>
      </c>
      <c r="BK13">
        <v>1</v>
      </c>
      <c r="BL13">
        <v>0</v>
      </c>
      <c r="BM13">
        <v>0</v>
      </c>
      <c r="BN13">
        <v>0</v>
      </c>
      <c r="BO13">
        <v>0</v>
      </c>
      <c r="BP13">
        <v>0</v>
      </c>
      <c r="BQ13">
        <v>0</v>
      </c>
      <c r="BR13">
        <v>1</v>
      </c>
      <c r="BS13">
        <v>0</v>
      </c>
      <c r="BT13">
        <v>1</v>
      </c>
      <c r="BU13">
        <v>0</v>
      </c>
      <c r="BV13">
        <v>0</v>
      </c>
      <c r="BW13">
        <v>0</v>
      </c>
      <c r="BX13">
        <v>0</v>
      </c>
      <c r="BY13">
        <v>0</v>
      </c>
      <c r="BZ13">
        <v>0</v>
      </c>
      <c r="CA13">
        <v>0</v>
      </c>
      <c r="CB13">
        <v>0</v>
      </c>
      <c r="CC13">
        <v>0</v>
      </c>
      <c r="CD13">
        <v>0</v>
      </c>
      <c r="CE13">
        <v>0</v>
      </c>
      <c r="CF13">
        <v>0</v>
      </c>
      <c r="CG13">
        <v>0</v>
      </c>
      <c r="CH13">
        <v>0</v>
      </c>
      <c r="CI13">
        <v>0</v>
      </c>
      <c r="CJ13">
        <v>0</v>
      </c>
      <c r="CK13">
        <v>0</v>
      </c>
      <c r="CL13">
        <v>0</v>
      </c>
      <c r="CM13">
        <v>1</v>
      </c>
      <c r="CN13">
        <v>0</v>
      </c>
      <c r="CO13" t="s">
        <v>1925</v>
      </c>
      <c r="CP13" t="s">
        <v>1925</v>
      </c>
      <c r="CQ13" t="s">
        <v>1925</v>
      </c>
      <c r="CR13" t="s">
        <v>1925</v>
      </c>
      <c r="CS13" t="s">
        <v>1925</v>
      </c>
      <c r="CT13" t="s">
        <v>1925</v>
      </c>
      <c r="CU13" t="s">
        <v>1925</v>
      </c>
      <c r="CV13" t="s">
        <v>1925</v>
      </c>
      <c r="CW13">
        <v>0</v>
      </c>
      <c r="CX13">
        <v>0</v>
      </c>
      <c r="CY13">
        <v>0</v>
      </c>
      <c r="CZ13">
        <v>0</v>
      </c>
      <c r="DA13">
        <v>0</v>
      </c>
      <c r="DB13">
        <v>0</v>
      </c>
      <c r="DC13">
        <v>1</v>
      </c>
      <c r="DD13">
        <v>0</v>
      </c>
      <c r="DE13">
        <v>0</v>
      </c>
      <c r="DF13">
        <v>0</v>
      </c>
      <c r="DG13">
        <v>0</v>
      </c>
      <c r="DH13">
        <v>0</v>
      </c>
      <c r="DI13">
        <v>0</v>
      </c>
      <c r="DJ13">
        <v>0</v>
      </c>
      <c r="DK13">
        <v>0</v>
      </c>
      <c r="DL13">
        <v>0</v>
      </c>
      <c r="DM13">
        <v>0</v>
      </c>
      <c r="DN13">
        <v>0</v>
      </c>
      <c r="DO13">
        <v>0</v>
      </c>
      <c r="DP13">
        <v>0</v>
      </c>
      <c r="DQ13">
        <v>0</v>
      </c>
      <c r="DR13">
        <v>0</v>
      </c>
      <c r="DS13">
        <v>1</v>
      </c>
      <c r="DT13">
        <v>0</v>
      </c>
      <c r="DU13">
        <v>0</v>
      </c>
      <c r="DV13">
        <v>0</v>
      </c>
      <c r="DW13">
        <v>0</v>
      </c>
      <c r="DX13">
        <v>0</v>
      </c>
      <c r="DY13">
        <v>0</v>
      </c>
      <c r="DZ13">
        <v>0</v>
      </c>
      <c r="EA13">
        <v>0</v>
      </c>
      <c r="EB13">
        <v>0</v>
      </c>
      <c r="EC13">
        <v>0</v>
      </c>
      <c r="ED13">
        <v>0</v>
      </c>
      <c r="EE13">
        <v>0</v>
      </c>
      <c r="EF13">
        <v>0</v>
      </c>
      <c r="EG13">
        <v>0</v>
      </c>
      <c r="EH13">
        <v>0</v>
      </c>
      <c r="EI13">
        <v>0</v>
      </c>
      <c r="EJ13">
        <v>1</v>
      </c>
      <c r="EK13">
        <v>0</v>
      </c>
      <c r="EL13">
        <v>0</v>
      </c>
      <c r="EM13">
        <v>0</v>
      </c>
      <c r="EN13">
        <v>0</v>
      </c>
      <c r="EO13">
        <v>0</v>
      </c>
      <c r="EP13">
        <v>0</v>
      </c>
      <c r="EQ13">
        <v>0</v>
      </c>
      <c r="ER13">
        <v>0</v>
      </c>
      <c r="ES13">
        <v>0</v>
      </c>
      <c r="ET13">
        <v>0</v>
      </c>
      <c r="EU13">
        <v>0</v>
      </c>
      <c r="EV13">
        <v>1</v>
      </c>
      <c r="EW13">
        <v>2</v>
      </c>
      <c r="EX13" t="s">
        <v>1925</v>
      </c>
      <c r="EY13" t="s">
        <v>1925</v>
      </c>
      <c r="EZ13" t="s">
        <v>1925</v>
      </c>
      <c r="FA13" t="s">
        <v>1925</v>
      </c>
      <c r="FB13" t="s">
        <v>1925</v>
      </c>
      <c r="FC13" t="s">
        <v>1925</v>
      </c>
      <c r="FD13" t="s">
        <v>1925</v>
      </c>
      <c r="FE13">
        <v>0</v>
      </c>
      <c r="FF13" t="s">
        <v>1925</v>
      </c>
      <c r="FG13" t="s">
        <v>1925</v>
      </c>
      <c r="FH13" t="s">
        <v>1925</v>
      </c>
      <c r="FI13" t="s">
        <v>1925</v>
      </c>
      <c r="FJ13" t="s">
        <v>1925</v>
      </c>
      <c r="FK13" t="s">
        <v>1925</v>
      </c>
      <c r="FL13">
        <v>0</v>
      </c>
      <c r="FM13">
        <v>0</v>
      </c>
      <c r="FN13">
        <v>0</v>
      </c>
      <c r="FO13">
        <v>0</v>
      </c>
      <c r="FP13">
        <v>0</v>
      </c>
      <c r="FQ13">
        <v>1</v>
      </c>
      <c r="FR13">
        <v>2</v>
      </c>
      <c r="FS13" t="s">
        <v>1925</v>
      </c>
      <c r="FT13" t="s">
        <v>1925</v>
      </c>
      <c r="FU13" t="s">
        <v>1925</v>
      </c>
      <c r="FV13" t="s">
        <v>1925</v>
      </c>
      <c r="FW13" t="s">
        <v>1925</v>
      </c>
      <c r="FX13" t="s">
        <v>1925</v>
      </c>
      <c r="FY13" t="s">
        <v>1925</v>
      </c>
      <c r="FZ13" t="s">
        <v>1925</v>
      </c>
      <c r="GA13" t="s">
        <v>1925</v>
      </c>
      <c r="GB13" t="s">
        <v>1925</v>
      </c>
      <c r="GC13">
        <v>1</v>
      </c>
      <c r="GD13">
        <v>0</v>
      </c>
      <c r="GE13">
        <v>0</v>
      </c>
      <c r="GF13">
        <v>0</v>
      </c>
      <c r="GG13">
        <v>0</v>
      </c>
      <c r="GH13">
        <v>0</v>
      </c>
      <c r="GI13">
        <v>0</v>
      </c>
      <c r="GJ13">
        <v>0</v>
      </c>
      <c r="GK13">
        <v>0</v>
      </c>
      <c r="GL13">
        <v>0</v>
      </c>
      <c r="GM13">
        <v>1</v>
      </c>
      <c r="GN13">
        <v>0</v>
      </c>
      <c r="GO13">
        <v>0</v>
      </c>
      <c r="GP13">
        <v>0</v>
      </c>
      <c r="GQ13">
        <v>0</v>
      </c>
      <c r="GR13" t="s">
        <v>1925</v>
      </c>
      <c r="GS13" t="s">
        <v>1925</v>
      </c>
      <c r="GT13" t="s">
        <v>1925</v>
      </c>
      <c r="GU13" t="s">
        <v>1925</v>
      </c>
      <c r="GV13" t="s">
        <v>1925</v>
      </c>
      <c r="GW13" t="s">
        <v>1925</v>
      </c>
      <c r="GX13" t="s">
        <v>1925</v>
      </c>
      <c r="GY13" t="s">
        <v>1925</v>
      </c>
      <c r="GZ13" t="s">
        <v>1925</v>
      </c>
      <c r="HA13" t="s">
        <v>1925</v>
      </c>
      <c r="HB13" t="s">
        <v>1925</v>
      </c>
      <c r="HC13" t="s">
        <v>1925</v>
      </c>
      <c r="HD13" t="s">
        <v>1925</v>
      </c>
      <c r="HE13">
        <v>0</v>
      </c>
      <c r="HF13" t="s">
        <v>1925</v>
      </c>
      <c r="HG13" t="s">
        <v>1925</v>
      </c>
      <c r="HH13" t="s">
        <v>1925</v>
      </c>
      <c r="HI13" t="s">
        <v>1925</v>
      </c>
      <c r="HJ13" t="s">
        <v>1925</v>
      </c>
      <c r="HK13" t="s">
        <v>1925</v>
      </c>
      <c r="HL13" t="s">
        <v>1925</v>
      </c>
      <c r="HM13" t="s">
        <v>1925</v>
      </c>
      <c r="HN13" t="s">
        <v>1925</v>
      </c>
      <c r="HO13" t="s">
        <v>1925</v>
      </c>
      <c r="HP13" t="s">
        <v>1925</v>
      </c>
      <c r="HQ13" t="s">
        <v>1925</v>
      </c>
      <c r="HR13" t="s">
        <v>1925</v>
      </c>
      <c r="HS13" t="s">
        <v>1925</v>
      </c>
    </row>
    <row r="14" spans="1:227" x14ac:dyDescent="0.35">
      <c r="A14" t="s">
        <v>124</v>
      </c>
      <c r="B14" s="1">
        <v>39448</v>
      </c>
      <c r="C14" s="1">
        <v>40024</v>
      </c>
      <c r="D14">
        <v>1</v>
      </c>
      <c r="E14">
        <v>1</v>
      </c>
      <c r="F14">
        <v>1</v>
      </c>
      <c r="G14">
        <v>1</v>
      </c>
      <c r="H14">
        <v>0</v>
      </c>
      <c r="I14">
        <v>0</v>
      </c>
      <c r="J14">
        <v>0</v>
      </c>
      <c r="K14">
        <v>0</v>
      </c>
      <c r="L14">
        <v>0</v>
      </c>
      <c r="M14">
        <v>0</v>
      </c>
      <c r="N14">
        <v>0</v>
      </c>
      <c r="O14">
        <v>0</v>
      </c>
      <c r="P14">
        <v>0</v>
      </c>
      <c r="Q14">
        <v>0</v>
      </c>
      <c r="R14">
        <v>0</v>
      </c>
      <c r="S14">
        <v>1</v>
      </c>
      <c r="T14">
        <v>0</v>
      </c>
      <c r="U14">
        <v>0</v>
      </c>
      <c r="V14">
        <v>1</v>
      </c>
      <c r="W14">
        <v>1</v>
      </c>
      <c r="X14">
        <v>1</v>
      </c>
      <c r="Y14">
        <v>1</v>
      </c>
      <c r="Z14">
        <v>1</v>
      </c>
      <c r="AA14">
        <v>1</v>
      </c>
      <c r="AB14">
        <v>0</v>
      </c>
      <c r="AC14">
        <v>1</v>
      </c>
      <c r="AD14">
        <v>0</v>
      </c>
      <c r="AE14">
        <v>0</v>
      </c>
      <c r="AF14">
        <v>0</v>
      </c>
      <c r="AG14">
        <v>0</v>
      </c>
      <c r="AH14">
        <v>0</v>
      </c>
      <c r="AI14">
        <v>0</v>
      </c>
      <c r="AJ14">
        <v>0</v>
      </c>
      <c r="AK14">
        <v>0</v>
      </c>
      <c r="AL14">
        <v>1</v>
      </c>
      <c r="AM14">
        <v>0</v>
      </c>
      <c r="AN14">
        <v>0</v>
      </c>
      <c r="AO14">
        <v>0</v>
      </c>
      <c r="AP14">
        <v>0</v>
      </c>
      <c r="AQ14">
        <v>1</v>
      </c>
      <c r="AR14">
        <v>0</v>
      </c>
      <c r="AS14">
        <v>0</v>
      </c>
      <c r="AT14">
        <v>1</v>
      </c>
      <c r="AU14">
        <v>0</v>
      </c>
      <c r="AV14">
        <v>0</v>
      </c>
      <c r="AW14">
        <v>0</v>
      </c>
      <c r="AX14">
        <v>0</v>
      </c>
      <c r="AY14">
        <v>1</v>
      </c>
      <c r="AZ14">
        <v>0</v>
      </c>
      <c r="BA14">
        <v>0</v>
      </c>
      <c r="BB14">
        <v>0</v>
      </c>
      <c r="BC14">
        <v>0</v>
      </c>
      <c r="BD14">
        <v>0</v>
      </c>
      <c r="BE14">
        <v>0</v>
      </c>
      <c r="BF14">
        <v>0</v>
      </c>
      <c r="BG14">
        <v>0</v>
      </c>
      <c r="BH14">
        <v>0</v>
      </c>
      <c r="BI14">
        <v>0</v>
      </c>
      <c r="BJ14">
        <v>0</v>
      </c>
      <c r="BK14">
        <v>0</v>
      </c>
      <c r="BL14">
        <v>0</v>
      </c>
      <c r="BM14">
        <v>0</v>
      </c>
      <c r="BN14">
        <v>0</v>
      </c>
      <c r="BO14">
        <v>0</v>
      </c>
      <c r="BP14">
        <v>0</v>
      </c>
      <c r="BQ14">
        <v>0</v>
      </c>
      <c r="BR14">
        <v>0</v>
      </c>
      <c r="BS14">
        <v>1</v>
      </c>
      <c r="BT14">
        <v>1</v>
      </c>
      <c r="BU14">
        <v>0</v>
      </c>
      <c r="BV14">
        <v>0</v>
      </c>
      <c r="BW14">
        <v>0</v>
      </c>
      <c r="BX14">
        <v>0</v>
      </c>
      <c r="BY14">
        <v>0</v>
      </c>
      <c r="BZ14">
        <v>0</v>
      </c>
      <c r="CA14">
        <v>0</v>
      </c>
      <c r="CB14">
        <v>0</v>
      </c>
      <c r="CC14">
        <v>0</v>
      </c>
      <c r="CD14">
        <v>0</v>
      </c>
      <c r="CE14">
        <v>0</v>
      </c>
      <c r="CF14">
        <v>0</v>
      </c>
      <c r="CG14">
        <v>0</v>
      </c>
      <c r="CH14">
        <v>0</v>
      </c>
      <c r="CI14">
        <v>0</v>
      </c>
      <c r="CJ14">
        <v>0</v>
      </c>
      <c r="CK14">
        <v>0</v>
      </c>
      <c r="CL14">
        <v>0</v>
      </c>
      <c r="CM14">
        <v>1</v>
      </c>
      <c r="CN14">
        <v>0</v>
      </c>
      <c r="CO14" t="s">
        <v>1925</v>
      </c>
      <c r="CP14" t="s">
        <v>1925</v>
      </c>
      <c r="CQ14" t="s">
        <v>1925</v>
      </c>
      <c r="CR14" t="s">
        <v>1925</v>
      </c>
      <c r="CS14" t="s">
        <v>1925</v>
      </c>
      <c r="CT14" t="s">
        <v>1925</v>
      </c>
      <c r="CU14" t="s">
        <v>1925</v>
      </c>
      <c r="CV14">
        <v>0</v>
      </c>
      <c r="CW14">
        <v>0</v>
      </c>
      <c r="CX14">
        <v>1</v>
      </c>
      <c r="CY14">
        <v>1</v>
      </c>
      <c r="CZ14">
        <v>1</v>
      </c>
      <c r="DA14">
        <v>1</v>
      </c>
      <c r="DB14">
        <v>0</v>
      </c>
      <c r="DC14">
        <v>1</v>
      </c>
      <c r="DD14">
        <v>0</v>
      </c>
      <c r="DE14">
        <v>0</v>
      </c>
      <c r="DF14">
        <v>0</v>
      </c>
      <c r="DG14">
        <v>0</v>
      </c>
      <c r="DH14">
        <v>0</v>
      </c>
      <c r="DI14">
        <v>0</v>
      </c>
      <c r="DJ14">
        <v>0</v>
      </c>
      <c r="DK14">
        <v>1</v>
      </c>
      <c r="DL14">
        <v>0</v>
      </c>
      <c r="DM14">
        <v>0</v>
      </c>
      <c r="DN14">
        <v>0</v>
      </c>
      <c r="DO14">
        <v>0</v>
      </c>
      <c r="DP14">
        <v>0</v>
      </c>
      <c r="DQ14">
        <v>0</v>
      </c>
      <c r="DR14">
        <v>1</v>
      </c>
      <c r="DS14">
        <v>0</v>
      </c>
      <c r="DT14">
        <v>0</v>
      </c>
      <c r="DU14">
        <v>1</v>
      </c>
      <c r="DV14">
        <v>0</v>
      </c>
      <c r="DW14">
        <v>0</v>
      </c>
      <c r="DX14">
        <v>0</v>
      </c>
      <c r="DY14">
        <v>0</v>
      </c>
      <c r="DZ14">
        <v>0</v>
      </c>
      <c r="EA14">
        <v>0</v>
      </c>
      <c r="EB14">
        <v>0</v>
      </c>
      <c r="EC14">
        <v>0</v>
      </c>
      <c r="ED14">
        <v>0</v>
      </c>
      <c r="EE14">
        <v>0</v>
      </c>
      <c r="EF14">
        <v>0</v>
      </c>
      <c r="EG14">
        <v>0</v>
      </c>
      <c r="EH14">
        <v>0</v>
      </c>
      <c r="EI14">
        <v>0</v>
      </c>
      <c r="EJ14">
        <v>1</v>
      </c>
      <c r="EK14">
        <v>0</v>
      </c>
      <c r="EL14">
        <v>0</v>
      </c>
      <c r="EM14">
        <v>1</v>
      </c>
      <c r="EN14">
        <v>0</v>
      </c>
      <c r="EO14">
        <v>0</v>
      </c>
      <c r="EP14">
        <v>0</v>
      </c>
      <c r="EQ14">
        <v>0</v>
      </c>
      <c r="ER14">
        <v>0</v>
      </c>
      <c r="ES14">
        <v>0</v>
      </c>
      <c r="ET14">
        <v>0</v>
      </c>
      <c r="EU14">
        <v>0</v>
      </c>
      <c r="EV14">
        <v>0</v>
      </c>
      <c r="EW14">
        <v>2</v>
      </c>
      <c r="EX14" t="s">
        <v>1925</v>
      </c>
      <c r="EY14" t="s">
        <v>1925</v>
      </c>
      <c r="EZ14" t="s">
        <v>1925</v>
      </c>
      <c r="FA14" t="s">
        <v>1925</v>
      </c>
      <c r="FB14" t="s">
        <v>1925</v>
      </c>
      <c r="FC14" t="s">
        <v>1925</v>
      </c>
      <c r="FD14" t="s">
        <v>1925</v>
      </c>
      <c r="FE14">
        <v>0</v>
      </c>
      <c r="FF14" t="s">
        <v>1925</v>
      </c>
      <c r="FG14" t="s">
        <v>1925</v>
      </c>
      <c r="FH14" t="s">
        <v>1925</v>
      </c>
      <c r="FI14" t="s">
        <v>1925</v>
      </c>
      <c r="FJ14" t="s">
        <v>1925</v>
      </c>
      <c r="FK14" t="s">
        <v>1925</v>
      </c>
      <c r="FL14">
        <v>0</v>
      </c>
      <c r="FM14">
        <v>0</v>
      </c>
      <c r="FN14">
        <v>0</v>
      </c>
      <c r="FO14">
        <v>0</v>
      </c>
      <c r="FP14">
        <v>0</v>
      </c>
      <c r="FQ14">
        <v>1</v>
      </c>
      <c r="FR14">
        <v>2</v>
      </c>
      <c r="FS14" t="s">
        <v>1925</v>
      </c>
      <c r="FT14" t="s">
        <v>1925</v>
      </c>
      <c r="FU14" t="s">
        <v>1925</v>
      </c>
      <c r="FV14" t="s">
        <v>1925</v>
      </c>
      <c r="FW14" t="s">
        <v>1925</v>
      </c>
      <c r="FX14" t="s">
        <v>1925</v>
      </c>
      <c r="FY14" t="s">
        <v>1925</v>
      </c>
      <c r="FZ14" t="s">
        <v>1925</v>
      </c>
      <c r="GA14" t="s">
        <v>1925</v>
      </c>
      <c r="GB14" t="s">
        <v>1925</v>
      </c>
      <c r="GC14">
        <v>0</v>
      </c>
      <c r="GD14" t="s">
        <v>1925</v>
      </c>
      <c r="GE14" t="s">
        <v>1925</v>
      </c>
      <c r="GF14" t="s">
        <v>1925</v>
      </c>
      <c r="GG14" t="s">
        <v>1925</v>
      </c>
      <c r="GH14" t="s">
        <v>1925</v>
      </c>
      <c r="GI14" t="s">
        <v>1925</v>
      </c>
      <c r="GJ14" t="s">
        <v>1925</v>
      </c>
      <c r="GK14" t="s">
        <v>1925</v>
      </c>
      <c r="GL14" t="s">
        <v>1925</v>
      </c>
      <c r="GM14" t="s">
        <v>1925</v>
      </c>
      <c r="GN14" t="s">
        <v>1925</v>
      </c>
      <c r="GO14" t="s">
        <v>1925</v>
      </c>
      <c r="GP14" t="s">
        <v>1925</v>
      </c>
      <c r="GQ14" t="s">
        <v>1925</v>
      </c>
      <c r="GR14" t="s">
        <v>1925</v>
      </c>
      <c r="GS14" t="s">
        <v>1925</v>
      </c>
      <c r="GT14" t="s">
        <v>1925</v>
      </c>
      <c r="GU14" t="s">
        <v>1925</v>
      </c>
      <c r="GV14" t="s">
        <v>1925</v>
      </c>
      <c r="GW14" t="s">
        <v>1925</v>
      </c>
      <c r="GX14" t="s">
        <v>1925</v>
      </c>
      <c r="GY14" t="s">
        <v>1925</v>
      </c>
      <c r="GZ14" t="s">
        <v>1925</v>
      </c>
      <c r="HA14" t="s">
        <v>1925</v>
      </c>
      <c r="HB14" t="s">
        <v>1925</v>
      </c>
      <c r="HC14" t="s">
        <v>1925</v>
      </c>
      <c r="HD14" t="s">
        <v>1925</v>
      </c>
      <c r="HE14">
        <v>1</v>
      </c>
      <c r="HF14">
        <v>1</v>
      </c>
      <c r="HG14">
        <v>1</v>
      </c>
      <c r="HH14">
        <v>0</v>
      </c>
      <c r="HI14">
        <v>0</v>
      </c>
      <c r="HJ14">
        <v>1</v>
      </c>
      <c r="HK14">
        <v>0</v>
      </c>
      <c r="HL14">
        <v>0</v>
      </c>
      <c r="HM14">
        <v>0</v>
      </c>
      <c r="HN14">
        <v>0</v>
      </c>
      <c r="HO14">
        <v>0</v>
      </c>
      <c r="HP14">
        <v>0</v>
      </c>
      <c r="HQ14">
        <v>0</v>
      </c>
      <c r="HR14">
        <v>0</v>
      </c>
      <c r="HS14">
        <v>0</v>
      </c>
    </row>
    <row r="15" spans="1:227" x14ac:dyDescent="0.35">
      <c r="A15" t="s">
        <v>124</v>
      </c>
      <c r="B15" s="1">
        <v>40025</v>
      </c>
      <c r="C15" s="1">
        <v>40633</v>
      </c>
      <c r="D15">
        <v>1</v>
      </c>
      <c r="E15">
        <v>1</v>
      </c>
      <c r="F15">
        <v>1</v>
      </c>
      <c r="G15">
        <v>1</v>
      </c>
      <c r="H15">
        <v>0</v>
      </c>
      <c r="I15">
        <v>0</v>
      </c>
      <c r="J15">
        <v>0</v>
      </c>
      <c r="K15">
        <v>0</v>
      </c>
      <c r="L15">
        <v>0</v>
      </c>
      <c r="M15">
        <v>0</v>
      </c>
      <c r="N15">
        <v>0</v>
      </c>
      <c r="O15">
        <v>0</v>
      </c>
      <c r="P15">
        <v>0</v>
      </c>
      <c r="Q15">
        <v>0</v>
      </c>
      <c r="R15">
        <v>0</v>
      </c>
      <c r="S15">
        <v>1</v>
      </c>
      <c r="T15">
        <v>0</v>
      </c>
      <c r="U15">
        <v>0</v>
      </c>
      <c r="V15">
        <v>1</v>
      </c>
      <c r="W15">
        <v>0</v>
      </c>
      <c r="X15">
        <v>0</v>
      </c>
      <c r="Y15">
        <v>1</v>
      </c>
      <c r="Z15">
        <v>1</v>
      </c>
      <c r="AA15">
        <v>1</v>
      </c>
      <c r="AB15">
        <v>0</v>
      </c>
      <c r="AC15">
        <v>1</v>
      </c>
      <c r="AD15">
        <v>0</v>
      </c>
      <c r="AE15">
        <v>0</v>
      </c>
      <c r="AF15">
        <v>0</v>
      </c>
      <c r="AG15">
        <v>0</v>
      </c>
      <c r="AH15">
        <v>0</v>
      </c>
      <c r="AI15">
        <v>0</v>
      </c>
      <c r="AJ15">
        <v>0</v>
      </c>
      <c r="AK15">
        <v>0</v>
      </c>
      <c r="AL15">
        <v>0</v>
      </c>
      <c r="AM15">
        <v>0</v>
      </c>
      <c r="AN15">
        <v>0</v>
      </c>
      <c r="AO15">
        <v>0</v>
      </c>
      <c r="AP15">
        <v>0</v>
      </c>
      <c r="AQ15">
        <v>1</v>
      </c>
      <c r="AR15">
        <v>0</v>
      </c>
      <c r="AS15">
        <v>0</v>
      </c>
      <c r="AT15">
        <v>1</v>
      </c>
      <c r="AU15">
        <v>0</v>
      </c>
      <c r="AV15">
        <v>0</v>
      </c>
      <c r="AW15">
        <v>0</v>
      </c>
      <c r="AX15">
        <v>0</v>
      </c>
      <c r="AY15">
        <v>0</v>
      </c>
      <c r="AZ15">
        <v>0</v>
      </c>
      <c r="BA15">
        <v>1</v>
      </c>
      <c r="BB15">
        <v>0</v>
      </c>
      <c r="BC15">
        <v>0</v>
      </c>
      <c r="BD15">
        <v>0</v>
      </c>
      <c r="BE15">
        <v>0</v>
      </c>
      <c r="BF15">
        <v>0</v>
      </c>
      <c r="BG15">
        <v>0</v>
      </c>
      <c r="BH15">
        <v>0</v>
      </c>
      <c r="BI15">
        <v>0</v>
      </c>
      <c r="BJ15">
        <v>0</v>
      </c>
      <c r="BK15">
        <v>0</v>
      </c>
      <c r="BL15">
        <v>0</v>
      </c>
      <c r="BM15">
        <v>0</v>
      </c>
      <c r="BN15">
        <v>0</v>
      </c>
      <c r="BO15">
        <v>0</v>
      </c>
      <c r="BP15">
        <v>0</v>
      </c>
      <c r="BQ15">
        <v>0</v>
      </c>
      <c r="BR15">
        <v>0</v>
      </c>
      <c r="BS15">
        <v>1</v>
      </c>
      <c r="BT15">
        <v>1</v>
      </c>
      <c r="BU15">
        <v>0</v>
      </c>
      <c r="BV15">
        <v>0</v>
      </c>
      <c r="BW15">
        <v>0</v>
      </c>
      <c r="BX15">
        <v>0</v>
      </c>
      <c r="BY15">
        <v>0</v>
      </c>
      <c r="BZ15">
        <v>0</v>
      </c>
      <c r="CA15">
        <v>0</v>
      </c>
      <c r="CB15">
        <v>0</v>
      </c>
      <c r="CC15">
        <v>0</v>
      </c>
      <c r="CD15">
        <v>0</v>
      </c>
      <c r="CE15">
        <v>0</v>
      </c>
      <c r="CF15">
        <v>0</v>
      </c>
      <c r="CG15">
        <v>0</v>
      </c>
      <c r="CH15">
        <v>0</v>
      </c>
      <c r="CI15">
        <v>0</v>
      </c>
      <c r="CJ15">
        <v>0</v>
      </c>
      <c r="CK15">
        <v>0</v>
      </c>
      <c r="CL15">
        <v>0</v>
      </c>
      <c r="CM15">
        <v>1</v>
      </c>
      <c r="CN15">
        <v>0</v>
      </c>
      <c r="CO15">
        <v>0</v>
      </c>
      <c r="CP15">
        <v>0</v>
      </c>
      <c r="CQ15">
        <v>0</v>
      </c>
      <c r="CR15">
        <v>0</v>
      </c>
      <c r="CS15">
        <v>0</v>
      </c>
      <c r="CT15">
        <v>0</v>
      </c>
      <c r="CU15">
        <v>1</v>
      </c>
      <c r="CV15">
        <v>0</v>
      </c>
      <c r="CW15">
        <v>0</v>
      </c>
      <c r="CX15">
        <v>0</v>
      </c>
      <c r="CY15">
        <v>1</v>
      </c>
      <c r="CZ15">
        <v>1</v>
      </c>
      <c r="DA15">
        <v>1</v>
      </c>
      <c r="DB15">
        <v>0</v>
      </c>
      <c r="DC15">
        <v>1</v>
      </c>
      <c r="DD15">
        <v>0</v>
      </c>
      <c r="DE15">
        <v>0</v>
      </c>
      <c r="DF15">
        <v>0</v>
      </c>
      <c r="DG15">
        <v>0</v>
      </c>
      <c r="DH15">
        <v>0</v>
      </c>
      <c r="DI15">
        <v>0</v>
      </c>
      <c r="DJ15">
        <v>0</v>
      </c>
      <c r="DK15">
        <v>0</v>
      </c>
      <c r="DL15">
        <v>0</v>
      </c>
      <c r="DM15">
        <v>0</v>
      </c>
      <c r="DN15">
        <v>0</v>
      </c>
      <c r="DO15">
        <v>0</v>
      </c>
      <c r="DP15">
        <v>0</v>
      </c>
      <c r="DQ15">
        <v>0</v>
      </c>
      <c r="DR15">
        <v>0</v>
      </c>
      <c r="DS15">
        <v>0</v>
      </c>
      <c r="DT15">
        <v>0</v>
      </c>
      <c r="DU15">
        <v>1</v>
      </c>
      <c r="DV15">
        <v>0</v>
      </c>
      <c r="DW15">
        <v>0</v>
      </c>
      <c r="DX15">
        <v>0</v>
      </c>
      <c r="DY15">
        <v>0</v>
      </c>
      <c r="DZ15">
        <v>0</v>
      </c>
      <c r="EA15">
        <v>0</v>
      </c>
      <c r="EB15">
        <v>0</v>
      </c>
      <c r="EC15">
        <v>0</v>
      </c>
      <c r="ED15">
        <v>0</v>
      </c>
      <c r="EE15">
        <v>0</v>
      </c>
      <c r="EF15">
        <v>0</v>
      </c>
      <c r="EG15">
        <v>0</v>
      </c>
      <c r="EH15">
        <v>0</v>
      </c>
      <c r="EI15">
        <v>0</v>
      </c>
      <c r="EJ15">
        <v>1</v>
      </c>
      <c r="EK15">
        <v>0</v>
      </c>
      <c r="EL15">
        <v>0</v>
      </c>
      <c r="EM15">
        <v>1</v>
      </c>
      <c r="EN15">
        <v>0</v>
      </c>
      <c r="EO15">
        <v>0</v>
      </c>
      <c r="EP15">
        <v>0</v>
      </c>
      <c r="EQ15">
        <v>0</v>
      </c>
      <c r="ER15">
        <v>0</v>
      </c>
      <c r="ES15">
        <v>0</v>
      </c>
      <c r="ET15">
        <v>0</v>
      </c>
      <c r="EU15">
        <v>0</v>
      </c>
      <c r="EV15">
        <v>0</v>
      </c>
      <c r="EW15">
        <v>2</v>
      </c>
      <c r="EX15" t="s">
        <v>1925</v>
      </c>
      <c r="EY15" t="s">
        <v>1925</v>
      </c>
      <c r="EZ15" t="s">
        <v>1925</v>
      </c>
      <c r="FA15" t="s">
        <v>1925</v>
      </c>
      <c r="FB15" t="s">
        <v>1925</v>
      </c>
      <c r="FC15" t="s">
        <v>1925</v>
      </c>
      <c r="FD15" t="s">
        <v>1925</v>
      </c>
      <c r="FE15">
        <v>0</v>
      </c>
      <c r="FF15" t="s">
        <v>1925</v>
      </c>
      <c r="FG15" t="s">
        <v>1925</v>
      </c>
      <c r="FH15" t="s">
        <v>1925</v>
      </c>
      <c r="FI15" t="s">
        <v>1925</v>
      </c>
      <c r="FJ15" t="s">
        <v>1925</v>
      </c>
      <c r="FK15" t="s">
        <v>1925</v>
      </c>
      <c r="FL15">
        <v>0</v>
      </c>
      <c r="FM15">
        <v>0</v>
      </c>
      <c r="FN15">
        <v>0</v>
      </c>
      <c r="FO15">
        <v>0</v>
      </c>
      <c r="FP15">
        <v>0</v>
      </c>
      <c r="FQ15">
        <v>1</v>
      </c>
      <c r="FR15">
        <v>0</v>
      </c>
      <c r="FS15" t="s">
        <v>1925</v>
      </c>
      <c r="FT15" t="s">
        <v>1925</v>
      </c>
      <c r="FU15" t="s">
        <v>1925</v>
      </c>
      <c r="FV15" t="s">
        <v>1925</v>
      </c>
      <c r="FW15" t="s">
        <v>1925</v>
      </c>
      <c r="FX15" t="s">
        <v>1925</v>
      </c>
      <c r="FY15" t="s">
        <v>1925</v>
      </c>
      <c r="FZ15" t="s">
        <v>1925</v>
      </c>
      <c r="GA15" t="s">
        <v>1925</v>
      </c>
      <c r="GB15" t="s">
        <v>1925</v>
      </c>
      <c r="GC15">
        <v>0</v>
      </c>
      <c r="GD15" t="s">
        <v>1925</v>
      </c>
      <c r="GE15" t="s">
        <v>1925</v>
      </c>
      <c r="GF15" t="s">
        <v>1925</v>
      </c>
      <c r="GG15" t="s">
        <v>1925</v>
      </c>
      <c r="GH15" t="s">
        <v>1925</v>
      </c>
      <c r="GI15" t="s">
        <v>1925</v>
      </c>
      <c r="GJ15" t="s">
        <v>1925</v>
      </c>
      <c r="GK15" t="s">
        <v>1925</v>
      </c>
      <c r="GL15" t="s">
        <v>1925</v>
      </c>
      <c r="GM15" t="s">
        <v>1925</v>
      </c>
      <c r="GN15" t="s">
        <v>1925</v>
      </c>
      <c r="GO15" t="s">
        <v>1925</v>
      </c>
      <c r="GP15" t="s">
        <v>1925</v>
      </c>
      <c r="GQ15" t="s">
        <v>1925</v>
      </c>
      <c r="GR15" t="s">
        <v>1925</v>
      </c>
      <c r="GS15" t="s">
        <v>1925</v>
      </c>
      <c r="GT15" t="s">
        <v>1925</v>
      </c>
      <c r="GU15" t="s">
        <v>1925</v>
      </c>
      <c r="GV15" t="s">
        <v>1925</v>
      </c>
      <c r="GW15" t="s">
        <v>1925</v>
      </c>
      <c r="GX15" t="s">
        <v>1925</v>
      </c>
      <c r="GY15" t="s">
        <v>1925</v>
      </c>
      <c r="GZ15" t="s">
        <v>1925</v>
      </c>
      <c r="HA15" t="s">
        <v>1925</v>
      </c>
      <c r="HB15" t="s">
        <v>1925</v>
      </c>
      <c r="HC15" t="s">
        <v>1925</v>
      </c>
      <c r="HD15" t="s">
        <v>1925</v>
      </c>
      <c r="HE15">
        <v>1</v>
      </c>
      <c r="HF15">
        <v>1</v>
      </c>
      <c r="HG15">
        <v>0</v>
      </c>
      <c r="HH15">
        <v>0</v>
      </c>
      <c r="HI15">
        <v>0</v>
      </c>
      <c r="HJ15">
        <v>0</v>
      </c>
      <c r="HK15">
        <v>0</v>
      </c>
      <c r="HL15">
        <v>0</v>
      </c>
      <c r="HM15">
        <v>0</v>
      </c>
      <c r="HN15">
        <v>0</v>
      </c>
      <c r="HO15">
        <v>0</v>
      </c>
      <c r="HP15">
        <v>0</v>
      </c>
      <c r="HQ15">
        <v>0</v>
      </c>
      <c r="HR15">
        <v>0</v>
      </c>
      <c r="HS15">
        <v>0</v>
      </c>
    </row>
    <row r="16" spans="1:227" x14ac:dyDescent="0.35">
      <c r="A16" t="s">
        <v>124</v>
      </c>
      <c r="B16" s="1">
        <v>40634</v>
      </c>
      <c r="C16" s="1">
        <v>40750</v>
      </c>
      <c r="D16">
        <v>1</v>
      </c>
      <c r="E16">
        <v>1</v>
      </c>
      <c r="F16">
        <v>1</v>
      </c>
      <c r="G16">
        <v>1</v>
      </c>
      <c r="H16">
        <v>0</v>
      </c>
      <c r="I16">
        <v>0</v>
      </c>
      <c r="J16">
        <v>0</v>
      </c>
      <c r="K16">
        <v>0</v>
      </c>
      <c r="L16">
        <v>0</v>
      </c>
      <c r="M16">
        <v>0</v>
      </c>
      <c r="N16">
        <v>0</v>
      </c>
      <c r="O16">
        <v>0</v>
      </c>
      <c r="P16">
        <v>0</v>
      </c>
      <c r="Q16">
        <v>0</v>
      </c>
      <c r="R16">
        <v>0</v>
      </c>
      <c r="S16">
        <v>1</v>
      </c>
      <c r="T16">
        <v>0</v>
      </c>
      <c r="U16">
        <v>0</v>
      </c>
      <c r="V16">
        <v>1</v>
      </c>
      <c r="W16">
        <v>1</v>
      </c>
      <c r="X16">
        <v>1</v>
      </c>
      <c r="Y16">
        <v>1</v>
      </c>
      <c r="Z16">
        <v>1</v>
      </c>
      <c r="AA16">
        <v>1</v>
      </c>
      <c r="AB16">
        <v>0</v>
      </c>
      <c r="AC16">
        <v>1</v>
      </c>
      <c r="AD16">
        <v>0</v>
      </c>
      <c r="AE16">
        <v>0</v>
      </c>
      <c r="AF16">
        <v>0</v>
      </c>
      <c r="AG16">
        <v>0</v>
      </c>
      <c r="AH16">
        <v>0</v>
      </c>
      <c r="AI16">
        <v>0</v>
      </c>
      <c r="AJ16">
        <v>0</v>
      </c>
      <c r="AK16">
        <v>0</v>
      </c>
      <c r="AL16">
        <v>1</v>
      </c>
      <c r="AM16">
        <v>0</v>
      </c>
      <c r="AN16">
        <v>0</v>
      </c>
      <c r="AO16">
        <v>0</v>
      </c>
      <c r="AP16">
        <v>0</v>
      </c>
      <c r="AQ16">
        <v>1</v>
      </c>
      <c r="AR16">
        <v>0</v>
      </c>
      <c r="AS16">
        <v>0</v>
      </c>
      <c r="AT16">
        <v>1</v>
      </c>
      <c r="AU16">
        <v>0</v>
      </c>
      <c r="AV16">
        <v>0</v>
      </c>
      <c r="AW16">
        <v>0</v>
      </c>
      <c r="AX16">
        <v>0</v>
      </c>
      <c r="AY16">
        <v>1</v>
      </c>
      <c r="AZ16">
        <v>0</v>
      </c>
      <c r="BA16">
        <v>0</v>
      </c>
      <c r="BB16">
        <v>0</v>
      </c>
      <c r="BC16">
        <v>0</v>
      </c>
      <c r="BD16">
        <v>0</v>
      </c>
      <c r="BE16">
        <v>0</v>
      </c>
      <c r="BF16">
        <v>0</v>
      </c>
      <c r="BG16">
        <v>0</v>
      </c>
      <c r="BH16">
        <v>0</v>
      </c>
      <c r="BI16">
        <v>0</v>
      </c>
      <c r="BJ16">
        <v>0</v>
      </c>
      <c r="BK16">
        <v>0</v>
      </c>
      <c r="BL16">
        <v>0</v>
      </c>
      <c r="BM16">
        <v>0</v>
      </c>
      <c r="BN16">
        <v>0</v>
      </c>
      <c r="BO16">
        <v>0</v>
      </c>
      <c r="BP16">
        <v>0</v>
      </c>
      <c r="BQ16">
        <v>0</v>
      </c>
      <c r="BR16">
        <v>0</v>
      </c>
      <c r="BS16">
        <v>1</v>
      </c>
      <c r="BT16">
        <v>1</v>
      </c>
      <c r="BU16">
        <v>0</v>
      </c>
      <c r="BV16">
        <v>0</v>
      </c>
      <c r="BW16">
        <v>0</v>
      </c>
      <c r="BX16">
        <v>0</v>
      </c>
      <c r="BY16">
        <v>0</v>
      </c>
      <c r="BZ16">
        <v>0</v>
      </c>
      <c r="CA16">
        <v>0</v>
      </c>
      <c r="CB16">
        <v>0</v>
      </c>
      <c r="CC16">
        <v>0</v>
      </c>
      <c r="CD16">
        <v>0</v>
      </c>
      <c r="CE16">
        <v>0</v>
      </c>
      <c r="CF16">
        <v>0</v>
      </c>
      <c r="CG16">
        <v>0</v>
      </c>
      <c r="CH16">
        <v>0</v>
      </c>
      <c r="CI16">
        <v>0</v>
      </c>
      <c r="CJ16">
        <v>0</v>
      </c>
      <c r="CK16">
        <v>0</v>
      </c>
      <c r="CL16">
        <v>0</v>
      </c>
      <c r="CM16">
        <v>1</v>
      </c>
      <c r="CN16">
        <v>0</v>
      </c>
      <c r="CO16" t="s">
        <v>1925</v>
      </c>
      <c r="CP16" t="s">
        <v>1925</v>
      </c>
      <c r="CQ16" t="s">
        <v>1925</v>
      </c>
      <c r="CR16" t="s">
        <v>1925</v>
      </c>
      <c r="CS16" t="s">
        <v>1925</v>
      </c>
      <c r="CT16" t="s">
        <v>1925</v>
      </c>
      <c r="CU16" t="s">
        <v>1925</v>
      </c>
      <c r="CV16">
        <v>0</v>
      </c>
      <c r="CW16">
        <v>0</v>
      </c>
      <c r="CX16">
        <v>1</v>
      </c>
      <c r="CY16">
        <v>1</v>
      </c>
      <c r="CZ16">
        <v>1</v>
      </c>
      <c r="DA16">
        <v>1</v>
      </c>
      <c r="DB16">
        <v>0</v>
      </c>
      <c r="DC16">
        <v>1</v>
      </c>
      <c r="DD16">
        <v>0</v>
      </c>
      <c r="DE16">
        <v>0</v>
      </c>
      <c r="DF16">
        <v>0</v>
      </c>
      <c r="DG16">
        <v>0</v>
      </c>
      <c r="DH16">
        <v>0</v>
      </c>
      <c r="DI16">
        <v>0</v>
      </c>
      <c r="DJ16">
        <v>0</v>
      </c>
      <c r="DK16">
        <v>1</v>
      </c>
      <c r="DL16">
        <v>0</v>
      </c>
      <c r="DM16">
        <v>0</v>
      </c>
      <c r="DN16">
        <v>0</v>
      </c>
      <c r="DO16">
        <v>0</v>
      </c>
      <c r="DP16">
        <v>0</v>
      </c>
      <c r="DQ16">
        <v>0</v>
      </c>
      <c r="DR16">
        <v>1</v>
      </c>
      <c r="DS16">
        <v>0</v>
      </c>
      <c r="DT16">
        <v>0</v>
      </c>
      <c r="DU16">
        <v>1</v>
      </c>
      <c r="DV16">
        <v>0</v>
      </c>
      <c r="DW16">
        <v>0</v>
      </c>
      <c r="DX16">
        <v>0</v>
      </c>
      <c r="DY16">
        <v>0</v>
      </c>
      <c r="DZ16">
        <v>0</v>
      </c>
      <c r="EA16">
        <v>0</v>
      </c>
      <c r="EB16">
        <v>0</v>
      </c>
      <c r="EC16">
        <v>0</v>
      </c>
      <c r="ED16">
        <v>0</v>
      </c>
      <c r="EE16">
        <v>0</v>
      </c>
      <c r="EF16">
        <v>0</v>
      </c>
      <c r="EG16">
        <v>0</v>
      </c>
      <c r="EH16">
        <v>0</v>
      </c>
      <c r="EI16">
        <v>0</v>
      </c>
      <c r="EJ16">
        <v>1</v>
      </c>
      <c r="EK16">
        <v>0</v>
      </c>
      <c r="EL16">
        <v>0</v>
      </c>
      <c r="EM16">
        <v>1</v>
      </c>
      <c r="EN16">
        <v>0</v>
      </c>
      <c r="EO16">
        <v>0</v>
      </c>
      <c r="EP16">
        <v>0</v>
      </c>
      <c r="EQ16">
        <v>0</v>
      </c>
      <c r="ER16">
        <v>0</v>
      </c>
      <c r="ES16">
        <v>0</v>
      </c>
      <c r="ET16">
        <v>0</v>
      </c>
      <c r="EU16">
        <v>0</v>
      </c>
      <c r="EV16">
        <v>0</v>
      </c>
      <c r="EW16">
        <v>2</v>
      </c>
      <c r="EX16" t="s">
        <v>1925</v>
      </c>
      <c r="EY16" t="s">
        <v>1925</v>
      </c>
      <c r="EZ16" t="s">
        <v>1925</v>
      </c>
      <c r="FA16" t="s">
        <v>1925</v>
      </c>
      <c r="FB16" t="s">
        <v>1925</v>
      </c>
      <c r="FC16" t="s">
        <v>1925</v>
      </c>
      <c r="FD16" t="s">
        <v>1925</v>
      </c>
      <c r="FE16">
        <v>0</v>
      </c>
      <c r="FF16" t="s">
        <v>1925</v>
      </c>
      <c r="FG16" t="s">
        <v>1925</v>
      </c>
      <c r="FH16" t="s">
        <v>1925</v>
      </c>
      <c r="FI16" t="s">
        <v>1925</v>
      </c>
      <c r="FJ16" t="s">
        <v>1925</v>
      </c>
      <c r="FK16" t="s">
        <v>1925</v>
      </c>
      <c r="FL16">
        <v>0</v>
      </c>
      <c r="FM16">
        <v>0</v>
      </c>
      <c r="FN16">
        <v>0</v>
      </c>
      <c r="FO16">
        <v>0</v>
      </c>
      <c r="FP16">
        <v>0</v>
      </c>
      <c r="FQ16">
        <v>1</v>
      </c>
      <c r="FR16">
        <v>2</v>
      </c>
      <c r="FS16" t="s">
        <v>1925</v>
      </c>
      <c r="FT16" t="s">
        <v>1925</v>
      </c>
      <c r="FU16" t="s">
        <v>1925</v>
      </c>
      <c r="FV16" t="s">
        <v>1925</v>
      </c>
      <c r="FW16" t="s">
        <v>1925</v>
      </c>
      <c r="FX16" t="s">
        <v>1925</v>
      </c>
      <c r="FY16" t="s">
        <v>1925</v>
      </c>
      <c r="FZ16" t="s">
        <v>1925</v>
      </c>
      <c r="GA16" t="s">
        <v>1925</v>
      </c>
      <c r="GB16" t="s">
        <v>1925</v>
      </c>
      <c r="GC16">
        <v>1</v>
      </c>
      <c r="GD16" t="s">
        <v>1925</v>
      </c>
      <c r="GE16">
        <v>1</v>
      </c>
      <c r="GF16">
        <v>0</v>
      </c>
      <c r="GG16">
        <v>0</v>
      </c>
      <c r="GH16">
        <v>0</v>
      </c>
      <c r="GI16">
        <v>0</v>
      </c>
      <c r="GJ16">
        <v>0</v>
      </c>
      <c r="GK16">
        <v>0</v>
      </c>
      <c r="GL16">
        <v>0</v>
      </c>
      <c r="GM16">
        <v>0</v>
      </c>
      <c r="GN16">
        <v>0</v>
      </c>
      <c r="GO16">
        <v>0</v>
      </c>
      <c r="GP16">
        <v>0</v>
      </c>
      <c r="GQ16">
        <v>0</v>
      </c>
      <c r="GR16" t="s">
        <v>1925</v>
      </c>
      <c r="GS16" t="s">
        <v>1925</v>
      </c>
      <c r="GT16" t="s">
        <v>1925</v>
      </c>
      <c r="GU16" t="s">
        <v>1925</v>
      </c>
      <c r="GV16" t="s">
        <v>1925</v>
      </c>
      <c r="GW16" t="s">
        <v>1925</v>
      </c>
      <c r="GX16" t="s">
        <v>1925</v>
      </c>
      <c r="GY16" t="s">
        <v>1925</v>
      </c>
      <c r="GZ16" t="s">
        <v>1925</v>
      </c>
      <c r="HA16" t="s">
        <v>1925</v>
      </c>
      <c r="HB16" t="s">
        <v>1925</v>
      </c>
      <c r="HC16" t="s">
        <v>1925</v>
      </c>
      <c r="HD16" t="s">
        <v>1925</v>
      </c>
      <c r="HE16">
        <v>1</v>
      </c>
      <c r="HF16">
        <v>1</v>
      </c>
      <c r="HG16">
        <v>1</v>
      </c>
      <c r="HH16">
        <v>0</v>
      </c>
      <c r="HI16">
        <v>0</v>
      </c>
      <c r="HJ16">
        <v>1</v>
      </c>
      <c r="HK16">
        <v>0</v>
      </c>
      <c r="HL16">
        <v>0</v>
      </c>
      <c r="HM16">
        <v>0</v>
      </c>
      <c r="HN16">
        <v>0</v>
      </c>
      <c r="HO16">
        <v>0</v>
      </c>
      <c r="HP16">
        <v>0</v>
      </c>
      <c r="HQ16">
        <v>0</v>
      </c>
      <c r="HR16">
        <v>0</v>
      </c>
      <c r="HS16">
        <v>0</v>
      </c>
    </row>
    <row r="17" spans="1:227" x14ac:dyDescent="0.35">
      <c r="A17" t="s">
        <v>124</v>
      </c>
      <c r="B17" s="1">
        <v>40751</v>
      </c>
      <c r="C17" s="1">
        <v>40968</v>
      </c>
      <c r="D17">
        <v>1</v>
      </c>
      <c r="E17">
        <v>1</v>
      </c>
      <c r="F17">
        <v>1</v>
      </c>
      <c r="G17">
        <v>1</v>
      </c>
      <c r="H17">
        <v>0</v>
      </c>
      <c r="I17">
        <v>0</v>
      </c>
      <c r="J17">
        <v>0</v>
      </c>
      <c r="K17">
        <v>0</v>
      </c>
      <c r="L17">
        <v>0</v>
      </c>
      <c r="M17">
        <v>0</v>
      </c>
      <c r="N17">
        <v>0</v>
      </c>
      <c r="O17">
        <v>0</v>
      </c>
      <c r="P17">
        <v>0</v>
      </c>
      <c r="Q17">
        <v>0</v>
      </c>
      <c r="R17">
        <v>0</v>
      </c>
      <c r="S17">
        <v>1</v>
      </c>
      <c r="T17">
        <v>0</v>
      </c>
      <c r="U17">
        <v>0</v>
      </c>
      <c r="V17">
        <v>1</v>
      </c>
      <c r="W17">
        <v>0</v>
      </c>
      <c r="X17">
        <v>0</v>
      </c>
      <c r="Y17">
        <v>1</v>
      </c>
      <c r="Z17">
        <v>1</v>
      </c>
      <c r="AA17">
        <v>1</v>
      </c>
      <c r="AB17">
        <v>0</v>
      </c>
      <c r="AC17">
        <v>1</v>
      </c>
      <c r="AD17">
        <v>0</v>
      </c>
      <c r="AE17">
        <v>0</v>
      </c>
      <c r="AF17">
        <v>0</v>
      </c>
      <c r="AG17">
        <v>0</v>
      </c>
      <c r="AH17">
        <v>0</v>
      </c>
      <c r="AI17">
        <v>0</v>
      </c>
      <c r="AJ17">
        <v>0</v>
      </c>
      <c r="AK17">
        <v>0</v>
      </c>
      <c r="AL17">
        <v>0</v>
      </c>
      <c r="AM17">
        <v>0</v>
      </c>
      <c r="AN17">
        <v>0</v>
      </c>
      <c r="AO17">
        <v>0</v>
      </c>
      <c r="AP17">
        <v>0</v>
      </c>
      <c r="AQ17">
        <v>0</v>
      </c>
      <c r="AR17">
        <v>0</v>
      </c>
      <c r="AS17">
        <v>0</v>
      </c>
      <c r="AT17">
        <v>1</v>
      </c>
      <c r="AU17">
        <v>0</v>
      </c>
      <c r="AV17">
        <v>0</v>
      </c>
      <c r="AW17">
        <v>0</v>
      </c>
      <c r="AX17">
        <v>0</v>
      </c>
      <c r="AY17">
        <v>0</v>
      </c>
      <c r="AZ17">
        <v>0</v>
      </c>
      <c r="BA17">
        <v>1</v>
      </c>
      <c r="BB17">
        <v>0</v>
      </c>
      <c r="BC17">
        <v>0</v>
      </c>
      <c r="BD17">
        <v>0</v>
      </c>
      <c r="BE17">
        <v>0</v>
      </c>
      <c r="BF17">
        <v>0</v>
      </c>
      <c r="BG17">
        <v>0</v>
      </c>
      <c r="BH17">
        <v>0</v>
      </c>
      <c r="BI17">
        <v>0</v>
      </c>
      <c r="BJ17">
        <v>0</v>
      </c>
      <c r="BK17">
        <v>0</v>
      </c>
      <c r="BL17">
        <v>0</v>
      </c>
      <c r="BM17">
        <v>0</v>
      </c>
      <c r="BN17">
        <v>0</v>
      </c>
      <c r="BO17">
        <v>0</v>
      </c>
      <c r="BP17">
        <v>0</v>
      </c>
      <c r="BQ17">
        <v>0</v>
      </c>
      <c r="BR17">
        <v>0</v>
      </c>
      <c r="BS17">
        <v>1</v>
      </c>
      <c r="BT17">
        <v>1</v>
      </c>
      <c r="BU17">
        <v>0</v>
      </c>
      <c r="BV17">
        <v>0</v>
      </c>
      <c r="BW17">
        <v>0</v>
      </c>
      <c r="BX17">
        <v>0</v>
      </c>
      <c r="BY17">
        <v>0</v>
      </c>
      <c r="BZ17">
        <v>0</v>
      </c>
      <c r="CA17">
        <v>0</v>
      </c>
      <c r="CB17">
        <v>0</v>
      </c>
      <c r="CC17">
        <v>0</v>
      </c>
      <c r="CD17">
        <v>0</v>
      </c>
      <c r="CE17">
        <v>0</v>
      </c>
      <c r="CF17">
        <v>0</v>
      </c>
      <c r="CG17">
        <v>0</v>
      </c>
      <c r="CH17">
        <v>0</v>
      </c>
      <c r="CI17">
        <v>0</v>
      </c>
      <c r="CJ17">
        <v>0</v>
      </c>
      <c r="CK17">
        <v>0</v>
      </c>
      <c r="CL17">
        <v>0</v>
      </c>
      <c r="CM17">
        <v>1</v>
      </c>
      <c r="CN17">
        <v>0</v>
      </c>
      <c r="CO17">
        <v>0</v>
      </c>
      <c r="CP17">
        <v>0</v>
      </c>
      <c r="CQ17">
        <v>0</v>
      </c>
      <c r="CR17">
        <v>0</v>
      </c>
      <c r="CS17">
        <v>0</v>
      </c>
      <c r="CT17">
        <v>0</v>
      </c>
      <c r="CU17">
        <v>1</v>
      </c>
      <c r="CV17">
        <v>0</v>
      </c>
      <c r="CW17">
        <v>0</v>
      </c>
      <c r="CX17">
        <v>0</v>
      </c>
      <c r="CY17">
        <v>1</v>
      </c>
      <c r="CZ17">
        <v>1</v>
      </c>
      <c r="DA17">
        <v>1</v>
      </c>
      <c r="DB17">
        <v>0</v>
      </c>
      <c r="DC17">
        <v>1</v>
      </c>
      <c r="DD17">
        <v>0</v>
      </c>
      <c r="DE17">
        <v>0</v>
      </c>
      <c r="DF17">
        <v>0</v>
      </c>
      <c r="DG17">
        <v>0</v>
      </c>
      <c r="DH17">
        <v>0</v>
      </c>
      <c r="DI17">
        <v>0</v>
      </c>
      <c r="DJ17">
        <v>0</v>
      </c>
      <c r="DK17">
        <v>0</v>
      </c>
      <c r="DL17">
        <v>0</v>
      </c>
      <c r="DM17">
        <v>0</v>
      </c>
      <c r="DN17">
        <v>0</v>
      </c>
      <c r="DO17">
        <v>0</v>
      </c>
      <c r="DP17">
        <v>0</v>
      </c>
      <c r="DQ17">
        <v>0</v>
      </c>
      <c r="DR17">
        <v>0</v>
      </c>
      <c r="DS17">
        <v>0</v>
      </c>
      <c r="DT17">
        <v>0</v>
      </c>
      <c r="DU17">
        <v>1</v>
      </c>
      <c r="DV17">
        <v>0</v>
      </c>
      <c r="DW17">
        <v>0</v>
      </c>
      <c r="DX17">
        <v>0</v>
      </c>
      <c r="DY17">
        <v>0</v>
      </c>
      <c r="DZ17">
        <v>0</v>
      </c>
      <c r="EA17">
        <v>0</v>
      </c>
      <c r="EB17">
        <v>0</v>
      </c>
      <c r="EC17">
        <v>0</v>
      </c>
      <c r="ED17">
        <v>0</v>
      </c>
      <c r="EE17">
        <v>0</v>
      </c>
      <c r="EF17">
        <v>0</v>
      </c>
      <c r="EG17">
        <v>0</v>
      </c>
      <c r="EH17">
        <v>0</v>
      </c>
      <c r="EI17">
        <v>0</v>
      </c>
      <c r="EJ17">
        <v>1</v>
      </c>
      <c r="EK17">
        <v>0</v>
      </c>
      <c r="EL17">
        <v>0</v>
      </c>
      <c r="EM17">
        <v>1</v>
      </c>
      <c r="EN17">
        <v>0</v>
      </c>
      <c r="EO17">
        <v>0</v>
      </c>
      <c r="EP17">
        <v>0</v>
      </c>
      <c r="EQ17">
        <v>0</v>
      </c>
      <c r="ER17">
        <v>0</v>
      </c>
      <c r="ES17">
        <v>0</v>
      </c>
      <c r="ET17">
        <v>0</v>
      </c>
      <c r="EU17">
        <v>0</v>
      </c>
      <c r="EV17">
        <v>0</v>
      </c>
      <c r="EW17">
        <v>2</v>
      </c>
      <c r="EX17" t="s">
        <v>1925</v>
      </c>
      <c r="EY17" t="s">
        <v>1925</v>
      </c>
      <c r="EZ17" t="s">
        <v>1925</v>
      </c>
      <c r="FA17" t="s">
        <v>1925</v>
      </c>
      <c r="FB17" t="s">
        <v>1925</v>
      </c>
      <c r="FC17" t="s">
        <v>1925</v>
      </c>
      <c r="FD17" t="s">
        <v>1925</v>
      </c>
      <c r="FE17">
        <v>0</v>
      </c>
      <c r="FF17" t="s">
        <v>1925</v>
      </c>
      <c r="FG17" t="s">
        <v>1925</v>
      </c>
      <c r="FH17" t="s">
        <v>1925</v>
      </c>
      <c r="FI17" t="s">
        <v>1925</v>
      </c>
      <c r="FJ17" t="s">
        <v>1925</v>
      </c>
      <c r="FK17" t="s">
        <v>1925</v>
      </c>
      <c r="FL17">
        <v>0</v>
      </c>
      <c r="FM17">
        <v>0</v>
      </c>
      <c r="FN17">
        <v>0</v>
      </c>
      <c r="FO17">
        <v>0</v>
      </c>
      <c r="FP17">
        <v>0</v>
      </c>
      <c r="FQ17">
        <v>1</v>
      </c>
      <c r="FR17">
        <v>0</v>
      </c>
      <c r="FS17" t="s">
        <v>1925</v>
      </c>
      <c r="FT17" t="s">
        <v>1925</v>
      </c>
      <c r="FU17" t="s">
        <v>1925</v>
      </c>
      <c r="FV17" t="s">
        <v>1925</v>
      </c>
      <c r="FW17" t="s">
        <v>1925</v>
      </c>
      <c r="FX17" t="s">
        <v>1925</v>
      </c>
      <c r="FY17" t="s">
        <v>1925</v>
      </c>
      <c r="FZ17" t="s">
        <v>1925</v>
      </c>
      <c r="GA17" t="s">
        <v>1925</v>
      </c>
      <c r="GB17" t="s">
        <v>1925</v>
      </c>
      <c r="GC17">
        <v>1</v>
      </c>
      <c r="GD17" t="s">
        <v>1925</v>
      </c>
      <c r="GE17">
        <v>1</v>
      </c>
      <c r="GF17">
        <v>0</v>
      </c>
      <c r="GG17">
        <v>0</v>
      </c>
      <c r="GH17">
        <v>0</v>
      </c>
      <c r="GI17">
        <v>0</v>
      </c>
      <c r="GJ17">
        <v>0</v>
      </c>
      <c r="GK17">
        <v>0</v>
      </c>
      <c r="GL17">
        <v>0</v>
      </c>
      <c r="GM17">
        <v>0</v>
      </c>
      <c r="GN17">
        <v>0</v>
      </c>
      <c r="GO17">
        <v>0</v>
      </c>
      <c r="GP17">
        <v>0</v>
      </c>
      <c r="GQ17">
        <v>0</v>
      </c>
      <c r="GR17" t="s">
        <v>1925</v>
      </c>
      <c r="GS17" t="s">
        <v>1925</v>
      </c>
      <c r="GT17" t="s">
        <v>1925</v>
      </c>
      <c r="GU17" t="s">
        <v>1925</v>
      </c>
      <c r="GV17" t="s">
        <v>1925</v>
      </c>
      <c r="GW17" t="s">
        <v>1925</v>
      </c>
      <c r="GX17" t="s">
        <v>1925</v>
      </c>
      <c r="GY17" t="s">
        <v>1925</v>
      </c>
      <c r="GZ17" t="s">
        <v>1925</v>
      </c>
      <c r="HA17" t="s">
        <v>1925</v>
      </c>
      <c r="HB17" t="s">
        <v>1925</v>
      </c>
      <c r="HC17" t="s">
        <v>1925</v>
      </c>
      <c r="HD17" t="s">
        <v>1925</v>
      </c>
      <c r="HE17">
        <v>1</v>
      </c>
      <c r="HF17">
        <v>1</v>
      </c>
      <c r="HG17">
        <v>0</v>
      </c>
      <c r="HH17">
        <v>0</v>
      </c>
      <c r="HI17">
        <v>0</v>
      </c>
      <c r="HJ17">
        <v>0</v>
      </c>
      <c r="HK17">
        <v>0</v>
      </c>
      <c r="HL17">
        <v>0</v>
      </c>
      <c r="HM17">
        <v>0</v>
      </c>
      <c r="HN17">
        <v>0</v>
      </c>
      <c r="HO17">
        <v>0</v>
      </c>
      <c r="HP17">
        <v>0</v>
      </c>
      <c r="HQ17">
        <v>0</v>
      </c>
      <c r="HR17">
        <v>0</v>
      </c>
      <c r="HS17">
        <v>0</v>
      </c>
    </row>
    <row r="18" spans="1:227" x14ac:dyDescent="0.35">
      <c r="A18" t="s">
        <v>124</v>
      </c>
      <c r="B18" s="1">
        <v>40969</v>
      </c>
      <c r="C18" s="1">
        <v>41501</v>
      </c>
      <c r="D18">
        <v>1</v>
      </c>
      <c r="E18">
        <v>1</v>
      </c>
      <c r="F18">
        <v>1</v>
      </c>
      <c r="G18">
        <v>1</v>
      </c>
      <c r="H18">
        <v>0</v>
      </c>
      <c r="I18">
        <v>0</v>
      </c>
      <c r="J18">
        <v>0</v>
      </c>
      <c r="K18">
        <v>0</v>
      </c>
      <c r="L18">
        <v>0</v>
      </c>
      <c r="M18">
        <v>0</v>
      </c>
      <c r="N18">
        <v>0</v>
      </c>
      <c r="O18">
        <v>0</v>
      </c>
      <c r="P18">
        <v>0</v>
      </c>
      <c r="Q18">
        <v>0</v>
      </c>
      <c r="R18">
        <v>0</v>
      </c>
      <c r="S18">
        <v>1</v>
      </c>
      <c r="T18">
        <v>0</v>
      </c>
      <c r="U18">
        <v>0</v>
      </c>
      <c r="V18">
        <v>1</v>
      </c>
      <c r="W18">
        <v>1</v>
      </c>
      <c r="X18">
        <v>1</v>
      </c>
      <c r="Y18">
        <v>1</v>
      </c>
      <c r="Z18">
        <v>1</v>
      </c>
      <c r="AA18">
        <v>1</v>
      </c>
      <c r="AB18">
        <v>0</v>
      </c>
      <c r="AC18">
        <v>1</v>
      </c>
      <c r="AD18">
        <v>0</v>
      </c>
      <c r="AE18">
        <v>0</v>
      </c>
      <c r="AF18">
        <v>0</v>
      </c>
      <c r="AG18">
        <v>0</v>
      </c>
      <c r="AH18">
        <v>0</v>
      </c>
      <c r="AI18">
        <v>0</v>
      </c>
      <c r="AJ18">
        <v>0</v>
      </c>
      <c r="AK18">
        <v>0</v>
      </c>
      <c r="AL18">
        <v>1</v>
      </c>
      <c r="AM18">
        <v>0</v>
      </c>
      <c r="AN18">
        <v>0</v>
      </c>
      <c r="AO18">
        <v>0</v>
      </c>
      <c r="AP18">
        <v>0</v>
      </c>
      <c r="AQ18">
        <v>1</v>
      </c>
      <c r="AR18">
        <v>0</v>
      </c>
      <c r="AS18">
        <v>0</v>
      </c>
      <c r="AT18">
        <v>1</v>
      </c>
      <c r="AU18">
        <v>0</v>
      </c>
      <c r="AV18">
        <v>0</v>
      </c>
      <c r="AW18">
        <v>0</v>
      </c>
      <c r="AX18">
        <v>0</v>
      </c>
      <c r="AY18">
        <v>1</v>
      </c>
      <c r="AZ18">
        <v>0</v>
      </c>
      <c r="BA18">
        <v>0</v>
      </c>
      <c r="BB18">
        <v>0</v>
      </c>
      <c r="BC18">
        <v>0</v>
      </c>
      <c r="BD18">
        <v>0</v>
      </c>
      <c r="BE18">
        <v>0</v>
      </c>
      <c r="BF18">
        <v>0</v>
      </c>
      <c r="BG18">
        <v>0</v>
      </c>
      <c r="BH18">
        <v>0</v>
      </c>
      <c r="BI18">
        <v>0</v>
      </c>
      <c r="BJ18">
        <v>0</v>
      </c>
      <c r="BK18">
        <v>0</v>
      </c>
      <c r="BL18">
        <v>0</v>
      </c>
      <c r="BM18">
        <v>0</v>
      </c>
      <c r="BN18">
        <v>0</v>
      </c>
      <c r="BO18">
        <v>0</v>
      </c>
      <c r="BP18">
        <v>0</v>
      </c>
      <c r="BQ18">
        <v>0</v>
      </c>
      <c r="BR18">
        <v>0</v>
      </c>
      <c r="BS18">
        <v>1</v>
      </c>
      <c r="BT18">
        <v>1</v>
      </c>
      <c r="BU18">
        <v>0</v>
      </c>
      <c r="BV18">
        <v>0</v>
      </c>
      <c r="BW18">
        <v>0</v>
      </c>
      <c r="BX18">
        <v>0</v>
      </c>
      <c r="BY18">
        <v>0</v>
      </c>
      <c r="BZ18">
        <v>0</v>
      </c>
      <c r="CA18">
        <v>0</v>
      </c>
      <c r="CB18">
        <v>0</v>
      </c>
      <c r="CC18">
        <v>0</v>
      </c>
      <c r="CD18">
        <v>0</v>
      </c>
      <c r="CE18">
        <v>0</v>
      </c>
      <c r="CF18">
        <v>0</v>
      </c>
      <c r="CG18">
        <v>0</v>
      </c>
      <c r="CH18">
        <v>0</v>
      </c>
      <c r="CI18">
        <v>0</v>
      </c>
      <c r="CJ18">
        <v>0</v>
      </c>
      <c r="CK18">
        <v>0</v>
      </c>
      <c r="CL18">
        <v>0</v>
      </c>
      <c r="CM18">
        <v>1</v>
      </c>
      <c r="CN18">
        <v>0</v>
      </c>
      <c r="CO18" t="s">
        <v>1925</v>
      </c>
      <c r="CP18" t="s">
        <v>1925</v>
      </c>
      <c r="CQ18" t="s">
        <v>1925</v>
      </c>
      <c r="CR18" t="s">
        <v>1925</v>
      </c>
      <c r="CS18" t="s">
        <v>1925</v>
      </c>
      <c r="CT18" t="s">
        <v>1925</v>
      </c>
      <c r="CU18" t="s">
        <v>1925</v>
      </c>
      <c r="CV18">
        <v>0</v>
      </c>
      <c r="CW18">
        <v>0</v>
      </c>
      <c r="CX18">
        <v>1</v>
      </c>
      <c r="CY18">
        <v>1</v>
      </c>
      <c r="CZ18">
        <v>1</v>
      </c>
      <c r="DA18">
        <v>1</v>
      </c>
      <c r="DB18">
        <v>0</v>
      </c>
      <c r="DC18">
        <v>1</v>
      </c>
      <c r="DD18">
        <v>0</v>
      </c>
      <c r="DE18">
        <v>0</v>
      </c>
      <c r="DF18">
        <v>0</v>
      </c>
      <c r="DG18">
        <v>0</v>
      </c>
      <c r="DH18">
        <v>0</v>
      </c>
      <c r="DI18">
        <v>0</v>
      </c>
      <c r="DJ18">
        <v>0</v>
      </c>
      <c r="DK18">
        <v>1</v>
      </c>
      <c r="DL18">
        <v>0</v>
      </c>
      <c r="DM18">
        <v>0</v>
      </c>
      <c r="DN18">
        <v>0</v>
      </c>
      <c r="DO18">
        <v>0</v>
      </c>
      <c r="DP18">
        <v>0</v>
      </c>
      <c r="DQ18">
        <v>0</v>
      </c>
      <c r="DR18">
        <v>1</v>
      </c>
      <c r="DS18">
        <v>0</v>
      </c>
      <c r="DT18">
        <v>0</v>
      </c>
      <c r="DU18">
        <v>1</v>
      </c>
      <c r="DV18">
        <v>0</v>
      </c>
      <c r="DW18">
        <v>0</v>
      </c>
      <c r="DX18">
        <v>0</v>
      </c>
      <c r="DY18">
        <v>0</v>
      </c>
      <c r="DZ18">
        <v>0</v>
      </c>
      <c r="EA18">
        <v>0</v>
      </c>
      <c r="EB18">
        <v>0</v>
      </c>
      <c r="EC18">
        <v>0</v>
      </c>
      <c r="ED18">
        <v>0</v>
      </c>
      <c r="EE18">
        <v>0</v>
      </c>
      <c r="EF18">
        <v>0</v>
      </c>
      <c r="EG18">
        <v>0</v>
      </c>
      <c r="EH18">
        <v>0</v>
      </c>
      <c r="EI18">
        <v>0</v>
      </c>
      <c r="EJ18">
        <v>1</v>
      </c>
      <c r="EK18">
        <v>0</v>
      </c>
      <c r="EL18">
        <v>0</v>
      </c>
      <c r="EM18">
        <v>1</v>
      </c>
      <c r="EN18">
        <v>0</v>
      </c>
      <c r="EO18">
        <v>0</v>
      </c>
      <c r="EP18">
        <v>0</v>
      </c>
      <c r="EQ18">
        <v>0</v>
      </c>
      <c r="ER18">
        <v>0</v>
      </c>
      <c r="ES18">
        <v>0</v>
      </c>
      <c r="ET18">
        <v>0</v>
      </c>
      <c r="EU18">
        <v>0</v>
      </c>
      <c r="EV18">
        <v>0</v>
      </c>
      <c r="EW18">
        <v>2</v>
      </c>
      <c r="EX18" t="s">
        <v>1925</v>
      </c>
      <c r="EY18" t="s">
        <v>1925</v>
      </c>
      <c r="EZ18" t="s">
        <v>1925</v>
      </c>
      <c r="FA18" t="s">
        <v>1925</v>
      </c>
      <c r="FB18" t="s">
        <v>1925</v>
      </c>
      <c r="FC18" t="s">
        <v>1925</v>
      </c>
      <c r="FD18" t="s">
        <v>1925</v>
      </c>
      <c r="FE18">
        <v>0</v>
      </c>
      <c r="FF18" t="s">
        <v>1925</v>
      </c>
      <c r="FG18" t="s">
        <v>1925</v>
      </c>
      <c r="FH18" t="s">
        <v>1925</v>
      </c>
      <c r="FI18" t="s">
        <v>1925</v>
      </c>
      <c r="FJ18" t="s">
        <v>1925</v>
      </c>
      <c r="FK18" t="s">
        <v>1925</v>
      </c>
      <c r="FL18">
        <v>0</v>
      </c>
      <c r="FM18">
        <v>0</v>
      </c>
      <c r="FN18">
        <v>0</v>
      </c>
      <c r="FO18">
        <v>0</v>
      </c>
      <c r="FP18">
        <v>0</v>
      </c>
      <c r="FQ18">
        <v>1</v>
      </c>
      <c r="FR18">
        <v>2</v>
      </c>
      <c r="FS18" t="s">
        <v>1925</v>
      </c>
      <c r="FT18" t="s">
        <v>1925</v>
      </c>
      <c r="FU18" t="s">
        <v>1925</v>
      </c>
      <c r="FV18" t="s">
        <v>1925</v>
      </c>
      <c r="FW18" t="s">
        <v>1925</v>
      </c>
      <c r="FX18" t="s">
        <v>1925</v>
      </c>
      <c r="FY18" t="s">
        <v>1925</v>
      </c>
      <c r="FZ18" t="s">
        <v>1925</v>
      </c>
      <c r="GA18" t="s">
        <v>1925</v>
      </c>
      <c r="GB18" t="s">
        <v>1925</v>
      </c>
      <c r="GC18">
        <v>1</v>
      </c>
      <c r="GD18" t="s">
        <v>1925</v>
      </c>
      <c r="GE18">
        <v>1</v>
      </c>
      <c r="GF18">
        <v>0</v>
      </c>
      <c r="GG18">
        <v>0</v>
      </c>
      <c r="GH18">
        <v>0</v>
      </c>
      <c r="GI18">
        <v>0</v>
      </c>
      <c r="GJ18">
        <v>0</v>
      </c>
      <c r="GK18">
        <v>0</v>
      </c>
      <c r="GL18">
        <v>0</v>
      </c>
      <c r="GM18">
        <v>0</v>
      </c>
      <c r="GN18">
        <v>0</v>
      </c>
      <c r="GO18">
        <v>0</v>
      </c>
      <c r="GP18">
        <v>0</v>
      </c>
      <c r="GQ18">
        <v>0</v>
      </c>
      <c r="GR18" t="s">
        <v>1925</v>
      </c>
      <c r="GS18" t="s">
        <v>1925</v>
      </c>
      <c r="GT18" t="s">
        <v>1925</v>
      </c>
      <c r="GU18" t="s">
        <v>1925</v>
      </c>
      <c r="GV18" t="s">
        <v>1925</v>
      </c>
      <c r="GW18" t="s">
        <v>1925</v>
      </c>
      <c r="GX18" t="s">
        <v>1925</v>
      </c>
      <c r="GY18" t="s">
        <v>1925</v>
      </c>
      <c r="GZ18" t="s">
        <v>1925</v>
      </c>
      <c r="HA18" t="s">
        <v>1925</v>
      </c>
      <c r="HB18" t="s">
        <v>1925</v>
      </c>
      <c r="HC18" t="s">
        <v>1925</v>
      </c>
      <c r="HD18" t="s">
        <v>1925</v>
      </c>
      <c r="HE18">
        <v>1</v>
      </c>
      <c r="HF18">
        <v>1</v>
      </c>
      <c r="HG18">
        <v>1</v>
      </c>
      <c r="HH18">
        <v>0</v>
      </c>
      <c r="HI18">
        <v>0</v>
      </c>
      <c r="HJ18">
        <v>1</v>
      </c>
      <c r="HK18">
        <v>0</v>
      </c>
      <c r="HL18">
        <v>0</v>
      </c>
      <c r="HM18">
        <v>0</v>
      </c>
      <c r="HN18">
        <v>0</v>
      </c>
      <c r="HO18">
        <v>0</v>
      </c>
      <c r="HP18">
        <v>0</v>
      </c>
      <c r="HQ18">
        <v>0</v>
      </c>
      <c r="HR18">
        <v>0</v>
      </c>
      <c r="HS18">
        <v>0</v>
      </c>
    </row>
    <row r="19" spans="1:227" x14ac:dyDescent="0.35">
      <c r="A19" t="s">
        <v>124</v>
      </c>
      <c r="B19" s="1">
        <v>41502</v>
      </c>
      <c r="C19" s="1">
        <v>42947</v>
      </c>
      <c r="D19">
        <v>1</v>
      </c>
      <c r="E19">
        <v>1</v>
      </c>
      <c r="F19">
        <v>1</v>
      </c>
      <c r="G19">
        <v>1</v>
      </c>
      <c r="H19">
        <v>0</v>
      </c>
      <c r="I19">
        <v>0</v>
      </c>
      <c r="J19">
        <v>0</v>
      </c>
      <c r="K19">
        <v>0</v>
      </c>
      <c r="L19">
        <v>0</v>
      </c>
      <c r="M19">
        <v>0</v>
      </c>
      <c r="N19">
        <v>0</v>
      </c>
      <c r="O19">
        <v>0</v>
      </c>
      <c r="P19">
        <v>0</v>
      </c>
      <c r="Q19">
        <v>0</v>
      </c>
      <c r="R19">
        <v>0</v>
      </c>
      <c r="S19">
        <v>1</v>
      </c>
      <c r="T19">
        <v>0</v>
      </c>
      <c r="U19">
        <v>0</v>
      </c>
      <c r="V19">
        <v>1</v>
      </c>
      <c r="W19">
        <v>1</v>
      </c>
      <c r="X19">
        <v>1</v>
      </c>
      <c r="Y19">
        <v>1</v>
      </c>
      <c r="Z19">
        <v>1</v>
      </c>
      <c r="AA19">
        <v>1</v>
      </c>
      <c r="AB19">
        <v>0</v>
      </c>
      <c r="AC19">
        <v>1</v>
      </c>
      <c r="AD19">
        <v>0</v>
      </c>
      <c r="AE19">
        <v>0</v>
      </c>
      <c r="AF19">
        <v>0</v>
      </c>
      <c r="AG19">
        <v>0</v>
      </c>
      <c r="AH19">
        <v>0</v>
      </c>
      <c r="AI19">
        <v>0</v>
      </c>
      <c r="AJ19">
        <v>0</v>
      </c>
      <c r="AK19">
        <v>0</v>
      </c>
      <c r="AL19">
        <v>1</v>
      </c>
      <c r="AM19">
        <v>0</v>
      </c>
      <c r="AN19">
        <v>0</v>
      </c>
      <c r="AO19">
        <v>0</v>
      </c>
      <c r="AP19">
        <v>0</v>
      </c>
      <c r="AQ19">
        <v>1</v>
      </c>
      <c r="AR19">
        <v>0</v>
      </c>
      <c r="AS19">
        <v>0</v>
      </c>
      <c r="AT19">
        <v>1</v>
      </c>
      <c r="AU19">
        <v>0</v>
      </c>
      <c r="AV19">
        <v>0</v>
      </c>
      <c r="AW19">
        <v>0</v>
      </c>
      <c r="AX19">
        <v>0</v>
      </c>
      <c r="AY19">
        <v>1</v>
      </c>
      <c r="AZ19">
        <v>0</v>
      </c>
      <c r="BA19">
        <v>0</v>
      </c>
      <c r="BB19">
        <v>0</v>
      </c>
      <c r="BC19">
        <v>0</v>
      </c>
      <c r="BD19">
        <v>0</v>
      </c>
      <c r="BE19">
        <v>0</v>
      </c>
      <c r="BF19">
        <v>0</v>
      </c>
      <c r="BG19">
        <v>0</v>
      </c>
      <c r="BH19">
        <v>0</v>
      </c>
      <c r="BI19">
        <v>0</v>
      </c>
      <c r="BJ19">
        <v>0</v>
      </c>
      <c r="BK19">
        <v>0</v>
      </c>
      <c r="BL19">
        <v>0</v>
      </c>
      <c r="BM19">
        <v>0</v>
      </c>
      <c r="BN19">
        <v>0</v>
      </c>
      <c r="BO19">
        <v>0</v>
      </c>
      <c r="BP19">
        <v>0</v>
      </c>
      <c r="BQ19">
        <v>0</v>
      </c>
      <c r="BR19">
        <v>0</v>
      </c>
      <c r="BS19">
        <v>1</v>
      </c>
      <c r="BT19">
        <v>1</v>
      </c>
      <c r="BU19">
        <v>0</v>
      </c>
      <c r="BV19">
        <v>0</v>
      </c>
      <c r="BW19">
        <v>0</v>
      </c>
      <c r="BX19">
        <v>0</v>
      </c>
      <c r="BY19">
        <v>0</v>
      </c>
      <c r="BZ19">
        <v>0</v>
      </c>
      <c r="CA19">
        <v>0</v>
      </c>
      <c r="CB19">
        <v>0</v>
      </c>
      <c r="CC19">
        <v>0</v>
      </c>
      <c r="CD19">
        <v>0</v>
      </c>
      <c r="CE19">
        <v>0</v>
      </c>
      <c r="CF19">
        <v>0</v>
      </c>
      <c r="CG19">
        <v>0</v>
      </c>
      <c r="CH19">
        <v>0</v>
      </c>
      <c r="CI19">
        <v>0</v>
      </c>
      <c r="CJ19">
        <v>0</v>
      </c>
      <c r="CK19">
        <v>0</v>
      </c>
      <c r="CL19">
        <v>0</v>
      </c>
      <c r="CM19">
        <v>1</v>
      </c>
      <c r="CN19">
        <v>0</v>
      </c>
      <c r="CO19" t="s">
        <v>1925</v>
      </c>
      <c r="CP19" t="s">
        <v>1925</v>
      </c>
      <c r="CQ19" t="s">
        <v>1925</v>
      </c>
      <c r="CR19" t="s">
        <v>1925</v>
      </c>
      <c r="CS19" t="s">
        <v>1925</v>
      </c>
      <c r="CT19" t="s">
        <v>1925</v>
      </c>
      <c r="CU19" t="s">
        <v>1925</v>
      </c>
      <c r="CV19">
        <v>0</v>
      </c>
      <c r="CW19">
        <v>0</v>
      </c>
      <c r="CX19">
        <v>1</v>
      </c>
      <c r="CY19">
        <v>1</v>
      </c>
      <c r="CZ19">
        <v>1</v>
      </c>
      <c r="DA19">
        <v>1</v>
      </c>
      <c r="DB19">
        <v>0</v>
      </c>
      <c r="DC19">
        <v>1</v>
      </c>
      <c r="DD19">
        <v>0</v>
      </c>
      <c r="DE19">
        <v>0</v>
      </c>
      <c r="DF19">
        <v>0</v>
      </c>
      <c r="DG19">
        <v>0</v>
      </c>
      <c r="DH19">
        <v>0</v>
      </c>
      <c r="DI19">
        <v>0</v>
      </c>
      <c r="DJ19">
        <v>0</v>
      </c>
      <c r="DK19">
        <v>1</v>
      </c>
      <c r="DL19">
        <v>0</v>
      </c>
      <c r="DM19">
        <v>0</v>
      </c>
      <c r="DN19">
        <v>0</v>
      </c>
      <c r="DO19">
        <v>0</v>
      </c>
      <c r="DP19">
        <v>0</v>
      </c>
      <c r="DQ19">
        <v>0</v>
      </c>
      <c r="DR19">
        <v>1</v>
      </c>
      <c r="DS19">
        <v>0</v>
      </c>
      <c r="DT19">
        <v>0</v>
      </c>
      <c r="DU19">
        <v>1</v>
      </c>
      <c r="DV19">
        <v>0</v>
      </c>
      <c r="DW19">
        <v>0</v>
      </c>
      <c r="DX19">
        <v>0</v>
      </c>
      <c r="DY19">
        <v>0</v>
      </c>
      <c r="DZ19">
        <v>1</v>
      </c>
      <c r="EA19">
        <v>0</v>
      </c>
      <c r="EB19">
        <v>0</v>
      </c>
      <c r="EC19">
        <v>0</v>
      </c>
      <c r="ED19">
        <v>0</v>
      </c>
      <c r="EE19">
        <v>0</v>
      </c>
      <c r="EF19">
        <v>0</v>
      </c>
      <c r="EG19">
        <v>0</v>
      </c>
      <c r="EH19">
        <v>0</v>
      </c>
      <c r="EI19">
        <v>0</v>
      </c>
      <c r="EJ19">
        <v>0</v>
      </c>
      <c r="EK19">
        <v>0</v>
      </c>
      <c r="EL19">
        <v>0</v>
      </c>
      <c r="EM19">
        <v>1</v>
      </c>
      <c r="EN19">
        <v>0</v>
      </c>
      <c r="EO19">
        <v>0</v>
      </c>
      <c r="EP19">
        <v>0</v>
      </c>
      <c r="EQ19">
        <v>0</v>
      </c>
      <c r="ER19">
        <v>0</v>
      </c>
      <c r="ES19">
        <v>0</v>
      </c>
      <c r="ET19">
        <v>0</v>
      </c>
      <c r="EU19">
        <v>0</v>
      </c>
      <c r="EV19">
        <v>0</v>
      </c>
      <c r="EW19">
        <v>2</v>
      </c>
      <c r="EX19" t="s">
        <v>1925</v>
      </c>
      <c r="EY19" t="s">
        <v>1925</v>
      </c>
      <c r="EZ19" t="s">
        <v>1925</v>
      </c>
      <c r="FA19" t="s">
        <v>1925</v>
      </c>
      <c r="FB19" t="s">
        <v>1925</v>
      </c>
      <c r="FC19" t="s">
        <v>1925</v>
      </c>
      <c r="FD19" t="s">
        <v>1925</v>
      </c>
      <c r="FE19">
        <v>0</v>
      </c>
      <c r="FF19" t="s">
        <v>1925</v>
      </c>
      <c r="FG19" t="s">
        <v>1925</v>
      </c>
      <c r="FH19" t="s">
        <v>1925</v>
      </c>
      <c r="FI19" t="s">
        <v>1925</v>
      </c>
      <c r="FJ19" t="s">
        <v>1925</v>
      </c>
      <c r="FK19" t="s">
        <v>1925</v>
      </c>
      <c r="FL19">
        <v>0</v>
      </c>
      <c r="FM19">
        <v>0</v>
      </c>
      <c r="FN19">
        <v>0</v>
      </c>
      <c r="FO19">
        <v>0</v>
      </c>
      <c r="FP19">
        <v>0</v>
      </c>
      <c r="FQ19">
        <v>1</v>
      </c>
      <c r="FR19">
        <v>2</v>
      </c>
      <c r="FS19" t="s">
        <v>1925</v>
      </c>
      <c r="FT19" t="s">
        <v>1925</v>
      </c>
      <c r="FU19" t="s">
        <v>1925</v>
      </c>
      <c r="FV19" t="s">
        <v>1925</v>
      </c>
      <c r="FW19" t="s">
        <v>1925</v>
      </c>
      <c r="FX19" t="s">
        <v>1925</v>
      </c>
      <c r="FY19" t="s">
        <v>1925</v>
      </c>
      <c r="FZ19" t="s">
        <v>1925</v>
      </c>
      <c r="GA19" t="s">
        <v>1925</v>
      </c>
      <c r="GB19" t="s">
        <v>1925</v>
      </c>
      <c r="GC19">
        <v>1</v>
      </c>
      <c r="GD19">
        <v>0</v>
      </c>
      <c r="GE19">
        <v>1</v>
      </c>
      <c r="GF19">
        <v>1</v>
      </c>
      <c r="GG19">
        <v>1</v>
      </c>
      <c r="GH19">
        <v>0</v>
      </c>
      <c r="GI19">
        <v>0</v>
      </c>
      <c r="GJ19">
        <v>0</v>
      </c>
      <c r="GK19">
        <v>0</v>
      </c>
      <c r="GL19">
        <v>0</v>
      </c>
      <c r="GM19">
        <v>0</v>
      </c>
      <c r="GN19">
        <v>1</v>
      </c>
      <c r="GO19">
        <v>1</v>
      </c>
      <c r="GP19">
        <v>0</v>
      </c>
      <c r="GQ19">
        <v>1</v>
      </c>
      <c r="GR19">
        <v>1</v>
      </c>
      <c r="GS19">
        <v>0</v>
      </c>
      <c r="GT19">
        <v>0</v>
      </c>
      <c r="GU19">
        <v>0</v>
      </c>
      <c r="GV19">
        <v>0</v>
      </c>
      <c r="GW19">
        <v>0</v>
      </c>
      <c r="GX19">
        <v>0</v>
      </c>
      <c r="GY19">
        <v>0</v>
      </c>
      <c r="GZ19">
        <v>0</v>
      </c>
      <c r="HA19">
        <v>1</v>
      </c>
      <c r="HB19">
        <v>0</v>
      </c>
      <c r="HC19">
        <v>1</v>
      </c>
      <c r="HD19">
        <v>1</v>
      </c>
      <c r="HE19">
        <v>1</v>
      </c>
      <c r="HF19">
        <v>1</v>
      </c>
      <c r="HG19">
        <v>1</v>
      </c>
      <c r="HH19">
        <v>0</v>
      </c>
      <c r="HI19">
        <v>0</v>
      </c>
      <c r="HJ19">
        <v>1</v>
      </c>
      <c r="HK19">
        <v>0</v>
      </c>
      <c r="HL19">
        <v>0</v>
      </c>
      <c r="HM19">
        <v>0</v>
      </c>
      <c r="HN19">
        <v>0</v>
      </c>
      <c r="HO19">
        <v>0</v>
      </c>
      <c r="HP19">
        <v>0</v>
      </c>
      <c r="HQ19">
        <v>0</v>
      </c>
      <c r="HR19">
        <v>0</v>
      </c>
      <c r="HS19">
        <v>0</v>
      </c>
    </row>
    <row r="20" spans="1:227" x14ac:dyDescent="0.35">
      <c r="A20" t="s">
        <v>124</v>
      </c>
      <c r="B20" s="1">
        <v>42948</v>
      </c>
      <c r="C20" s="1">
        <v>43435</v>
      </c>
      <c r="D20">
        <v>1</v>
      </c>
      <c r="E20">
        <v>1</v>
      </c>
      <c r="F20">
        <v>1</v>
      </c>
      <c r="G20">
        <v>1</v>
      </c>
      <c r="H20">
        <v>0</v>
      </c>
      <c r="I20">
        <v>0</v>
      </c>
      <c r="J20">
        <v>0</v>
      </c>
      <c r="K20">
        <v>0</v>
      </c>
      <c r="L20">
        <v>0</v>
      </c>
      <c r="M20">
        <v>0</v>
      </c>
      <c r="N20">
        <v>0</v>
      </c>
      <c r="O20">
        <v>0</v>
      </c>
      <c r="P20">
        <v>0</v>
      </c>
      <c r="Q20">
        <v>0</v>
      </c>
      <c r="R20">
        <v>0</v>
      </c>
      <c r="S20">
        <v>1</v>
      </c>
      <c r="T20">
        <v>0</v>
      </c>
      <c r="U20">
        <v>0</v>
      </c>
      <c r="V20">
        <v>1</v>
      </c>
      <c r="W20">
        <v>1</v>
      </c>
      <c r="X20">
        <v>1</v>
      </c>
      <c r="Y20">
        <v>1</v>
      </c>
      <c r="Z20">
        <v>1</v>
      </c>
      <c r="AA20">
        <v>1</v>
      </c>
      <c r="AB20">
        <v>0</v>
      </c>
      <c r="AC20">
        <v>1</v>
      </c>
      <c r="AD20">
        <v>0</v>
      </c>
      <c r="AE20">
        <v>0</v>
      </c>
      <c r="AF20">
        <v>0</v>
      </c>
      <c r="AG20">
        <v>0</v>
      </c>
      <c r="AH20">
        <v>0</v>
      </c>
      <c r="AI20">
        <v>0</v>
      </c>
      <c r="AJ20">
        <v>0</v>
      </c>
      <c r="AK20">
        <v>0</v>
      </c>
      <c r="AL20">
        <v>1</v>
      </c>
      <c r="AM20">
        <v>0</v>
      </c>
      <c r="AN20">
        <v>0</v>
      </c>
      <c r="AO20">
        <v>0</v>
      </c>
      <c r="AP20">
        <v>0</v>
      </c>
      <c r="AQ20">
        <v>1</v>
      </c>
      <c r="AR20">
        <v>0</v>
      </c>
      <c r="AS20">
        <v>0</v>
      </c>
      <c r="AT20">
        <v>1</v>
      </c>
      <c r="AU20">
        <v>0</v>
      </c>
      <c r="AV20">
        <v>0</v>
      </c>
      <c r="AW20">
        <v>0</v>
      </c>
      <c r="AX20">
        <v>0</v>
      </c>
      <c r="AY20">
        <v>1</v>
      </c>
      <c r="AZ20">
        <v>0</v>
      </c>
      <c r="BA20">
        <v>0</v>
      </c>
      <c r="BB20">
        <v>0</v>
      </c>
      <c r="BC20">
        <v>0</v>
      </c>
      <c r="BD20">
        <v>0</v>
      </c>
      <c r="BE20">
        <v>0</v>
      </c>
      <c r="BF20">
        <v>0</v>
      </c>
      <c r="BG20">
        <v>0</v>
      </c>
      <c r="BH20">
        <v>0</v>
      </c>
      <c r="BI20">
        <v>0</v>
      </c>
      <c r="BJ20">
        <v>0</v>
      </c>
      <c r="BK20">
        <v>0</v>
      </c>
      <c r="BL20">
        <v>0</v>
      </c>
      <c r="BM20">
        <v>0</v>
      </c>
      <c r="BN20">
        <v>0</v>
      </c>
      <c r="BO20">
        <v>0</v>
      </c>
      <c r="BP20">
        <v>0</v>
      </c>
      <c r="BQ20">
        <v>0</v>
      </c>
      <c r="BR20">
        <v>0</v>
      </c>
      <c r="BS20">
        <v>1</v>
      </c>
      <c r="BT20">
        <v>1</v>
      </c>
      <c r="BU20">
        <v>0</v>
      </c>
      <c r="BV20">
        <v>0</v>
      </c>
      <c r="BW20">
        <v>0</v>
      </c>
      <c r="BX20">
        <v>0</v>
      </c>
      <c r="BY20">
        <v>0</v>
      </c>
      <c r="BZ20">
        <v>0</v>
      </c>
      <c r="CA20">
        <v>0</v>
      </c>
      <c r="CB20">
        <v>0</v>
      </c>
      <c r="CC20">
        <v>0</v>
      </c>
      <c r="CD20">
        <v>0</v>
      </c>
      <c r="CE20">
        <v>0</v>
      </c>
      <c r="CF20">
        <v>0</v>
      </c>
      <c r="CG20">
        <v>0</v>
      </c>
      <c r="CH20">
        <v>0</v>
      </c>
      <c r="CI20">
        <v>0</v>
      </c>
      <c r="CJ20">
        <v>0</v>
      </c>
      <c r="CK20">
        <v>0</v>
      </c>
      <c r="CL20">
        <v>0</v>
      </c>
      <c r="CM20">
        <v>1</v>
      </c>
      <c r="CN20">
        <v>0</v>
      </c>
      <c r="CO20" t="s">
        <v>1925</v>
      </c>
      <c r="CP20" t="s">
        <v>1925</v>
      </c>
      <c r="CQ20" t="s">
        <v>1925</v>
      </c>
      <c r="CR20" t="s">
        <v>1925</v>
      </c>
      <c r="CS20" t="s">
        <v>1925</v>
      </c>
      <c r="CT20" t="s">
        <v>1925</v>
      </c>
      <c r="CU20" t="s">
        <v>1925</v>
      </c>
      <c r="CV20">
        <v>0</v>
      </c>
      <c r="CW20">
        <v>0</v>
      </c>
      <c r="CX20">
        <v>1</v>
      </c>
      <c r="CY20">
        <v>1</v>
      </c>
      <c r="CZ20">
        <v>1</v>
      </c>
      <c r="DA20">
        <v>1</v>
      </c>
      <c r="DB20">
        <v>0</v>
      </c>
      <c r="DC20">
        <v>1</v>
      </c>
      <c r="DD20">
        <v>0</v>
      </c>
      <c r="DE20">
        <v>0</v>
      </c>
      <c r="DF20">
        <v>0</v>
      </c>
      <c r="DG20">
        <v>0</v>
      </c>
      <c r="DH20">
        <v>0</v>
      </c>
      <c r="DI20">
        <v>0</v>
      </c>
      <c r="DJ20">
        <v>0</v>
      </c>
      <c r="DK20">
        <v>1</v>
      </c>
      <c r="DL20">
        <v>0</v>
      </c>
      <c r="DM20">
        <v>0</v>
      </c>
      <c r="DN20">
        <v>0</v>
      </c>
      <c r="DO20">
        <v>0</v>
      </c>
      <c r="DP20">
        <v>0</v>
      </c>
      <c r="DQ20">
        <v>0</v>
      </c>
      <c r="DR20">
        <v>1</v>
      </c>
      <c r="DS20">
        <v>0</v>
      </c>
      <c r="DT20">
        <v>0</v>
      </c>
      <c r="DU20">
        <v>1</v>
      </c>
      <c r="DV20">
        <v>0</v>
      </c>
      <c r="DW20">
        <v>0</v>
      </c>
      <c r="DX20">
        <v>0</v>
      </c>
      <c r="DY20">
        <v>0</v>
      </c>
      <c r="DZ20">
        <v>1</v>
      </c>
      <c r="EA20">
        <v>0</v>
      </c>
      <c r="EB20">
        <v>0</v>
      </c>
      <c r="EC20">
        <v>0</v>
      </c>
      <c r="ED20">
        <v>0</v>
      </c>
      <c r="EE20">
        <v>0</v>
      </c>
      <c r="EF20">
        <v>0</v>
      </c>
      <c r="EG20">
        <v>0</v>
      </c>
      <c r="EH20">
        <v>0</v>
      </c>
      <c r="EI20">
        <v>0</v>
      </c>
      <c r="EJ20">
        <v>0</v>
      </c>
      <c r="EK20">
        <v>0</v>
      </c>
      <c r="EL20">
        <v>0</v>
      </c>
      <c r="EM20">
        <v>1</v>
      </c>
      <c r="EN20">
        <v>0</v>
      </c>
      <c r="EO20">
        <v>0</v>
      </c>
      <c r="EP20">
        <v>0</v>
      </c>
      <c r="EQ20">
        <v>0</v>
      </c>
      <c r="ER20">
        <v>0</v>
      </c>
      <c r="ES20">
        <v>0</v>
      </c>
      <c r="ET20">
        <v>0</v>
      </c>
      <c r="EU20">
        <v>0</v>
      </c>
      <c r="EV20">
        <v>0</v>
      </c>
      <c r="EW20">
        <v>2</v>
      </c>
      <c r="EX20" t="s">
        <v>1925</v>
      </c>
      <c r="EY20" t="s">
        <v>1925</v>
      </c>
      <c r="EZ20" t="s">
        <v>1925</v>
      </c>
      <c r="FA20" t="s">
        <v>1925</v>
      </c>
      <c r="FB20" t="s">
        <v>1925</v>
      </c>
      <c r="FC20" t="s">
        <v>1925</v>
      </c>
      <c r="FD20" t="s">
        <v>1925</v>
      </c>
      <c r="FE20">
        <v>1</v>
      </c>
      <c r="FF20">
        <v>0</v>
      </c>
      <c r="FG20">
        <v>0</v>
      </c>
      <c r="FH20">
        <v>1</v>
      </c>
      <c r="FI20">
        <v>0</v>
      </c>
      <c r="FJ20">
        <v>0</v>
      </c>
      <c r="FK20">
        <v>0</v>
      </c>
      <c r="FL20">
        <v>0</v>
      </c>
      <c r="FM20">
        <v>0</v>
      </c>
      <c r="FN20">
        <v>0</v>
      </c>
      <c r="FO20">
        <v>0</v>
      </c>
      <c r="FP20">
        <v>0</v>
      </c>
      <c r="FQ20">
        <v>1</v>
      </c>
      <c r="FR20">
        <v>2</v>
      </c>
      <c r="FS20" t="s">
        <v>1925</v>
      </c>
      <c r="FT20" t="s">
        <v>1925</v>
      </c>
      <c r="FU20" t="s">
        <v>1925</v>
      </c>
      <c r="FV20" t="s">
        <v>1925</v>
      </c>
      <c r="FW20" t="s">
        <v>1925</v>
      </c>
      <c r="FX20" t="s">
        <v>1925</v>
      </c>
      <c r="FY20" t="s">
        <v>1925</v>
      </c>
      <c r="FZ20" t="s">
        <v>1925</v>
      </c>
      <c r="GA20" t="s">
        <v>1925</v>
      </c>
      <c r="GB20" t="s">
        <v>1925</v>
      </c>
      <c r="GC20">
        <v>1</v>
      </c>
      <c r="GD20">
        <v>0</v>
      </c>
      <c r="GE20">
        <v>1</v>
      </c>
      <c r="GF20">
        <v>1</v>
      </c>
      <c r="GG20">
        <v>1</v>
      </c>
      <c r="GH20">
        <v>0</v>
      </c>
      <c r="GI20">
        <v>0</v>
      </c>
      <c r="GJ20">
        <v>0</v>
      </c>
      <c r="GK20">
        <v>0</v>
      </c>
      <c r="GL20">
        <v>0</v>
      </c>
      <c r="GM20">
        <v>0</v>
      </c>
      <c r="GN20">
        <v>1</v>
      </c>
      <c r="GO20">
        <v>1</v>
      </c>
      <c r="GP20">
        <v>0</v>
      </c>
      <c r="GQ20">
        <v>1</v>
      </c>
      <c r="GR20">
        <v>1</v>
      </c>
      <c r="GS20">
        <v>0</v>
      </c>
      <c r="GT20">
        <v>0</v>
      </c>
      <c r="GU20">
        <v>0</v>
      </c>
      <c r="GV20">
        <v>0</v>
      </c>
      <c r="GW20">
        <v>0</v>
      </c>
      <c r="GX20">
        <v>0</v>
      </c>
      <c r="GY20">
        <v>0</v>
      </c>
      <c r="GZ20">
        <v>0</v>
      </c>
      <c r="HA20">
        <v>1</v>
      </c>
      <c r="HB20">
        <v>0</v>
      </c>
      <c r="HC20">
        <v>1</v>
      </c>
      <c r="HD20">
        <v>1</v>
      </c>
      <c r="HE20">
        <v>1</v>
      </c>
      <c r="HF20">
        <v>1</v>
      </c>
      <c r="HG20">
        <v>1</v>
      </c>
      <c r="HH20">
        <v>0</v>
      </c>
      <c r="HI20">
        <v>0</v>
      </c>
      <c r="HJ20">
        <v>1</v>
      </c>
      <c r="HK20">
        <v>0</v>
      </c>
      <c r="HL20">
        <v>0</v>
      </c>
      <c r="HM20">
        <v>0</v>
      </c>
      <c r="HN20">
        <v>0</v>
      </c>
      <c r="HO20">
        <v>0</v>
      </c>
      <c r="HP20">
        <v>0</v>
      </c>
      <c r="HQ20">
        <v>0</v>
      </c>
      <c r="HR20">
        <v>0</v>
      </c>
      <c r="HS20">
        <v>0</v>
      </c>
    </row>
    <row r="21" spans="1:227" x14ac:dyDescent="0.35">
      <c r="A21" t="s">
        <v>157</v>
      </c>
      <c r="B21" s="1">
        <v>39448</v>
      </c>
      <c r="C21" s="1">
        <v>39813</v>
      </c>
      <c r="D21">
        <v>1</v>
      </c>
      <c r="E21">
        <v>1</v>
      </c>
      <c r="F21">
        <v>1</v>
      </c>
      <c r="G21">
        <v>1</v>
      </c>
      <c r="H21">
        <v>0</v>
      </c>
      <c r="I21">
        <v>0</v>
      </c>
      <c r="J21">
        <v>0</v>
      </c>
      <c r="K21">
        <v>0</v>
      </c>
      <c r="L21">
        <v>0</v>
      </c>
      <c r="M21">
        <v>0</v>
      </c>
      <c r="N21">
        <v>0</v>
      </c>
      <c r="O21">
        <v>1</v>
      </c>
      <c r="P21">
        <v>0</v>
      </c>
      <c r="Q21">
        <v>0</v>
      </c>
      <c r="R21">
        <v>0</v>
      </c>
      <c r="S21">
        <v>0</v>
      </c>
      <c r="T21">
        <v>0</v>
      </c>
      <c r="U21">
        <v>1</v>
      </c>
      <c r="V21">
        <v>1</v>
      </c>
      <c r="W21">
        <v>1</v>
      </c>
      <c r="X21">
        <v>0</v>
      </c>
      <c r="Y21">
        <v>1</v>
      </c>
      <c r="Z21">
        <v>1</v>
      </c>
      <c r="AA21">
        <v>1</v>
      </c>
      <c r="AB21">
        <v>1</v>
      </c>
      <c r="AC21">
        <v>1</v>
      </c>
      <c r="AD21">
        <v>1</v>
      </c>
      <c r="AE21">
        <v>0</v>
      </c>
      <c r="AF21">
        <v>0</v>
      </c>
      <c r="AG21">
        <v>1</v>
      </c>
      <c r="AH21">
        <v>0</v>
      </c>
      <c r="AI21">
        <v>0</v>
      </c>
      <c r="AJ21">
        <v>1</v>
      </c>
      <c r="AK21">
        <v>1</v>
      </c>
      <c r="AL21">
        <v>1</v>
      </c>
      <c r="AM21">
        <v>1</v>
      </c>
      <c r="AN21">
        <v>1</v>
      </c>
      <c r="AO21">
        <v>1</v>
      </c>
      <c r="AP21">
        <v>0</v>
      </c>
      <c r="AQ21">
        <v>0</v>
      </c>
      <c r="AR21">
        <v>0</v>
      </c>
      <c r="AS21">
        <v>1</v>
      </c>
      <c r="AT21">
        <v>0</v>
      </c>
      <c r="AU21">
        <v>0</v>
      </c>
      <c r="AV21">
        <v>0</v>
      </c>
      <c r="AW21">
        <v>0</v>
      </c>
      <c r="AX21">
        <v>0</v>
      </c>
      <c r="AY21">
        <v>0</v>
      </c>
      <c r="AZ21">
        <v>0</v>
      </c>
      <c r="BA21">
        <v>0</v>
      </c>
      <c r="BB21">
        <v>1</v>
      </c>
      <c r="BC21">
        <v>0</v>
      </c>
      <c r="BD21">
        <v>0</v>
      </c>
      <c r="BE21">
        <v>1</v>
      </c>
      <c r="BF21">
        <v>0</v>
      </c>
      <c r="BG21">
        <v>0</v>
      </c>
      <c r="BH21">
        <v>0</v>
      </c>
      <c r="BI21">
        <v>0</v>
      </c>
      <c r="BJ21">
        <v>0</v>
      </c>
      <c r="BK21">
        <v>0</v>
      </c>
      <c r="BL21">
        <v>0</v>
      </c>
      <c r="BM21">
        <v>0</v>
      </c>
      <c r="BN21">
        <v>0</v>
      </c>
      <c r="BO21">
        <v>0</v>
      </c>
      <c r="BP21">
        <v>0</v>
      </c>
      <c r="BQ21">
        <v>0</v>
      </c>
      <c r="BR21">
        <v>0</v>
      </c>
      <c r="BS21">
        <v>1</v>
      </c>
      <c r="BT21">
        <v>1</v>
      </c>
      <c r="BU21">
        <v>0</v>
      </c>
      <c r="BV21">
        <v>0</v>
      </c>
      <c r="BW21">
        <v>0</v>
      </c>
      <c r="BX21">
        <v>1</v>
      </c>
      <c r="BY21">
        <v>0</v>
      </c>
      <c r="BZ21">
        <v>1</v>
      </c>
      <c r="CA21">
        <v>1</v>
      </c>
      <c r="CB21">
        <v>1</v>
      </c>
      <c r="CC21">
        <v>0</v>
      </c>
      <c r="CD21">
        <v>0</v>
      </c>
      <c r="CE21">
        <v>0</v>
      </c>
      <c r="CF21">
        <v>0</v>
      </c>
      <c r="CG21">
        <v>0</v>
      </c>
      <c r="CH21">
        <v>0</v>
      </c>
      <c r="CI21">
        <v>0</v>
      </c>
      <c r="CJ21">
        <v>0</v>
      </c>
      <c r="CK21">
        <v>0</v>
      </c>
      <c r="CL21">
        <v>0</v>
      </c>
      <c r="CM21">
        <v>0</v>
      </c>
      <c r="CN21">
        <v>0</v>
      </c>
      <c r="CO21">
        <v>0</v>
      </c>
      <c r="CP21">
        <v>0</v>
      </c>
      <c r="CQ21">
        <v>0</v>
      </c>
      <c r="CR21">
        <v>0</v>
      </c>
      <c r="CS21">
        <v>0</v>
      </c>
      <c r="CT21">
        <v>0</v>
      </c>
      <c r="CU21">
        <v>1</v>
      </c>
      <c r="CV21">
        <v>0</v>
      </c>
      <c r="CW21">
        <v>0</v>
      </c>
      <c r="CX21">
        <v>1</v>
      </c>
      <c r="CY21">
        <v>1</v>
      </c>
      <c r="CZ21">
        <v>1</v>
      </c>
      <c r="DA21">
        <v>1</v>
      </c>
      <c r="DB21">
        <v>1</v>
      </c>
      <c r="DC21">
        <v>1</v>
      </c>
      <c r="DD21">
        <v>1</v>
      </c>
      <c r="DE21">
        <v>0</v>
      </c>
      <c r="DF21">
        <v>0</v>
      </c>
      <c r="DG21">
        <v>1</v>
      </c>
      <c r="DH21">
        <v>0</v>
      </c>
      <c r="DI21">
        <v>1</v>
      </c>
      <c r="DJ21">
        <v>1</v>
      </c>
      <c r="DK21">
        <v>1</v>
      </c>
      <c r="DL21">
        <v>1</v>
      </c>
      <c r="DM21">
        <v>1</v>
      </c>
      <c r="DN21">
        <v>1</v>
      </c>
      <c r="DO21">
        <v>0</v>
      </c>
      <c r="DP21">
        <v>1</v>
      </c>
      <c r="DQ21">
        <v>1</v>
      </c>
      <c r="DR21">
        <v>0</v>
      </c>
      <c r="DS21">
        <v>0</v>
      </c>
      <c r="DT21">
        <v>0</v>
      </c>
      <c r="DU21">
        <v>0</v>
      </c>
      <c r="DV21">
        <v>0</v>
      </c>
      <c r="DW21">
        <v>0</v>
      </c>
      <c r="DX21">
        <v>0</v>
      </c>
      <c r="DY21">
        <v>0</v>
      </c>
      <c r="DZ21">
        <v>0</v>
      </c>
      <c r="EA21">
        <v>0</v>
      </c>
      <c r="EB21">
        <v>1</v>
      </c>
      <c r="EC21">
        <v>0</v>
      </c>
      <c r="ED21">
        <v>0</v>
      </c>
      <c r="EE21">
        <v>0</v>
      </c>
      <c r="EF21">
        <v>0</v>
      </c>
      <c r="EG21">
        <v>0</v>
      </c>
      <c r="EH21">
        <v>0</v>
      </c>
      <c r="EI21">
        <v>0</v>
      </c>
      <c r="EJ21">
        <v>0</v>
      </c>
      <c r="EK21">
        <v>0</v>
      </c>
      <c r="EL21">
        <v>1</v>
      </c>
      <c r="EM21">
        <v>0</v>
      </c>
      <c r="EN21">
        <v>0</v>
      </c>
      <c r="EO21">
        <v>0</v>
      </c>
      <c r="EP21">
        <v>0</v>
      </c>
      <c r="EQ21">
        <v>0</v>
      </c>
      <c r="ER21">
        <v>0</v>
      </c>
      <c r="ES21">
        <v>0</v>
      </c>
      <c r="ET21">
        <v>0</v>
      </c>
      <c r="EU21">
        <v>0</v>
      </c>
      <c r="EV21">
        <v>0</v>
      </c>
      <c r="EW21">
        <v>2</v>
      </c>
      <c r="EX21" t="s">
        <v>1925</v>
      </c>
      <c r="EY21" t="s">
        <v>1925</v>
      </c>
      <c r="EZ21" t="s">
        <v>1925</v>
      </c>
      <c r="FA21" t="s">
        <v>1925</v>
      </c>
      <c r="FB21" t="s">
        <v>1925</v>
      </c>
      <c r="FC21" t="s">
        <v>1925</v>
      </c>
      <c r="FD21" t="s">
        <v>1925</v>
      </c>
      <c r="FE21">
        <v>1</v>
      </c>
      <c r="FF21">
        <v>0</v>
      </c>
      <c r="FG21">
        <v>1</v>
      </c>
      <c r="FH21">
        <v>0</v>
      </c>
      <c r="FI21">
        <v>0</v>
      </c>
      <c r="FJ21">
        <v>0</v>
      </c>
      <c r="FK21">
        <v>0</v>
      </c>
      <c r="FL21">
        <v>1</v>
      </c>
      <c r="FM21">
        <v>0</v>
      </c>
      <c r="FN21">
        <v>1</v>
      </c>
      <c r="FO21">
        <v>1</v>
      </c>
      <c r="FP21">
        <v>0</v>
      </c>
      <c r="FQ21">
        <v>0</v>
      </c>
      <c r="FR21">
        <v>0</v>
      </c>
      <c r="FS21">
        <v>0</v>
      </c>
      <c r="FT21">
        <v>0</v>
      </c>
      <c r="FU21">
        <v>0</v>
      </c>
      <c r="FV21">
        <v>0</v>
      </c>
      <c r="FW21">
        <v>0</v>
      </c>
      <c r="FX21">
        <v>0</v>
      </c>
      <c r="FY21">
        <v>0</v>
      </c>
      <c r="FZ21">
        <v>0</v>
      </c>
      <c r="GA21">
        <v>0</v>
      </c>
      <c r="GB21">
        <v>1</v>
      </c>
      <c r="GC21">
        <v>1</v>
      </c>
      <c r="GD21">
        <v>2</v>
      </c>
      <c r="GE21">
        <v>1</v>
      </c>
      <c r="GF21">
        <v>1</v>
      </c>
      <c r="GG21">
        <v>0</v>
      </c>
      <c r="GH21">
        <v>0</v>
      </c>
      <c r="GI21">
        <v>0</v>
      </c>
      <c r="GJ21">
        <v>1</v>
      </c>
      <c r="GK21">
        <v>1</v>
      </c>
      <c r="GL21">
        <v>1</v>
      </c>
      <c r="GM21">
        <v>0</v>
      </c>
      <c r="GN21">
        <v>0</v>
      </c>
      <c r="GO21">
        <v>0</v>
      </c>
      <c r="GP21">
        <v>0</v>
      </c>
      <c r="GQ21">
        <v>0</v>
      </c>
      <c r="GR21" t="s">
        <v>1925</v>
      </c>
      <c r="GS21" t="s">
        <v>1925</v>
      </c>
      <c r="GT21" t="s">
        <v>1925</v>
      </c>
      <c r="GU21" t="s">
        <v>1925</v>
      </c>
      <c r="GV21" t="s">
        <v>1925</v>
      </c>
      <c r="GW21" t="s">
        <v>1925</v>
      </c>
      <c r="GX21" t="s">
        <v>1925</v>
      </c>
      <c r="GY21" t="s">
        <v>1925</v>
      </c>
      <c r="GZ21" t="s">
        <v>1925</v>
      </c>
      <c r="HA21" t="s">
        <v>1925</v>
      </c>
      <c r="HB21" t="s">
        <v>1925</v>
      </c>
      <c r="HC21" t="s">
        <v>1925</v>
      </c>
      <c r="HD21" t="s">
        <v>1925</v>
      </c>
      <c r="HE21">
        <v>1</v>
      </c>
      <c r="HF21">
        <v>1</v>
      </c>
      <c r="HG21">
        <v>1</v>
      </c>
      <c r="HH21">
        <v>1</v>
      </c>
      <c r="HI21">
        <v>1</v>
      </c>
      <c r="HJ21">
        <v>1</v>
      </c>
      <c r="HK21">
        <v>0</v>
      </c>
      <c r="HL21">
        <v>0</v>
      </c>
      <c r="HM21">
        <v>0</v>
      </c>
      <c r="HN21">
        <v>0</v>
      </c>
      <c r="HO21">
        <v>0</v>
      </c>
      <c r="HP21">
        <v>0</v>
      </c>
      <c r="HQ21">
        <v>0</v>
      </c>
      <c r="HR21">
        <v>0</v>
      </c>
      <c r="HS21">
        <v>0</v>
      </c>
    </row>
    <row r="22" spans="1:227" x14ac:dyDescent="0.35">
      <c r="A22" t="s">
        <v>157</v>
      </c>
      <c r="B22" s="1">
        <v>39814</v>
      </c>
      <c r="C22" s="1">
        <v>40178</v>
      </c>
      <c r="D22">
        <v>1</v>
      </c>
      <c r="E22">
        <v>1</v>
      </c>
      <c r="F22">
        <v>1</v>
      </c>
      <c r="G22">
        <v>1</v>
      </c>
      <c r="H22">
        <v>0</v>
      </c>
      <c r="I22">
        <v>0</v>
      </c>
      <c r="J22">
        <v>0</v>
      </c>
      <c r="K22">
        <v>0</v>
      </c>
      <c r="L22">
        <v>0</v>
      </c>
      <c r="M22">
        <v>0</v>
      </c>
      <c r="N22">
        <v>0</v>
      </c>
      <c r="O22">
        <v>1</v>
      </c>
      <c r="P22">
        <v>0</v>
      </c>
      <c r="Q22">
        <v>0</v>
      </c>
      <c r="R22">
        <v>0</v>
      </c>
      <c r="S22">
        <v>0</v>
      </c>
      <c r="T22">
        <v>0</v>
      </c>
      <c r="U22">
        <v>1</v>
      </c>
      <c r="V22">
        <v>1</v>
      </c>
      <c r="W22">
        <v>1</v>
      </c>
      <c r="X22">
        <v>0</v>
      </c>
      <c r="Y22">
        <v>1</v>
      </c>
      <c r="Z22">
        <v>1</v>
      </c>
      <c r="AA22">
        <v>1</v>
      </c>
      <c r="AB22">
        <v>1</v>
      </c>
      <c r="AC22">
        <v>1</v>
      </c>
      <c r="AD22">
        <v>1</v>
      </c>
      <c r="AE22">
        <v>0</v>
      </c>
      <c r="AF22">
        <v>0</v>
      </c>
      <c r="AG22">
        <v>1</v>
      </c>
      <c r="AH22">
        <v>0</v>
      </c>
      <c r="AI22">
        <v>0</v>
      </c>
      <c r="AJ22">
        <v>1</v>
      </c>
      <c r="AK22">
        <v>1</v>
      </c>
      <c r="AL22">
        <v>1</v>
      </c>
      <c r="AM22">
        <v>1</v>
      </c>
      <c r="AN22">
        <v>1</v>
      </c>
      <c r="AO22">
        <v>1</v>
      </c>
      <c r="AP22">
        <v>0</v>
      </c>
      <c r="AQ22">
        <v>0</v>
      </c>
      <c r="AR22">
        <v>0</v>
      </c>
      <c r="AS22">
        <v>1</v>
      </c>
      <c r="AT22">
        <v>0</v>
      </c>
      <c r="AU22">
        <v>0</v>
      </c>
      <c r="AV22">
        <v>0</v>
      </c>
      <c r="AW22">
        <v>0</v>
      </c>
      <c r="AX22">
        <v>0</v>
      </c>
      <c r="AY22">
        <v>0</v>
      </c>
      <c r="AZ22">
        <v>0</v>
      </c>
      <c r="BA22">
        <v>0</v>
      </c>
      <c r="BB22">
        <v>1</v>
      </c>
      <c r="BC22">
        <v>0</v>
      </c>
      <c r="BD22">
        <v>0</v>
      </c>
      <c r="BE22">
        <v>1</v>
      </c>
      <c r="BF22">
        <v>0</v>
      </c>
      <c r="BG22">
        <v>0</v>
      </c>
      <c r="BH22">
        <v>0</v>
      </c>
      <c r="BI22">
        <v>0</v>
      </c>
      <c r="BJ22">
        <v>0</v>
      </c>
      <c r="BK22">
        <v>0</v>
      </c>
      <c r="BL22">
        <v>0</v>
      </c>
      <c r="BM22">
        <v>0</v>
      </c>
      <c r="BN22">
        <v>0</v>
      </c>
      <c r="BO22">
        <v>0</v>
      </c>
      <c r="BP22">
        <v>0</v>
      </c>
      <c r="BQ22">
        <v>0</v>
      </c>
      <c r="BR22">
        <v>0</v>
      </c>
      <c r="BS22">
        <v>1</v>
      </c>
      <c r="BT22">
        <v>1</v>
      </c>
      <c r="BU22">
        <v>0</v>
      </c>
      <c r="BV22">
        <v>0</v>
      </c>
      <c r="BW22">
        <v>0</v>
      </c>
      <c r="BX22">
        <v>1</v>
      </c>
      <c r="BY22">
        <v>0</v>
      </c>
      <c r="BZ22">
        <v>1</v>
      </c>
      <c r="CA22">
        <v>1</v>
      </c>
      <c r="CB22">
        <v>1</v>
      </c>
      <c r="CC22">
        <v>0</v>
      </c>
      <c r="CD22">
        <v>0</v>
      </c>
      <c r="CE22">
        <v>0</v>
      </c>
      <c r="CF22">
        <v>0</v>
      </c>
      <c r="CG22">
        <v>0</v>
      </c>
      <c r="CH22">
        <v>0</v>
      </c>
      <c r="CI22">
        <v>0</v>
      </c>
      <c r="CJ22">
        <v>0</v>
      </c>
      <c r="CK22">
        <v>0</v>
      </c>
      <c r="CL22">
        <v>0</v>
      </c>
      <c r="CM22">
        <v>0</v>
      </c>
      <c r="CN22">
        <v>0</v>
      </c>
      <c r="CO22">
        <v>0</v>
      </c>
      <c r="CP22">
        <v>0</v>
      </c>
      <c r="CQ22">
        <v>0</v>
      </c>
      <c r="CR22">
        <v>0</v>
      </c>
      <c r="CS22">
        <v>0</v>
      </c>
      <c r="CT22">
        <v>0</v>
      </c>
      <c r="CU22">
        <v>1</v>
      </c>
      <c r="CV22">
        <v>0</v>
      </c>
      <c r="CW22">
        <v>0</v>
      </c>
      <c r="CX22">
        <v>1</v>
      </c>
      <c r="CY22">
        <v>1</v>
      </c>
      <c r="CZ22">
        <v>1</v>
      </c>
      <c r="DA22">
        <v>1</v>
      </c>
      <c r="DB22">
        <v>1</v>
      </c>
      <c r="DC22">
        <v>1</v>
      </c>
      <c r="DD22">
        <v>1</v>
      </c>
      <c r="DE22">
        <v>0</v>
      </c>
      <c r="DF22">
        <v>0</v>
      </c>
      <c r="DG22">
        <v>1</v>
      </c>
      <c r="DH22">
        <v>0</v>
      </c>
      <c r="DI22">
        <v>1</v>
      </c>
      <c r="DJ22">
        <v>1</v>
      </c>
      <c r="DK22">
        <v>1</v>
      </c>
      <c r="DL22">
        <v>1</v>
      </c>
      <c r="DM22">
        <v>1</v>
      </c>
      <c r="DN22">
        <v>1</v>
      </c>
      <c r="DO22">
        <v>0</v>
      </c>
      <c r="DP22">
        <v>1</v>
      </c>
      <c r="DQ22">
        <v>1</v>
      </c>
      <c r="DR22">
        <v>0</v>
      </c>
      <c r="DS22">
        <v>0</v>
      </c>
      <c r="DT22">
        <v>0</v>
      </c>
      <c r="DU22">
        <v>0</v>
      </c>
      <c r="DV22">
        <v>0</v>
      </c>
      <c r="DW22">
        <v>0</v>
      </c>
      <c r="DX22">
        <v>0</v>
      </c>
      <c r="DY22">
        <v>0</v>
      </c>
      <c r="DZ22">
        <v>0</v>
      </c>
      <c r="EA22">
        <v>0</v>
      </c>
      <c r="EB22">
        <v>1</v>
      </c>
      <c r="EC22">
        <v>0</v>
      </c>
      <c r="ED22">
        <v>0</v>
      </c>
      <c r="EE22">
        <v>0</v>
      </c>
      <c r="EF22">
        <v>0</v>
      </c>
      <c r="EG22">
        <v>0</v>
      </c>
      <c r="EH22">
        <v>0</v>
      </c>
      <c r="EI22">
        <v>0</v>
      </c>
      <c r="EJ22">
        <v>0</v>
      </c>
      <c r="EK22">
        <v>0</v>
      </c>
      <c r="EL22">
        <v>1</v>
      </c>
      <c r="EM22">
        <v>0</v>
      </c>
      <c r="EN22">
        <v>0</v>
      </c>
      <c r="EO22">
        <v>0</v>
      </c>
      <c r="EP22">
        <v>0</v>
      </c>
      <c r="EQ22">
        <v>0</v>
      </c>
      <c r="ER22">
        <v>0</v>
      </c>
      <c r="ES22">
        <v>0</v>
      </c>
      <c r="ET22">
        <v>0</v>
      </c>
      <c r="EU22">
        <v>0</v>
      </c>
      <c r="EV22">
        <v>0</v>
      </c>
      <c r="EW22">
        <v>2</v>
      </c>
      <c r="EX22" t="s">
        <v>1925</v>
      </c>
      <c r="EY22" t="s">
        <v>1925</v>
      </c>
      <c r="EZ22" t="s">
        <v>1925</v>
      </c>
      <c r="FA22" t="s">
        <v>1925</v>
      </c>
      <c r="FB22" t="s">
        <v>1925</v>
      </c>
      <c r="FC22" t="s">
        <v>1925</v>
      </c>
      <c r="FD22" t="s">
        <v>1925</v>
      </c>
      <c r="FE22">
        <v>1</v>
      </c>
      <c r="FF22">
        <v>0</v>
      </c>
      <c r="FG22">
        <v>1</v>
      </c>
      <c r="FH22">
        <v>0</v>
      </c>
      <c r="FI22">
        <v>0</v>
      </c>
      <c r="FJ22">
        <v>0</v>
      </c>
      <c r="FK22">
        <v>0</v>
      </c>
      <c r="FL22">
        <v>1</v>
      </c>
      <c r="FM22">
        <v>0</v>
      </c>
      <c r="FN22">
        <v>1</v>
      </c>
      <c r="FO22">
        <v>1</v>
      </c>
      <c r="FP22">
        <v>0</v>
      </c>
      <c r="FQ22">
        <v>0</v>
      </c>
      <c r="FR22">
        <v>0</v>
      </c>
      <c r="FS22">
        <v>0</v>
      </c>
      <c r="FT22">
        <v>0</v>
      </c>
      <c r="FU22">
        <v>0</v>
      </c>
      <c r="FV22">
        <v>0</v>
      </c>
      <c r="FW22">
        <v>0</v>
      </c>
      <c r="FX22">
        <v>0</v>
      </c>
      <c r="FY22">
        <v>0</v>
      </c>
      <c r="FZ22">
        <v>0</v>
      </c>
      <c r="GA22">
        <v>0</v>
      </c>
      <c r="GB22">
        <v>1</v>
      </c>
      <c r="GC22">
        <v>1</v>
      </c>
      <c r="GD22">
        <v>2</v>
      </c>
      <c r="GE22">
        <v>1</v>
      </c>
      <c r="GF22">
        <v>1</v>
      </c>
      <c r="GG22">
        <v>0</v>
      </c>
      <c r="GH22">
        <v>0</v>
      </c>
      <c r="GI22">
        <v>0</v>
      </c>
      <c r="GJ22">
        <v>1</v>
      </c>
      <c r="GK22">
        <v>1</v>
      </c>
      <c r="GL22">
        <v>1</v>
      </c>
      <c r="GM22">
        <v>0</v>
      </c>
      <c r="GN22">
        <v>0</v>
      </c>
      <c r="GO22">
        <v>0</v>
      </c>
      <c r="GP22">
        <v>0</v>
      </c>
      <c r="GQ22">
        <v>0</v>
      </c>
      <c r="GR22" t="s">
        <v>1925</v>
      </c>
      <c r="GS22" t="s">
        <v>1925</v>
      </c>
      <c r="GT22" t="s">
        <v>1925</v>
      </c>
      <c r="GU22" t="s">
        <v>1925</v>
      </c>
      <c r="GV22" t="s">
        <v>1925</v>
      </c>
      <c r="GW22" t="s">
        <v>1925</v>
      </c>
      <c r="GX22" t="s">
        <v>1925</v>
      </c>
      <c r="GY22" t="s">
        <v>1925</v>
      </c>
      <c r="GZ22" t="s">
        <v>1925</v>
      </c>
      <c r="HA22" t="s">
        <v>1925</v>
      </c>
      <c r="HB22" t="s">
        <v>1925</v>
      </c>
      <c r="HC22" t="s">
        <v>1925</v>
      </c>
      <c r="HD22" t="s">
        <v>1925</v>
      </c>
      <c r="HE22">
        <v>1</v>
      </c>
      <c r="HF22">
        <v>1</v>
      </c>
      <c r="HG22">
        <v>1</v>
      </c>
      <c r="HH22">
        <v>1</v>
      </c>
      <c r="HI22">
        <v>1</v>
      </c>
      <c r="HJ22">
        <v>1</v>
      </c>
      <c r="HK22">
        <v>0</v>
      </c>
      <c r="HL22">
        <v>0</v>
      </c>
      <c r="HM22">
        <v>0</v>
      </c>
      <c r="HN22">
        <v>0</v>
      </c>
      <c r="HO22">
        <v>0</v>
      </c>
      <c r="HP22">
        <v>0</v>
      </c>
      <c r="HQ22">
        <v>0</v>
      </c>
      <c r="HR22">
        <v>0</v>
      </c>
      <c r="HS22">
        <v>0</v>
      </c>
    </row>
    <row r="23" spans="1:227" x14ac:dyDescent="0.35">
      <c r="A23" t="s">
        <v>157</v>
      </c>
      <c r="B23" s="1">
        <v>40179</v>
      </c>
      <c r="C23" s="1">
        <v>40543</v>
      </c>
      <c r="D23">
        <v>1</v>
      </c>
      <c r="E23">
        <v>1</v>
      </c>
      <c r="F23">
        <v>1</v>
      </c>
      <c r="G23">
        <v>1</v>
      </c>
      <c r="H23">
        <v>0</v>
      </c>
      <c r="I23">
        <v>0</v>
      </c>
      <c r="J23">
        <v>0</v>
      </c>
      <c r="K23">
        <v>0</v>
      </c>
      <c r="L23">
        <v>0</v>
      </c>
      <c r="M23">
        <v>0</v>
      </c>
      <c r="N23">
        <v>0</v>
      </c>
      <c r="O23">
        <v>1</v>
      </c>
      <c r="P23">
        <v>0</v>
      </c>
      <c r="Q23">
        <v>0</v>
      </c>
      <c r="R23">
        <v>0</v>
      </c>
      <c r="S23">
        <v>0</v>
      </c>
      <c r="T23">
        <v>0</v>
      </c>
      <c r="U23">
        <v>1</v>
      </c>
      <c r="V23">
        <v>1</v>
      </c>
      <c r="W23">
        <v>1</v>
      </c>
      <c r="X23">
        <v>0</v>
      </c>
      <c r="Y23">
        <v>1</v>
      </c>
      <c r="Z23">
        <v>1</v>
      </c>
      <c r="AA23">
        <v>1</v>
      </c>
      <c r="AB23">
        <v>1</v>
      </c>
      <c r="AC23">
        <v>1</v>
      </c>
      <c r="AD23">
        <v>1</v>
      </c>
      <c r="AE23">
        <v>0</v>
      </c>
      <c r="AF23">
        <v>0</v>
      </c>
      <c r="AG23">
        <v>1</v>
      </c>
      <c r="AH23">
        <v>0</v>
      </c>
      <c r="AI23">
        <v>0</v>
      </c>
      <c r="AJ23">
        <v>1</v>
      </c>
      <c r="AK23">
        <v>1</v>
      </c>
      <c r="AL23">
        <v>1</v>
      </c>
      <c r="AM23">
        <v>1</v>
      </c>
      <c r="AN23">
        <v>1</v>
      </c>
      <c r="AO23">
        <v>1</v>
      </c>
      <c r="AP23">
        <v>0</v>
      </c>
      <c r="AQ23">
        <v>0</v>
      </c>
      <c r="AR23">
        <v>0</v>
      </c>
      <c r="AS23">
        <v>1</v>
      </c>
      <c r="AT23">
        <v>0</v>
      </c>
      <c r="AU23">
        <v>0</v>
      </c>
      <c r="AV23">
        <v>0</v>
      </c>
      <c r="AW23">
        <v>0</v>
      </c>
      <c r="AX23">
        <v>0</v>
      </c>
      <c r="AY23">
        <v>0</v>
      </c>
      <c r="AZ23">
        <v>0</v>
      </c>
      <c r="BA23">
        <v>0</v>
      </c>
      <c r="BB23">
        <v>1</v>
      </c>
      <c r="BC23">
        <v>0</v>
      </c>
      <c r="BD23">
        <v>0</v>
      </c>
      <c r="BE23">
        <v>1</v>
      </c>
      <c r="BF23">
        <v>0</v>
      </c>
      <c r="BG23">
        <v>0</v>
      </c>
      <c r="BH23">
        <v>0</v>
      </c>
      <c r="BI23">
        <v>0</v>
      </c>
      <c r="BJ23">
        <v>0</v>
      </c>
      <c r="BK23">
        <v>0</v>
      </c>
      <c r="BL23">
        <v>0</v>
      </c>
      <c r="BM23">
        <v>0</v>
      </c>
      <c r="BN23">
        <v>0</v>
      </c>
      <c r="BO23">
        <v>0</v>
      </c>
      <c r="BP23">
        <v>0</v>
      </c>
      <c r="BQ23">
        <v>0</v>
      </c>
      <c r="BR23">
        <v>0</v>
      </c>
      <c r="BS23">
        <v>1</v>
      </c>
      <c r="BT23">
        <v>1</v>
      </c>
      <c r="BU23">
        <v>0</v>
      </c>
      <c r="BV23">
        <v>0</v>
      </c>
      <c r="BW23">
        <v>0</v>
      </c>
      <c r="BX23">
        <v>1</v>
      </c>
      <c r="BY23">
        <v>0</v>
      </c>
      <c r="BZ23">
        <v>1</v>
      </c>
      <c r="CA23">
        <v>1</v>
      </c>
      <c r="CB23">
        <v>1</v>
      </c>
      <c r="CC23">
        <v>0</v>
      </c>
      <c r="CD23">
        <v>0</v>
      </c>
      <c r="CE23">
        <v>0</v>
      </c>
      <c r="CF23">
        <v>0</v>
      </c>
      <c r="CG23">
        <v>0</v>
      </c>
      <c r="CH23">
        <v>0</v>
      </c>
      <c r="CI23">
        <v>0</v>
      </c>
      <c r="CJ23">
        <v>0</v>
      </c>
      <c r="CK23">
        <v>0</v>
      </c>
      <c r="CL23">
        <v>0</v>
      </c>
      <c r="CM23">
        <v>0</v>
      </c>
      <c r="CN23">
        <v>0</v>
      </c>
      <c r="CO23">
        <v>0</v>
      </c>
      <c r="CP23">
        <v>0</v>
      </c>
      <c r="CQ23">
        <v>0</v>
      </c>
      <c r="CR23">
        <v>0</v>
      </c>
      <c r="CS23">
        <v>0</v>
      </c>
      <c r="CT23">
        <v>0</v>
      </c>
      <c r="CU23">
        <v>1</v>
      </c>
      <c r="CV23">
        <v>0</v>
      </c>
      <c r="CW23">
        <v>0</v>
      </c>
      <c r="CX23">
        <v>1</v>
      </c>
      <c r="CY23">
        <v>1</v>
      </c>
      <c r="CZ23">
        <v>1</v>
      </c>
      <c r="DA23">
        <v>1</v>
      </c>
      <c r="DB23">
        <v>1</v>
      </c>
      <c r="DC23">
        <v>1</v>
      </c>
      <c r="DD23">
        <v>1</v>
      </c>
      <c r="DE23">
        <v>0</v>
      </c>
      <c r="DF23">
        <v>0</v>
      </c>
      <c r="DG23">
        <v>1</v>
      </c>
      <c r="DH23">
        <v>0</v>
      </c>
      <c r="DI23">
        <v>1</v>
      </c>
      <c r="DJ23">
        <v>1</v>
      </c>
      <c r="DK23">
        <v>1</v>
      </c>
      <c r="DL23">
        <v>1</v>
      </c>
      <c r="DM23">
        <v>1</v>
      </c>
      <c r="DN23">
        <v>1</v>
      </c>
      <c r="DO23">
        <v>0</v>
      </c>
      <c r="DP23">
        <v>1</v>
      </c>
      <c r="DQ23">
        <v>1</v>
      </c>
      <c r="DR23">
        <v>0</v>
      </c>
      <c r="DS23">
        <v>0</v>
      </c>
      <c r="DT23">
        <v>0</v>
      </c>
      <c r="DU23">
        <v>0</v>
      </c>
      <c r="DV23">
        <v>0</v>
      </c>
      <c r="DW23">
        <v>0</v>
      </c>
      <c r="DX23">
        <v>0</v>
      </c>
      <c r="DY23">
        <v>0</v>
      </c>
      <c r="DZ23">
        <v>0</v>
      </c>
      <c r="EA23">
        <v>0</v>
      </c>
      <c r="EB23">
        <v>1</v>
      </c>
      <c r="EC23">
        <v>0</v>
      </c>
      <c r="ED23">
        <v>0</v>
      </c>
      <c r="EE23">
        <v>0</v>
      </c>
      <c r="EF23">
        <v>0</v>
      </c>
      <c r="EG23">
        <v>0</v>
      </c>
      <c r="EH23">
        <v>0</v>
      </c>
      <c r="EI23">
        <v>0</v>
      </c>
      <c r="EJ23">
        <v>0</v>
      </c>
      <c r="EK23">
        <v>0</v>
      </c>
      <c r="EL23">
        <v>1</v>
      </c>
      <c r="EM23">
        <v>0</v>
      </c>
      <c r="EN23">
        <v>0</v>
      </c>
      <c r="EO23">
        <v>0</v>
      </c>
      <c r="EP23">
        <v>0</v>
      </c>
      <c r="EQ23">
        <v>0</v>
      </c>
      <c r="ER23">
        <v>0</v>
      </c>
      <c r="ES23">
        <v>0</v>
      </c>
      <c r="ET23">
        <v>0</v>
      </c>
      <c r="EU23">
        <v>0</v>
      </c>
      <c r="EV23">
        <v>0</v>
      </c>
      <c r="EW23">
        <v>2</v>
      </c>
      <c r="EX23" t="s">
        <v>1925</v>
      </c>
      <c r="EY23" t="s">
        <v>1925</v>
      </c>
      <c r="EZ23" t="s">
        <v>1925</v>
      </c>
      <c r="FA23" t="s">
        <v>1925</v>
      </c>
      <c r="FB23" t="s">
        <v>1925</v>
      </c>
      <c r="FC23" t="s">
        <v>1925</v>
      </c>
      <c r="FD23" t="s">
        <v>1925</v>
      </c>
      <c r="FE23">
        <v>1</v>
      </c>
      <c r="FF23">
        <v>0</v>
      </c>
      <c r="FG23">
        <v>1</v>
      </c>
      <c r="FH23">
        <v>0</v>
      </c>
      <c r="FI23">
        <v>0</v>
      </c>
      <c r="FJ23">
        <v>0</v>
      </c>
      <c r="FK23">
        <v>0</v>
      </c>
      <c r="FL23">
        <v>1</v>
      </c>
      <c r="FM23">
        <v>0</v>
      </c>
      <c r="FN23">
        <v>1</v>
      </c>
      <c r="FO23">
        <v>1</v>
      </c>
      <c r="FP23">
        <v>0</v>
      </c>
      <c r="FQ23">
        <v>0</v>
      </c>
      <c r="FR23">
        <v>0</v>
      </c>
      <c r="FS23">
        <v>0</v>
      </c>
      <c r="FT23">
        <v>0</v>
      </c>
      <c r="FU23">
        <v>0</v>
      </c>
      <c r="FV23">
        <v>0</v>
      </c>
      <c r="FW23">
        <v>0</v>
      </c>
      <c r="FX23">
        <v>0</v>
      </c>
      <c r="FY23">
        <v>0</v>
      </c>
      <c r="FZ23">
        <v>0</v>
      </c>
      <c r="GA23">
        <v>0</v>
      </c>
      <c r="GB23">
        <v>1</v>
      </c>
      <c r="GC23">
        <v>1</v>
      </c>
      <c r="GD23">
        <v>0</v>
      </c>
      <c r="GE23">
        <v>1</v>
      </c>
      <c r="GF23">
        <v>1</v>
      </c>
      <c r="GG23">
        <v>0</v>
      </c>
      <c r="GH23">
        <v>0</v>
      </c>
      <c r="GI23">
        <v>0</v>
      </c>
      <c r="GJ23">
        <v>1</v>
      </c>
      <c r="GK23">
        <v>1</v>
      </c>
      <c r="GL23">
        <v>1</v>
      </c>
      <c r="GM23">
        <v>0</v>
      </c>
      <c r="GN23">
        <v>0</v>
      </c>
      <c r="GO23">
        <v>0</v>
      </c>
      <c r="GP23">
        <v>0</v>
      </c>
      <c r="GQ23">
        <v>0</v>
      </c>
      <c r="GR23" t="s">
        <v>1925</v>
      </c>
      <c r="GS23" t="s">
        <v>1925</v>
      </c>
      <c r="GT23" t="s">
        <v>1925</v>
      </c>
      <c r="GU23" t="s">
        <v>1925</v>
      </c>
      <c r="GV23" t="s">
        <v>1925</v>
      </c>
      <c r="GW23" t="s">
        <v>1925</v>
      </c>
      <c r="GX23" t="s">
        <v>1925</v>
      </c>
      <c r="GY23" t="s">
        <v>1925</v>
      </c>
      <c r="GZ23" t="s">
        <v>1925</v>
      </c>
      <c r="HA23" t="s">
        <v>1925</v>
      </c>
      <c r="HB23" t="s">
        <v>1925</v>
      </c>
      <c r="HC23" t="s">
        <v>1925</v>
      </c>
      <c r="HD23" t="s">
        <v>1925</v>
      </c>
      <c r="HE23">
        <v>1</v>
      </c>
      <c r="HF23">
        <v>1</v>
      </c>
      <c r="HG23">
        <v>1</v>
      </c>
      <c r="HH23">
        <v>1</v>
      </c>
      <c r="HI23">
        <v>1</v>
      </c>
      <c r="HJ23">
        <v>1</v>
      </c>
      <c r="HK23">
        <v>0</v>
      </c>
      <c r="HL23">
        <v>0</v>
      </c>
      <c r="HM23">
        <v>0</v>
      </c>
      <c r="HN23">
        <v>0</v>
      </c>
      <c r="HO23">
        <v>0</v>
      </c>
      <c r="HP23">
        <v>0</v>
      </c>
      <c r="HQ23">
        <v>0</v>
      </c>
      <c r="HR23">
        <v>0</v>
      </c>
      <c r="HS23">
        <v>0</v>
      </c>
    </row>
    <row r="24" spans="1:227" x14ac:dyDescent="0.35">
      <c r="A24" t="s">
        <v>157</v>
      </c>
      <c r="B24" s="1">
        <v>40544</v>
      </c>
      <c r="C24" s="1">
        <v>40908</v>
      </c>
      <c r="D24">
        <v>1</v>
      </c>
      <c r="E24">
        <v>1</v>
      </c>
      <c r="F24">
        <v>1</v>
      </c>
      <c r="G24">
        <v>1</v>
      </c>
      <c r="H24">
        <v>0</v>
      </c>
      <c r="I24">
        <v>0</v>
      </c>
      <c r="J24">
        <v>0</v>
      </c>
      <c r="K24">
        <v>0</v>
      </c>
      <c r="L24">
        <v>0</v>
      </c>
      <c r="M24">
        <v>0</v>
      </c>
      <c r="N24">
        <v>0</v>
      </c>
      <c r="O24">
        <v>1</v>
      </c>
      <c r="P24">
        <v>0</v>
      </c>
      <c r="Q24">
        <v>0</v>
      </c>
      <c r="R24">
        <v>0</v>
      </c>
      <c r="S24">
        <v>0</v>
      </c>
      <c r="T24">
        <v>0</v>
      </c>
      <c r="U24">
        <v>1</v>
      </c>
      <c r="V24">
        <v>1</v>
      </c>
      <c r="W24">
        <v>1</v>
      </c>
      <c r="X24">
        <v>0</v>
      </c>
      <c r="Y24">
        <v>1</v>
      </c>
      <c r="Z24">
        <v>1</v>
      </c>
      <c r="AA24">
        <v>1</v>
      </c>
      <c r="AB24">
        <v>1</v>
      </c>
      <c r="AC24">
        <v>1</v>
      </c>
      <c r="AD24">
        <v>1</v>
      </c>
      <c r="AE24">
        <v>0</v>
      </c>
      <c r="AF24">
        <v>0</v>
      </c>
      <c r="AG24">
        <v>1</v>
      </c>
      <c r="AH24">
        <v>0</v>
      </c>
      <c r="AI24">
        <v>0</v>
      </c>
      <c r="AJ24">
        <v>1</v>
      </c>
      <c r="AK24">
        <v>1</v>
      </c>
      <c r="AL24">
        <v>1</v>
      </c>
      <c r="AM24">
        <v>1</v>
      </c>
      <c r="AN24">
        <v>1</v>
      </c>
      <c r="AO24">
        <v>1</v>
      </c>
      <c r="AP24">
        <v>0</v>
      </c>
      <c r="AQ24">
        <v>0</v>
      </c>
      <c r="AR24">
        <v>0</v>
      </c>
      <c r="AS24">
        <v>1</v>
      </c>
      <c r="AT24">
        <v>0</v>
      </c>
      <c r="AU24">
        <v>0</v>
      </c>
      <c r="AV24">
        <v>0</v>
      </c>
      <c r="AW24">
        <v>0</v>
      </c>
      <c r="AX24">
        <v>0</v>
      </c>
      <c r="AY24">
        <v>0</v>
      </c>
      <c r="AZ24">
        <v>0</v>
      </c>
      <c r="BA24">
        <v>0</v>
      </c>
      <c r="BB24">
        <v>1</v>
      </c>
      <c r="BC24">
        <v>0</v>
      </c>
      <c r="BD24">
        <v>0</v>
      </c>
      <c r="BE24">
        <v>1</v>
      </c>
      <c r="BF24">
        <v>0</v>
      </c>
      <c r="BG24">
        <v>0</v>
      </c>
      <c r="BH24">
        <v>0</v>
      </c>
      <c r="BI24">
        <v>0</v>
      </c>
      <c r="BJ24">
        <v>0</v>
      </c>
      <c r="BK24">
        <v>0</v>
      </c>
      <c r="BL24">
        <v>0</v>
      </c>
      <c r="BM24">
        <v>0</v>
      </c>
      <c r="BN24">
        <v>0</v>
      </c>
      <c r="BO24">
        <v>0</v>
      </c>
      <c r="BP24">
        <v>0</v>
      </c>
      <c r="BQ24">
        <v>0</v>
      </c>
      <c r="BR24">
        <v>0</v>
      </c>
      <c r="BS24">
        <v>1</v>
      </c>
      <c r="BT24">
        <v>1</v>
      </c>
      <c r="BU24">
        <v>0</v>
      </c>
      <c r="BV24">
        <v>0</v>
      </c>
      <c r="BW24">
        <v>0</v>
      </c>
      <c r="BX24">
        <v>1</v>
      </c>
      <c r="BY24">
        <v>0</v>
      </c>
      <c r="BZ24">
        <v>1</v>
      </c>
      <c r="CA24">
        <v>1</v>
      </c>
      <c r="CB24">
        <v>1</v>
      </c>
      <c r="CC24">
        <v>0</v>
      </c>
      <c r="CD24">
        <v>0</v>
      </c>
      <c r="CE24">
        <v>0</v>
      </c>
      <c r="CF24">
        <v>0</v>
      </c>
      <c r="CG24">
        <v>0</v>
      </c>
      <c r="CH24">
        <v>0</v>
      </c>
      <c r="CI24">
        <v>0</v>
      </c>
      <c r="CJ24">
        <v>0</v>
      </c>
      <c r="CK24">
        <v>0</v>
      </c>
      <c r="CL24">
        <v>0</v>
      </c>
      <c r="CM24">
        <v>0</v>
      </c>
      <c r="CN24">
        <v>0</v>
      </c>
      <c r="CO24">
        <v>0</v>
      </c>
      <c r="CP24">
        <v>0</v>
      </c>
      <c r="CQ24">
        <v>0</v>
      </c>
      <c r="CR24">
        <v>0</v>
      </c>
      <c r="CS24">
        <v>0</v>
      </c>
      <c r="CT24">
        <v>0</v>
      </c>
      <c r="CU24">
        <v>1</v>
      </c>
      <c r="CV24">
        <v>0</v>
      </c>
      <c r="CW24">
        <v>0</v>
      </c>
      <c r="CX24">
        <v>1</v>
      </c>
      <c r="CY24">
        <v>1</v>
      </c>
      <c r="CZ24">
        <v>1</v>
      </c>
      <c r="DA24">
        <v>1</v>
      </c>
      <c r="DB24">
        <v>1</v>
      </c>
      <c r="DC24">
        <v>1</v>
      </c>
      <c r="DD24">
        <v>1</v>
      </c>
      <c r="DE24">
        <v>0</v>
      </c>
      <c r="DF24">
        <v>0</v>
      </c>
      <c r="DG24">
        <v>1</v>
      </c>
      <c r="DH24">
        <v>0</v>
      </c>
      <c r="DI24">
        <v>1</v>
      </c>
      <c r="DJ24">
        <v>1</v>
      </c>
      <c r="DK24">
        <v>1</v>
      </c>
      <c r="DL24">
        <v>1</v>
      </c>
      <c r="DM24">
        <v>1</v>
      </c>
      <c r="DN24">
        <v>1</v>
      </c>
      <c r="DO24">
        <v>0</v>
      </c>
      <c r="DP24">
        <v>1</v>
      </c>
      <c r="DQ24">
        <v>1</v>
      </c>
      <c r="DR24">
        <v>0</v>
      </c>
      <c r="DS24">
        <v>0</v>
      </c>
      <c r="DT24">
        <v>0</v>
      </c>
      <c r="DU24">
        <v>0</v>
      </c>
      <c r="DV24">
        <v>0</v>
      </c>
      <c r="DW24">
        <v>0</v>
      </c>
      <c r="DX24">
        <v>0</v>
      </c>
      <c r="DY24">
        <v>0</v>
      </c>
      <c r="DZ24">
        <v>0</v>
      </c>
      <c r="EA24">
        <v>0</v>
      </c>
      <c r="EB24">
        <v>1</v>
      </c>
      <c r="EC24">
        <v>0</v>
      </c>
      <c r="ED24">
        <v>0</v>
      </c>
      <c r="EE24">
        <v>0</v>
      </c>
      <c r="EF24">
        <v>0</v>
      </c>
      <c r="EG24">
        <v>0</v>
      </c>
      <c r="EH24">
        <v>0</v>
      </c>
      <c r="EI24">
        <v>0</v>
      </c>
      <c r="EJ24">
        <v>0</v>
      </c>
      <c r="EK24">
        <v>0</v>
      </c>
      <c r="EL24">
        <v>1</v>
      </c>
      <c r="EM24">
        <v>0</v>
      </c>
      <c r="EN24">
        <v>0</v>
      </c>
      <c r="EO24">
        <v>0</v>
      </c>
      <c r="EP24">
        <v>0</v>
      </c>
      <c r="EQ24">
        <v>0</v>
      </c>
      <c r="ER24">
        <v>0</v>
      </c>
      <c r="ES24">
        <v>0</v>
      </c>
      <c r="ET24">
        <v>0</v>
      </c>
      <c r="EU24">
        <v>0</v>
      </c>
      <c r="EV24">
        <v>0</v>
      </c>
      <c r="EW24">
        <v>2</v>
      </c>
      <c r="EX24" t="s">
        <v>1925</v>
      </c>
      <c r="EY24" t="s">
        <v>1925</v>
      </c>
      <c r="EZ24" t="s">
        <v>1925</v>
      </c>
      <c r="FA24" t="s">
        <v>1925</v>
      </c>
      <c r="FB24" t="s">
        <v>1925</v>
      </c>
      <c r="FC24" t="s">
        <v>1925</v>
      </c>
      <c r="FD24" t="s">
        <v>1925</v>
      </c>
      <c r="FE24">
        <v>1</v>
      </c>
      <c r="FF24">
        <v>0</v>
      </c>
      <c r="FG24">
        <v>1</v>
      </c>
      <c r="FH24">
        <v>0</v>
      </c>
      <c r="FI24">
        <v>0</v>
      </c>
      <c r="FJ24">
        <v>0</v>
      </c>
      <c r="FK24">
        <v>0</v>
      </c>
      <c r="FL24">
        <v>1</v>
      </c>
      <c r="FM24">
        <v>0</v>
      </c>
      <c r="FN24">
        <v>1</v>
      </c>
      <c r="FO24">
        <v>1</v>
      </c>
      <c r="FP24">
        <v>0</v>
      </c>
      <c r="FQ24">
        <v>0</v>
      </c>
      <c r="FR24">
        <v>0</v>
      </c>
      <c r="FS24">
        <v>0</v>
      </c>
      <c r="FT24">
        <v>0</v>
      </c>
      <c r="FU24">
        <v>0</v>
      </c>
      <c r="FV24">
        <v>0</v>
      </c>
      <c r="FW24">
        <v>0</v>
      </c>
      <c r="FX24">
        <v>0</v>
      </c>
      <c r="FY24">
        <v>0</v>
      </c>
      <c r="FZ24">
        <v>0</v>
      </c>
      <c r="GA24">
        <v>0</v>
      </c>
      <c r="GB24">
        <v>1</v>
      </c>
      <c r="GC24">
        <v>1</v>
      </c>
      <c r="GD24">
        <v>0</v>
      </c>
      <c r="GE24">
        <v>1</v>
      </c>
      <c r="GF24">
        <v>1</v>
      </c>
      <c r="GG24">
        <v>0</v>
      </c>
      <c r="GH24">
        <v>0</v>
      </c>
      <c r="GI24">
        <v>0</v>
      </c>
      <c r="GJ24">
        <v>1</v>
      </c>
      <c r="GK24">
        <v>1</v>
      </c>
      <c r="GL24">
        <v>1</v>
      </c>
      <c r="GM24">
        <v>0</v>
      </c>
      <c r="GN24">
        <v>0</v>
      </c>
      <c r="GO24">
        <v>0</v>
      </c>
      <c r="GP24">
        <v>0</v>
      </c>
      <c r="GQ24">
        <v>0</v>
      </c>
      <c r="GR24" t="s">
        <v>1925</v>
      </c>
      <c r="GS24" t="s">
        <v>1925</v>
      </c>
      <c r="GT24" t="s">
        <v>1925</v>
      </c>
      <c r="GU24" t="s">
        <v>1925</v>
      </c>
      <c r="GV24" t="s">
        <v>1925</v>
      </c>
      <c r="GW24" t="s">
        <v>1925</v>
      </c>
      <c r="GX24" t="s">
        <v>1925</v>
      </c>
      <c r="GY24" t="s">
        <v>1925</v>
      </c>
      <c r="GZ24" t="s">
        <v>1925</v>
      </c>
      <c r="HA24" t="s">
        <v>1925</v>
      </c>
      <c r="HB24" t="s">
        <v>1925</v>
      </c>
      <c r="HC24" t="s">
        <v>1925</v>
      </c>
      <c r="HD24" t="s">
        <v>1925</v>
      </c>
      <c r="HE24">
        <v>1</v>
      </c>
      <c r="HF24">
        <v>1</v>
      </c>
      <c r="HG24">
        <v>1</v>
      </c>
      <c r="HH24">
        <v>1</v>
      </c>
      <c r="HI24">
        <v>1</v>
      </c>
      <c r="HJ24">
        <v>1</v>
      </c>
      <c r="HK24">
        <v>0</v>
      </c>
      <c r="HL24">
        <v>0</v>
      </c>
      <c r="HM24">
        <v>0</v>
      </c>
      <c r="HN24">
        <v>0</v>
      </c>
      <c r="HO24">
        <v>0</v>
      </c>
      <c r="HP24">
        <v>0</v>
      </c>
      <c r="HQ24">
        <v>0</v>
      </c>
      <c r="HR24">
        <v>0</v>
      </c>
      <c r="HS24">
        <v>0</v>
      </c>
    </row>
    <row r="25" spans="1:227" x14ac:dyDescent="0.35">
      <c r="A25" t="s">
        <v>157</v>
      </c>
      <c r="B25" s="1">
        <v>40909</v>
      </c>
      <c r="C25" s="1">
        <v>41274</v>
      </c>
      <c r="D25">
        <v>1</v>
      </c>
      <c r="E25">
        <v>1</v>
      </c>
      <c r="F25">
        <v>1</v>
      </c>
      <c r="G25">
        <v>1</v>
      </c>
      <c r="H25">
        <v>0</v>
      </c>
      <c r="I25">
        <v>0</v>
      </c>
      <c r="J25">
        <v>0</v>
      </c>
      <c r="K25">
        <v>0</v>
      </c>
      <c r="L25">
        <v>0</v>
      </c>
      <c r="M25">
        <v>0</v>
      </c>
      <c r="N25">
        <v>0</v>
      </c>
      <c r="O25">
        <v>1</v>
      </c>
      <c r="P25">
        <v>0</v>
      </c>
      <c r="Q25">
        <v>0</v>
      </c>
      <c r="R25">
        <v>0</v>
      </c>
      <c r="S25">
        <v>0</v>
      </c>
      <c r="T25">
        <v>0</v>
      </c>
      <c r="U25">
        <v>1</v>
      </c>
      <c r="V25">
        <v>1</v>
      </c>
      <c r="W25">
        <v>1</v>
      </c>
      <c r="X25">
        <v>0</v>
      </c>
      <c r="Y25">
        <v>1</v>
      </c>
      <c r="Z25">
        <v>1</v>
      </c>
      <c r="AA25">
        <v>1</v>
      </c>
      <c r="AB25">
        <v>1</v>
      </c>
      <c r="AC25">
        <v>1</v>
      </c>
      <c r="AD25">
        <v>1</v>
      </c>
      <c r="AE25">
        <v>0</v>
      </c>
      <c r="AF25">
        <v>0</v>
      </c>
      <c r="AG25">
        <v>1</v>
      </c>
      <c r="AH25">
        <v>0</v>
      </c>
      <c r="AI25">
        <v>0</v>
      </c>
      <c r="AJ25">
        <v>1</v>
      </c>
      <c r="AK25">
        <v>1</v>
      </c>
      <c r="AL25">
        <v>1</v>
      </c>
      <c r="AM25">
        <v>1</v>
      </c>
      <c r="AN25">
        <v>1</v>
      </c>
      <c r="AO25">
        <v>1</v>
      </c>
      <c r="AP25">
        <v>0</v>
      </c>
      <c r="AQ25">
        <v>0</v>
      </c>
      <c r="AR25">
        <v>0</v>
      </c>
      <c r="AS25">
        <v>1</v>
      </c>
      <c r="AT25">
        <v>0</v>
      </c>
      <c r="AU25">
        <v>0</v>
      </c>
      <c r="AV25">
        <v>0</v>
      </c>
      <c r="AW25">
        <v>0</v>
      </c>
      <c r="AX25">
        <v>0</v>
      </c>
      <c r="AY25">
        <v>0</v>
      </c>
      <c r="AZ25">
        <v>0</v>
      </c>
      <c r="BA25">
        <v>0</v>
      </c>
      <c r="BB25">
        <v>1</v>
      </c>
      <c r="BC25">
        <v>0</v>
      </c>
      <c r="BD25">
        <v>0</v>
      </c>
      <c r="BE25">
        <v>1</v>
      </c>
      <c r="BF25">
        <v>0</v>
      </c>
      <c r="BG25">
        <v>0</v>
      </c>
      <c r="BH25">
        <v>0</v>
      </c>
      <c r="BI25">
        <v>0</v>
      </c>
      <c r="BJ25">
        <v>0</v>
      </c>
      <c r="BK25">
        <v>0</v>
      </c>
      <c r="BL25">
        <v>0</v>
      </c>
      <c r="BM25">
        <v>0</v>
      </c>
      <c r="BN25">
        <v>0</v>
      </c>
      <c r="BO25">
        <v>0</v>
      </c>
      <c r="BP25">
        <v>0</v>
      </c>
      <c r="BQ25">
        <v>0</v>
      </c>
      <c r="BR25">
        <v>0</v>
      </c>
      <c r="BS25">
        <v>1</v>
      </c>
      <c r="BT25">
        <v>1</v>
      </c>
      <c r="BU25">
        <v>0</v>
      </c>
      <c r="BV25">
        <v>0</v>
      </c>
      <c r="BW25">
        <v>0</v>
      </c>
      <c r="BX25">
        <v>1</v>
      </c>
      <c r="BY25">
        <v>0</v>
      </c>
      <c r="BZ25">
        <v>1</v>
      </c>
      <c r="CA25">
        <v>1</v>
      </c>
      <c r="CB25">
        <v>1</v>
      </c>
      <c r="CC25">
        <v>0</v>
      </c>
      <c r="CD25">
        <v>0</v>
      </c>
      <c r="CE25">
        <v>0</v>
      </c>
      <c r="CF25">
        <v>0</v>
      </c>
      <c r="CG25">
        <v>0</v>
      </c>
      <c r="CH25">
        <v>0</v>
      </c>
      <c r="CI25">
        <v>0</v>
      </c>
      <c r="CJ25">
        <v>0</v>
      </c>
      <c r="CK25">
        <v>0</v>
      </c>
      <c r="CL25">
        <v>0</v>
      </c>
      <c r="CM25">
        <v>0</v>
      </c>
      <c r="CN25">
        <v>0</v>
      </c>
      <c r="CO25">
        <v>0</v>
      </c>
      <c r="CP25">
        <v>0</v>
      </c>
      <c r="CQ25">
        <v>0</v>
      </c>
      <c r="CR25">
        <v>0</v>
      </c>
      <c r="CS25">
        <v>0</v>
      </c>
      <c r="CT25">
        <v>0</v>
      </c>
      <c r="CU25">
        <v>1</v>
      </c>
      <c r="CV25">
        <v>0</v>
      </c>
      <c r="CW25">
        <v>0</v>
      </c>
      <c r="CX25">
        <v>1</v>
      </c>
      <c r="CY25">
        <v>1</v>
      </c>
      <c r="CZ25">
        <v>1</v>
      </c>
      <c r="DA25">
        <v>1</v>
      </c>
      <c r="DB25">
        <v>1</v>
      </c>
      <c r="DC25">
        <v>1</v>
      </c>
      <c r="DD25">
        <v>1</v>
      </c>
      <c r="DE25">
        <v>0</v>
      </c>
      <c r="DF25">
        <v>0</v>
      </c>
      <c r="DG25">
        <v>1</v>
      </c>
      <c r="DH25">
        <v>0</v>
      </c>
      <c r="DI25">
        <v>1</v>
      </c>
      <c r="DJ25">
        <v>1</v>
      </c>
      <c r="DK25">
        <v>1</v>
      </c>
      <c r="DL25">
        <v>1</v>
      </c>
      <c r="DM25">
        <v>1</v>
      </c>
      <c r="DN25">
        <v>1</v>
      </c>
      <c r="DO25">
        <v>0</v>
      </c>
      <c r="DP25">
        <v>1</v>
      </c>
      <c r="DQ25">
        <v>1</v>
      </c>
      <c r="DR25">
        <v>0</v>
      </c>
      <c r="DS25">
        <v>0</v>
      </c>
      <c r="DT25">
        <v>0</v>
      </c>
      <c r="DU25">
        <v>0</v>
      </c>
      <c r="DV25">
        <v>0</v>
      </c>
      <c r="DW25">
        <v>0</v>
      </c>
      <c r="DX25">
        <v>0</v>
      </c>
      <c r="DY25">
        <v>0</v>
      </c>
      <c r="DZ25">
        <v>0</v>
      </c>
      <c r="EA25">
        <v>0</v>
      </c>
      <c r="EB25">
        <v>1</v>
      </c>
      <c r="EC25">
        <v>0</v>
      </c>
      <c r="ED25">
        <v>0</v>
      </c>
      <c r="EE25">
        <v>0</v>
      </c>
      <c r="EF25">
        <v>0</v>
      </c>
      <c r="EG25">
        <v>0</v>
      </c>
      <c r="EH25">
        <v>0</v>
      </c>
      <c r="EI25">
        <v>0</v>
      </c>
      <c r="EJ25">
        <v>0</v>
      </c>
      <c r="EK25">
        <v>0</v>
      </c>
      <c r="EL25">
        <v>1</v>
      </c>
      <c r="EM25">
        <v>0</v>
      </c>
      <c r="EN25">
        <v>0</v>
      </c>
      <c r="EO25">
        <v>0</v>
      </c>
      <c r="EP25">
        <v>0</v>
      </c>
      <c r="EQ25">
        <v>0</v>
      </c>
      <c r="ER25">
        <v>0</v>
      </c>
      <c r="ES25">
        <v>0</v>
      </c>
      <c r="ET25">
        <v>0</v>
      </c>
      <c r="EU25">
        <v>0</v>
      </c>
      <c r="EV25">
        <v>0</v>
      </c>
      <c r="EW25">
        <v>2</v>
      </c>
      <c r="EX25" t="s">
        <v>1925</v>
      </c>
      <c r="EY25" t="s">
        <v>1925</v>
      </c>
      <c r="EZ25" t="s">
        <v>1925</v>
      </c>
      <c r="FA25" t="s">
        <v>1925</v>
      </c>
      <c r="FB25" t="s">
        <v>1925</v>
      </c>
      <c r="FC25" t="s">
        <v>1925</v>
      </c>
      <c r="FD25" t="s">
        <v>1925</v>
      </c>
      <c r="FE25">
        <v>1</v>
      </c>
      <c r="FF25">
        <v>0</v>
      </c>
      <c r="FG25">
        <v>1</v>
      </c>
      <c r="FH25">
        <v>0</v>
      </c>
      <c r="FI25">
        <v>0</v>
      </c>
      <c r="FJ25">
        <v>0</v>
      </c>
      <c r="FK25">
        <v>0</v>
      </c>
      <c r="FL25">
        <v>1</v>
      </c>
      <c r="FM25">
        <v>0</v>
      </c>
      <c r="FN25">
        <v>1</v>
      </c>
      <c r="FO25">
        <v>1</v>
      </c>
      <c r="FP25">
        <v>0</v>
      </c>
      <c r="FQ25">
        <v>0</v>
      </c>
      <c r="FR25">
        <v>0</v>
      </c>
      <c r="FS25">
        <v>0</v>
      </c>
      <c r="FT25">
        <v>0</v>
      </c>
      <c r="FU25">
        <v>0</v>
      </c>
      <c r="FV25">
        <v>0</v>
      </c>
      <c r="FW25">
        <v>0</v>
      </c>
      <c r="FX25">
        <v>0</v>
      </c>
      <c r="FY25">
        <v>0</v>
      </c>
      <c r="FZ25">
        <v>0</v>
      </c>
      <c r="GA25">
        <v>0</v>
      </c>
      <c r="GB25">
        <v>1</v>
      </c>
      <c r="GC25">
        <v>1</v>
      </c>
      <c r="GD25">
        <v>0</v>
      </c>
      <c r="GE25">
        <v>1</v>
      </c>
      <c r="GF25">
        <v>1</v>
      </c>
      <c r="GG25">
        <v>0</v>
      </c>
      <c r="GH25">
        <v>0</v>
      </c>
      <c r="GI25">
        <v>0</v>
      </c>
      <c r="GJ25">
        <v>1</v>
      </c>
      <c r="GK25">
        <v>1</v>
      </c>
      <c r="GL25">
        <v>1</v>
      </c>
      <c r="GM25">
        <v>0</v>
      </c>
      <c r="GN25">
        <v>0</v>
      </c>
      <c r="GO25">
        <v>0</v>
      </c>
      <c r="GP25">
        <v>0</v>
      </c>
      <c r="GQ25">
        <v>0</v>
      </c>
      <c r="GR25" t="s">
        <v>1925</v>
      </c>
      <c r="GS25" t="s">
        <v>1925</v>
      </c>
      <c r="GT25" t="s">
        <v>1925</v>
      </c>
      <c r="GU25" t="s">
        <v>1925</v>
      </c>
      <c r="GV25" t="s">
        <v>1925</v>
      </c>
      <c r="GW25" t="s">
        <v>1925</v>
      </c>
      <c r="GX25" t="s">
        <v>1925</v>
      </c>
      <c r="GY25" t="s">
        <v>1925</v>
      </c>
      <c r="GZ25" t="s">
        <v>1925</v>
      </c>
      <c r="HA25" t="s">
        <v>1925</v>
      </c>
      <c r="HB25" t="s">
        <v>1925</v>
      </c>
      <c r="HC25" t="s">
        <v>1925</v>
      </c>
      <c r="HD25" t="s">
        <v>1925</v>
      </c>
      <c r="HE25">
        <v>1</v>
      </c>
      <c r="HF25">
        <v>1</v>
      </c>
      <c r="HG25">
        <v>1</v>
      </c>
      <c r="HH25">
        <v>1</v>
      </c>
      <c r="HI25">
        <v>1</v>
      </c>
      <c r="HJ25">
        <v>1</v>
      </c>
      <c r="HK25">
        <v>0</v>
      </c>
      <c r="HL25">
        <v>0</v>
      </c>
      <c r="HM25">
        <v>0</v>
      </c>
      <c r="HN25">
        <v>0</v>
      </c>
      <c r="HO25">
        <v>0</v>
      </c>
      <c r="HP25">
        <v>0</v>
      </c>
      <c r="HQ25">
        <v>0</v>
      </c>
      <c r="HR25">
        <v>0</v>
      </c>
      <c r="HS25">
        <v>0</v>
      </c>
    </row>
    <row r="26" spans="1:227" x14ac:dyDescent="0.35">
      <c r="A26" t="s">
        <v>157</v>
      </c>
      <c r="B26" s="1">
        <v>41275</v>
      </c>
      <c r="C26" s="1">
        <v>41639</v>
      </c>
      <c r="D26">
        <v>1</v>
      </c>
      <c r="E26">
        <v>1</v>
      </c>
      <c r="F26">
        <v>1</v>
      </c>
      <c r="G26">
        <v>1</v>
      </c>
      <c r="H26">
        <v>0</v>
      </c>
      <c r="I26">
        <v>0</v>
      </c>
      <c r="J26">
        <v>0</v>
      </c>
      <c r="K26">
        <v>0</v>
      </c>
      <c r="L26">
        <v>0</v>
      </c>
      <c r="M26">
        <v>0</v>
      </c>
      <c r="N26">
        <v>0</v>
      </c>
      <c r="O26">
        <v>1</v>
      </c>
      <c r="P26">
        <v>0</v>
      </c>
      <c r="Q26">
        <v>0</v>
      </c>
      <c r="R26">
        <v>0</v>
      </c>
      <c r="S26">
        <v>0</v>
      </c>
      <c r="T26">
        <v>0</v>
      </c>
      <c r="U26">
        <v>1</v>
      </c>
      <c r="V26">
        <v>1</v>
      </c>
      <c r="W26">
        <v>1</v>
      </c>
      <c r="X26">
        <v>0</v>
      </c>
      <c r="Y26">
        <v>1</v>
      </c>
      <c r="Z26">
        <v>1</v>
      </c>
      <c r="AA26">
        <v>1</v>
      </c>
      <c r="AB26">
        <v>1</v>
      </c>
      <c r="AC26">
        <v>1</v>
      </c>
      <c r="AD26">
        <v>1</v>
      </c>
      <c r="AE26">
        <v>0</v>
      </c>
      <c r="AF26">
        <v>0</v>
      </c>
      <c r="AG26">
        <v>1</v>
      </c>
      <c r="AH26">
        <v>0</v>
      </c>
      <c r="AI26">
        <v>0</v>
      </c>
      <c r="AJ26">
        <v>1</v>
      </c>
      <c r="AK26">
        <v>1</v>
      </c>
      <c r="AL26">
        <v>1</v>
      </c>
      <c r="AM26">
        <v>1</v>
      </c>
      <c r="AN26">
        <v>1</v>
      </c>
      <c r="AO26">
        <v>1</v>
      </c>
      <c r="AP26">
        <v>0</v>
      </c>
      <c r="AQ26">
        <v>0</v>
      </c>
      <c r="AR26">
        <v>0</v>
      </c>
      <c r="AS26">
        <v>1</v>
      </c>
      <c r="AT26">
        <v>0</v>
      </c>
      <c r="AU26">
        <v>0</v>
      </c>
      <c r="AV26">
        <v>0</v>
      </c>
      <c r="AW26">
        <v>0</v>
      </c>
      <c r="AX26">
        <v>0</v>
      </c>
      <c r="AY26">
        <v>0</v>
      </c>
      <c r="AZ26">
        <v>0</v>
      </c>
      <c r="BA26">
        <v>0</v>
      </c>
      <c r="BB26">
        <v>1</v>
      </c>
      <c r="BC26">
        <v>0</v>
      </c>
      <c r="BD26">
        <v>0</v>
      </c>
      <c r="BE26">
        <v>1</v>
      </c>
      <c r="BF26">
        <v>0</v>
      </c>
      <c r="BG26">
        <v>0</v>
      </c>
      <c r="BH26">
        <v>0</v>
      </c>
      <c r="BI26">
        <v>0</v>
      </c>
      <c r="BJ26">
        <v>0</v>
      </c>
      <c r="BK26">
        <v>0</v>
      </c>
      <c r="BL26">
        <v>0</v>
      </c>
      <c r="BM26">
        <v>0</v>
      </c>
      <c r="BN26">
        <v>0</v>
      </c>
      <c r="BO26">
        <v>0</v>
      </c>
      <c r="BP26">
        <v>0</v>
      </c>
      <c r="BQ26">
        <v>0</v>
      </c>
      <c r="BR26">
        <v>0</v>
      </c>
      <c r="BS26">
        <v>1</v>
      </c>
      <c r="BT26">
        <v>1</v>
      </c>
      <c r="BU26">
        <v>0</v>
      </c>
      <c r="BV26">
        <v>0</v>
      </c>
      <c r="BW26">
        <v>0</v>
      </c>
      <c r="BX26">
        <v>1</v>
      </c>
      <c r="BY26">
        <v>0</v>
      </c>
      <c r="BZ26">
        <v>1</v>
      </c>
      <c r="CA26">
        <v>1</v>
      </c>
      <c r="CB26">
        <v>1</v>
      </c>
      <c r="CC26">
        <v>0</v>
      </c>
      <c r="CD26">
        <v>0</v>
      </c>
      <c r="CE26">
        <v>0</v>
      </c>
      <c r="CF26">
        <v>0</v>
      </c>
      <c r="CG26">
        <v>0</v>
      </c>
      <c r="CH26">
        <v>0</v>
      </c>
      <c r="CI26">
        <v>0</v>
      </c>
      <c r="CJ26">
        <v>0</v>
      </c>
      <c r="CK26">
        <v>0</v>
      </c>
      <c r="CL26">
        <v>0</v>
      </c>
      <c r="CM26">
        <v>0</v>
      </c>
      <c r="CN26">
        <v>0</v>
      </c>
      <c r="CO26">
        <v>0</v>
      </c>
      <c r="CP26">
        <v>0</v>
      </c>
      <c r="CQ26">
        <v>0</v>
      </c>
      <c r="CR26">
        <v>0</v>
      </c>
      <c r="CS26">
        <v>0</v>
      </c>
      <c r="CT26">
        <v>0</v>
      </c>
      <c r="CU26">
        <v>1</v>
      </c>
      <c r="CV26">
        <v>0</v>
      </c>
      <c r="CW26">
        <v>0</v>
      </c>
      <c r="CX26">
        <v>1</v>
      </c>
      <c r="CY26">
        <v>1</v>
      </c>
      <c r="CZ26">
        <v>1</v>
      </c>
      <c r="DA26">
        <v>1</v>
      </c>
      <c r="DB26">
        <v>1</v>
      </c>
      <c r="DC26">
        <v>1</v>
      </c>
      <c r="DD26">
        <v>1</v>
      </c>
      <c r="DE26">
        <v>0</v>
      </c>
      <c r="DF26">
        <v>0</v>
      </c>
      <c r="DG26">
        <v>1</v>
      </c>
      <c r="DH26">
        <v>0</v>
      </c>
      <c r="DI26">
        <v>1</v>
      </c>
      <c r="DJ26">
        <v>1</v>
      </c>
      <c r="DK26">
        <v>1</v>
      </c>
      <c r="DL26">
        <v>1</v>
      </c>
      <c r="DM26">
        <v>1</v>
      </c>
      <c r="DN26">
        <v>1</v>
      </c>
      <c r="DO26">
        <v>0</v>
      </c>
      <c r="DP26">
        <v>1</v>
      </c>
      <c r="DQ26">
        <v>1</v>
      </c>
      <c r="DR26">
        <v>0</v>
      </c>
      <c r="DS26">
        <v>0</v>
      </c>
      <c r="DT26">
        <v>0</v>
      </c>
      <c r="DU26">
        <v>0</v>
      </c>
      <c r="DV26">
        <v>0</v>
      </c>
      <c r="DW26">
        <v>0</v>
      </c>
      <c r="DX26">
        <v>0</v>
      </c>
      <c r="DY26">
        <v>0</v>
      </c>
      <c r="DZ26">
        <v>0</v>
      </c>
      <c r="EA26">
        <v>0</v>
      </c>
      <c r="EB26">
        <v>1</v>
      </c>
      <c r="EC26">
        <v>0</v>
      </c>
      <c r="ED26">
        <v>0</v>
      </c>
      <c r="EE26">
        <v>0</v>
      </c>
      <c r="EF26">
        <v>0</v>
      </c>
      <c r="EG26">
        <v>0</v>
      </c>
      <c r="EH26">
        <v>0</v>
      </c>
      <c r="EI26">
        <v>0</v>
      </c>
      <c r="EJ26">
        <v>0</v>
      </c>
      <c r="EK26">
        <v>0</v>
      </c>
      <c r="EL26">
        <v>1</v>
      </c>
      <c r="EM26">
        <v>0</v>
      </c>
      <c r="EN26">
        <v>0</v>
      </c>
      <c r="EO26">
        <v>0</v>
      </c>
      <c r="EP26">
        <v>0</v>
      </c>
      <c r="EQ26">
        <v>0</v>
      </c>
      <c r="ER26">
        <v>0</v>
      </c>
      <c r="ES26">
        <v>0</v>
      </c>
      <c r="ET26">
        <v>0</v>
      </c>
      <c r="EU26">
        <v>0</v>
      </c>
      <c r="EV26">
        <v>0</v>
      </c>
      <c r="EW26">
        <v>2</v>
      </c>
      <c r="EX26" t="s">
        <v>1925</v>
      </c>
      <c r="EY26" t="s">
        <v>1925</v>
      </c>
      <c r="EZ26" t="s">
        <v>1925</v>
      </c>
      <c r="FA26" t="s">
        <v>1925</v>
      </c>
      <c r="FB26" t="s">
        <v>1925</v>
      </c>
      <c r="FC26" t="s">
        <v>1925</v>
      </c>
      <c r="FD26" t="s">
        <v>1925</v>
      </c>
      <c r="FE26">
        <v>1</v>
      </c>
      <c r="FF26">
        <v>0</v>
      </c>
      <c r="FG26">
        <v>1</v>
      </c>
      <c r="FH26">
        <v>0</v>
      </c>
      <c r="FI26">
        <v>0</v>
      </c>
      <c r="FJ26">
        <v>0</v>
      </c>
      <c r="FK26">
        <v>0</v>
      </c>
      <c r="FL26">
        <v>1</v>
      </c>
      <c r="FM26">
        <v>0</v>
      </c>
      <c r="FN26">
        <v>1</v>
      </c>
      <c r="FO26">
        <v>1</v>
      </c>
      <c r="FP26">
        <v>0</v>
      </c>
      <c r="FQ26">
        <v>0</v>
      </c>
      <c r="FR26">
        <v>0</v>
      </c>
      <c r="FS26">
        <v>1</v>
      </c>
      <c r="FT26">
        <v>1</v>
      </c>
      <c r="FU26">
        <v>1</v>
      </c>
      <c r="FV26">
        <v>1</v>
      </c>
      <c r="FW26">
        <v>0</v>
      </c>
      <c r="FX26">
        <v>1</v>
      </c>
      <c r="FY26">
        <v>1</v>
      </c>
      <c r="FZ26">
        <v>0</v>
      </c>
      <c r="GA26">
        <v>0</v>
      </c>
      <c r="GB26">
        <v>0</v>
      </c>
      <c r="GC26">
        <v>1</v>
      </c>
      <c r="GD26">
        <v>0</v>
      </c>
      <c r="GE26">
        <v>1</v>
      </c>
      <c r="GF26">
        <v>1</v>
      </c>
      <c r="GG26">
        <v>0</v>
      </c>
      <c r="GH26">
        <v>0</v>
      </c>
      <c r="GI26">
        <v>0</v>
      </c>
      <c r="GJ26">
        <v>1</v>
      </c>
      <c r="GK26">
        <v>1</v>
      </c>
      <c r="GL26">
        <v>1</v>
      </c>
      <c r="GM26">
        <v>0</v>
      </c>
      <c r="GN26">
        <v>0</v>
      </c>
      <c r="GO26">
        <v>0</v>
      </c>
      <c r="GP26">
        <v>0</v>
      </c>
      <c r="GQ26">
        <v>0</v>
      </c>
      <c r="GR26" t="s">
        <v>1925</v>
      </c>
      <c r="GS26" t="s">
        <v>1925</v>
      </c>
      <c r="GT26" t="s">
        <v>1925</v>
      </c>
      <c r="GU26" t="s">
        <v>1925</v>
      </c>
      <c r="GV26" t="s">
        <v>1925</v>
      </c>
      <c r="GW26" t="s">
        <v>1925</v>
      </c>
      <c r="GX26" t="s">
        <v>1925</v>
      </c>
      <c r="GY26" t="s">
        <v>1925</v>
      </c>
      <c r="GZ26" t="s">
        <v>1925</v>
      </c>
      <c r="HA26" t="s">
        <v>1925</v>
      </c>
      <c r="HB26" t="s">
        <v>1925</v>
      </c>
      <c r="HC26" t="s">
        <v>1925</v>
      </c>
      <c r="HD26" t="s">
        <v>1925</v>
      </c>
      <c r="HE26">
        <v>1</v>
      </c>
      <c r="HF26">
        <v>1</v>
      </c>
      <c r="HG26">
        <v>1</v>
      </c>
      <c r="HH26">
        <v>1</v>
      </c>
      <c r="HI26">
        <v>1</v>
      </c>
      <c r="HJ26">
        <v>1</v>
      </c>
      <c r="HK26">
        <v>0</v>
      </c>
      <c r="HL26">
        <v>0</v>
      </c>
      <c r="HM26">
        <v>0</v>
      </c>
      <c r="HN26">
        <v>0</v>
      </c>
      <c r="HO26">
        <v>0</v>
      </c>
      <c r="HP26">
        <v>0</v>
      </c>
      <c r="HQ26">
        <v>0</v>
      </c>
      <c r="HR26">
        <v>0</v>
      </c>
      <c r="HS26">
        <v>0</v>
      </c>
    </row>
    <row r="27" spans="1:227" x14ac:dyDescent="0.35">
      <c r="A27" t="s">
        <v>157</v>
      </c>
      <c r="B27" s="1">
        <v>41640</v>
      </c>
      <c r="C27" s="1">
        <v>42004</v>
      </c>
      <c r="D27">
        <v>1</v>
      </c>
      <c r="E27">
        <v>1</v>
      </c>
      <c r="F27">
        <v>1</v>
      </c>
      <c r="G27">
        <v>1</v>
      </c>
      <c r="H27">
        <v>0</v>
      </c>
      <c r="I27">
        <v>0</v>
      </c>
      <c r="J27">
        <v>0</v>
      </c>
      <c r="K27">
        <v>0</v>
      </c>
      <c r="L27">
        <v>0</v>
      </c>
      <c r="M27">
        <v>0</v>
      </c>
      <c r="N27">
        <v>0</v>
      </c>
      <c r="O27">
        <v>1</v>
      </c>
      <c r="P27">
        <v>0</v>
      </c>
      <c r="Q27">
        <v>0</v>
      </c>
      <c r="R27">
        <v>0</v>
      </c>
      <c r="S27">
        <v>0</v>
      </c>
      <c r="T27">
        <v>0</v>
      </c>
      <c r="U27">
        <v>1</v>
      </c>
      <c r="V27">
        <v>1</v>
      </c>
      <c r="W27">
        <v>1</v>
      </c>
      <c r="X27">
        <v>0</v>
      </c>
      <c r="Y27">
        <v>1</v>
      </c>
      <c r="Z27">
        <v>1</v>
      </c>
      <c r="AA27">
        <v>1</v>
      </c>
      <c r="AB27">
        <v>1</v>
      </c>
      <c r="AC27">
        <v>1</v>
      </c>
      <c r="AD27">
        <v>1</v>
      </c>
      <c r="AE27">
        <v>0</v>
      </c>
      <c r="AF27">
        <v>0</v>
      </c>
      <c r="AG27">
        <v>1</v>
      </c>
      <c r="AH27">
        <v>0</v>
      </c>
      <c r="AI27">
        <v>0</v>
      </c>
      <c r="AJ27">
        <v>1</v>
      </c>
      <c r="AK27">
        <v>1</v>
      </c>
      <c r="AL27">
        <v>1</v>
      </c>
      <c r="AM27">
        <v>1</v>
      </c>
      <c r="AN27">
        <v>1</v>
      </c>
      <c r="AO27">
        <v>1</v>
      </c>
      <c r="AP27">
        <v>0</v>
      </c>
      <c r="AQ27">
        <v>0</v>
      </c>
      <c r="AR27">
        <v>0</v>
      </c>
      <c r="AS27">
        <v>1</v>
      </c>
      <c r="AT27">
        <v>0</v>
      </c>
      <c r="AU27">
        <v>0</v>
      </c>
      <c r="AV27">
        <v>0</v>
      </c>
      <c r="AW27">
        <v>0</v>
      </c>
      <c r="AX27">
        <v>0</v>
      </c>
      <c r="AY27">
        <v>0</v>
      </c>
      <c r="AZ27">
        <v>0</v>
      </c>
      <c r="BA27">
        <v>0</v>
      </c>
      <c r="BB27">
        <v>1</v>
      </c>
      <c r="BC27">
        <v>0</v>
      </c>
      <c r="BD27">
        <v>0</v>
      </c>
      <c r="BE27">
        <v>1</v>
      </c>
      <c r="BF27">
        <v>0</v>
      </c>
      <c r="BG27">
        <v>0</v>
      </c>
      <c r="BH27">
        <v>0</v>
      </c>
      <c r="BI27">
        <v>0</v>
      </c>
      <c r="BJ27">
        <v>0</v>
      </c>
      <c r="BK27">
        <v>0</v>
      </c>
      <c r="BL27">
        <v>0</v>
      </c>
      <c r="BM27">
        <v>0</v>
      </c>
      <c r="BN27">
        <v>0</v>
      </c>
      <c r="BO27">
        <v>0</v>
      </c>
      <c r="BP27">
        <v>0</v>
      </c>
      <c r="BQ27">
        <v>0</v>
      </c>
      <c r="BR27">
        <v>0</v>
      </c>
      <c r="BS27">
        <v>1</v>
      </c>
      <c r="BT27">
        <v>1</v>
      </c>
      <c r="BU27">
        <v>0</v>
      </c>
      <c r="BV27">
        <v>0</v>
      </c>
      <c r="BW27">
        <v>0</v>
      </c>
      <c r="BX27">
        <v>1</v>
      </c>
      <c r="BY27">
        <v>0</v>
      </c>
      <c r="BZ27">
        <v>1</v>
      </c>
      <c r="CA27">
        <v>1</v>
      </c>
      <c r="CB27">
        <v>1</v>
      </c>
      <c r="CC27">
        <v>0</v>
      </c>
      <c r="CD27">
        <v>0</v>
      </c>
      <c r="CE27">
        <v>0</v>
      </c>
      <c r="CF27">
        <v>0</v>
      </c>
      <c r="CG27">
        <v>0</v>
      </c>
      <c r="CH27">
        <v>0</v>
      </c>
      <c r="CI27">
        <v>0</v>
      </c>
      <c r="CJ27">
        <v>0</v>
      </c>
      <c r="CK27">
        <v>0</v>
      </c>
      <c r="CL27">
        <v>0</v>
      </c>
      <c r="CM27">
        <v>0</v>
      </c>
      <c r="CN27">
        <v>0</v>
      </c>
      <c r="CO27">
        <v>0</v>
      </c>
      <c r="CP27">
        <v>0</v>
      </c>
      <c r="CQ27">
        <v>0</v>
      </c>
      <c r="CR27">
        <v>0</v>
      </c>
      <c r="CS27">
        <v>0</v>
      </c>
      <c r="CT27">
        <v>0</v>
      </c>
      <c r="CU27">
        <v>1</v>
      </c>
      <c r="CV27">
        <v>0</v>
      </c>
      <c r="CW27">
        <v>0</v>
      </c>
      <c r="CX27">
        <v>1</v>
      </c>
      <c r="CY27">
        <v>1</v>
      </c>
      <c r="CZ27">
        <v>1</v>
      </c>
      <c r="DA27">
        <v>1</v>
      </c>
      <c r="DB27">
        <v>1</v>
      </c>
      <c r="DC27">
        <v>1</v>
      </c>
      <c r="DD27">
        <v>1</v>
      </c>
      <c r="DE27">
        <v>0</v>
      </c>
      <c r="DF27">
        <v>0</v>
      </c>
      <c r="DG27">
        <v>1</v>
      </c>
      <c r="DH27">
        <v>0</v>
      </c>
      <c r="DI27">
        <v>1</v>
      </c>
      <c r="DJ27">
        <v>1</v>
      </c>
      <c r="DK27">
        <v>1</v>
      </c>
      <c r="DL27">
        <v>1</v>
      </c>
      <c r="DM27">
        <v>1</v>
      </c>
      <c r="DN27">
        <v>1</v>
      </c>
      <c r="DO27">
        <v>0</v>
      </c>
      <c r="DP27">
        <v>1</v>
      </c>
      <c r="DQ27">
        <v>1</v>
      </c>
      <c r="DR27">
        <v>0</v>
      </c>
      <c r="DS27">
        <v>0</v>
      </c>
      <c r="DT27">
        <v>0</v>
      </c>
      <c r="DU27">
        <v>0</v>
      </c>
      <c r="DV27">
        <v>0</v>
      </c>
      <c r="DW27">
        <v>0</v>
      </c>
      <c r="DX27">
        <v>0</v>
      </c>
      <c r="DY27">
        <v>0</v>
      </c>
      <c r="DZ27">
        <v>0</v>
      </c>
      <c r="EA27">
        <v>0</v>
      </c>
      <c r="EB27">
        <v>1</v>
      </c>
      <c r="EC27">
        <v>0</v>
      </c>
      <c r="ED27">
        <v>0</v>
      </c>
      <c r="EE27">
        <v>0</v>
      </c>
      <c r="EF27">
        <v>0</v>
      </c>
      <c r="EG27">
        <v>0</v>
      </c>
      <c r="EH27">
        <v>0</v>
      </c>
      <c r="EI27">
        <v>0</v>
      </c>
      <c r="EJ27">
        <v>0</v>
      </c>
      <c r="EK27">
        <v>0</v>
      </c>
      <c r="EL27">
        <v>1</v>
      </c>
      <c r="EM27">
        <v>0</v>
      </c>
      <c r="EN27">
        <v>0</v>
      </c>
      <c r="EO27">
        <v>0</v>
      </c>
      <c r="EP27">
        <v>0</v>
      </c>
      <c r="EQ27">
        <v>0</v>
      </c>
      <c r="ER27">
        <v>0</v>
      </c>
      <c r="ES27">
        <v>0</v>
      </c>
      <c r="ET27">
        <v>0</v>
      </c>
      <c r="EU27">
        <v>0</v>
      </c>
      <c r="EV27">
        <v>0</v>
      </c>
      <c r="EW27">
        <v>2</v>
      </c>
      <c r="EX27" t="s">
        <v>1925</v>
      </c>
      <c r="EY27" t="s">
        <v>1925</v>
      </c>
      <c r="EZ27" t="s">
        <v>1925</v>
      </c>
      <c r="FA27" t="s">
        <v>1925</v>
      </c>
      <c r="FB27" t="s">
        <v>1925</v>
      </c>
      <c r="FC27" t="s">
        <v>1925</v>
      </c>
      <c r="FD27" t="s">
        <v>1925</v>
      </c>
      <c r="FE27">
        <v>1</v>
      </c>
      <c r="FF27">
        <v>0</v>
      </c>
      <c r="FG27">
        <v>1</v>
      </c>
      <c r="FH27">
        <v>0</v>
      </c>
      <c r="FI27">
        <v>0</v>
      </c>
      <c r="FJ27">
        <v>0</v>
      </c>
      <c r="FK27">
        <v>0</v>
      </c>
      <c r="FL27">
        <v>1</v>
      </c>
      <c r="FM27">
        <v>0</v>
      </c>
      <c r="FN27">
        <v>1</v>
      </c>
      <c r="FO27">
        <v>1</v>
      </c>
      <c r="FP27">
        <v>0</v>
      </c>
      <c r="FQ27">
        <v>0</v>
      </c>
      <c r="FR27">
        <v>0</v>
      </c>
      <c r="FS27">
        <v>1</v>
      </c>
      <c r="FT27">
        <v>1</v>
      </c>
      <c r="FU27">
        <v>1</v>
      </c>
      <c r="FV27">
        <v>1</v>
      </c>
      <c r="FW27">
        <v>0</v>
      </c>
      <c r="FX27">
        <v>1</v>
      </c>
      <c r="FY27">
        <v>1</v>
      </c>
      <c r="FZ27">
        <v>0</v>
      </c>
      <c r="GA27">
        <v>0</v>
      </c>
      <c r="GB27">
        <v>0</v>
      </c>
      <c r="GC27">
        <v>1</v>
      </c>
      <c r="GD27">
        <v>0</v>
      </c>
      <c r="GE27">
        <v>1</v>
      </c>
      <c r="GF27">
        <v>1</v>
      </c>
      <c r="GG27">
        <v>0</v>
      </c>
      <c r="GH27">
        <v>0</v>
      </c>
      <c r="GI27">
        <v>0</v>
      </c>
      <c r="GJ27">
        <v>1</v>
      </c>
      <c r="GK27">
        <v>1</v>
      </c>
      <c r="GL27">
        <v>1</v>
      </c>
      <c r="GM27">
        <v>0</v>
      </c>
      <c r="GN27">
        <v>0</v>
      </c>
      <c r="GO27">
        <v>0</v>
      </c>
      <c r="GP27">
        <v>0</v>
      </c>
      <c r="GQ27">
        <v>0</v>
      </c>
      <c r="GR27" t="s">
        <v>1925</v>
      </c>
      <c r="GS27" t="s">
        <v>1925</v>
      </c>
      <c r="GT27" t="s">
        <v>1925</v>
      </c>
      <c r="GU27" t="s">
        <v>1925</v>
      </c>
      <c r="GV27" t="s">
        <v>1925</v>
      </c>
      <c r="GW27" t="s">
        <v>1925</v>
      </c>
      <c r="GX27" t="s">
        <v>1925</v>
      </c>
      <c r="GY27" t="s">
        <v>1925</v>
      </c>
      <c r="GZ27" t="s">
        <v>1925</v>
      </c>
      <c r="HA27" t="s">
        <v>1925</v>
      </c>
      <c r="HB27" t="s">
        <v>1925</v>
      </c>
      <c r="HC27" t="s">
        <v>1925</v>
      </c>
      <c r="HD27" t="s">
        <v>1925</v>
      </c>
      <c r="HE27">
        <v>1</v>
      </c>
      <c r="HF27">
        <v>1</v>
      </c>
      <c r="HG27">
        <v>1</v>
      </c>
      <c r="HH27">
        <v>1</v>
      </c>
      <c r="HI27">
        <v>1</v>
      </c>
      <c r="HJ27">
        <v>1</v>
      </c>
      <c r="HK27">
        <v>0</v>
      </c>
      <c r="HL27">
        <v>0</v>
      </c>
      <c r="HM27">
        <v>0</v>
      </c>
      <c r="HN27">
        <v>0</v>
      </c>
      <c r="HO27">
        <v>0</v>
      </c>
      <c r="HP27">
        <v>0</v>
      </c>
      <c r="HQ27">
        <v>0</v>
      </c>
      <c r="HR27">
        <v>0</v>
      </c>
      <c r="HS27">
        <v>0</v>
      </c>
    </row>
    <row r="28" spans="1:227" x14ac:dyDescent="0.35">
      <c r="A28" t="s">
        <v>157</v>
      </c>
      <c r="B28" s="1">
        <v>42005</v>
      </c>
      <c r="C28" s="1">
        <v>42369</v>
      </c>
      <c r="D28">
        <v>1</v>
      </c>
      <c r="E28">
        <v>1</v>
      </c>
      <c r="F28">
        <v>1</v>
      </c>
      <c r="G28">
        <v>1</v>
      </c>
      <c r="H28">
        <v>0</v>
      </c>
      <c r="I28">
        <v>0</v>
      </c>
      <c r="J28">
        <v>0</v>
      </c>
      <c r="K28">
        <v>0</v>
      </c>
      <c r="L28">
        <v>0</v>
      </c>
      <c r="M28">
        <v>0</v>
      </c>
      <c r="N28">
        <v>0</v>
      </c>
      <c r="O28">
        <v>1</v>
      </c>
      <c r="P28">
        <v>0</v>
      </c>
      <c r="Q28">
        <v>0</v>
      </c>
      <c r="R28">
        <v>0</v>
      </c>
      <c r="S28">
        <v>0</v>
      </c>
      <c r="T28">
        <v>0</v>
      </c>
      <c r="U28">
        <v>1</v>
      </c>
      <c r="V28">
        <v>1</v>
      </c>
      <c r="W28">
        <v>1</v>
      </c>
      <c r="X28">
        <v>0</v>
      </c>
      <c r="Y28">
        <v>1</v>
      </c>
      <c r="Z28">
        <v>1</v>
      </c>
      <c r="AA28">
        <v>1</v>
      </c>
      <c r="AB28">
        <v>1</v>
      </c>
      <c r="AC28">
        <v>1</v>
      </c>
      <c r="AD28">
        <v>1</v>
      </c>
      <c r="AE28">
        <v>0</v>
      </c>
      <c r="AF28">
        <v>0</v>
      </c>
      <c r="AG28">
        <v>1</v>
      </c>
      <c r="AH28">
        <v>0</v>
      </c>
      <c r="AI28">
        <v>0</v>
      </c>
      <c r="AJ28">
        <v>1</v>
      </c>
      <c r="AK28">
        <v>1</v>
      </c>
      <c r="AL28">
        <v>1</v>
      </c>
      <c r="AM28">
        <v>1</v>
      </c>
      <c r="AN28">
        <v>1</v>
      </c>
      <c r="AO28">
        <v>1</v>
      </c>
      <c r="AP28">
        <v>0</v>
      </c>
      <c r="AQ28">
        <v>0</v>
      </c>
      <c r="AR28">
        <v>0</v>
      </c>
      <c r="AS28">
        <v>1</v>
      </c>
      <c r="AT28">
        <v>0</v>
      </c>
      <c r="AU28">
        <v>0</v>
      </c>
      <c r="AV28">
        <v>0</v>
      </c>
      <c r="AW28">
        <v>0</v>
      </c>
      <c r="AX28">
        <v>0</v>
      </c>
      <c r="AY28">
        <v>0</v>
      </c>
      <c r="AZ28">
        <v>0</v>
      </c>
      <c r="BA28">
        <v>0</v>
      </c>
      <c r="BB28">
        <v>1</v>
      </c>
      <c r="BC28">
        <v>0</v>
      </c>
      <c r="BD28">
        <v>0</v>
      </c>
      <c r="BE28">
        <v>1</v>
      </c>
      <c r="BF28">
        <v>0</v>
      </c>
      <c r="BG28">
        <v>0</v>
      </c>
      <c r="BH28">
        <v>0</v>
      </c>
      <c r="BI28">
        <v>0</v>
      </c>
      <c r="BJ28">
        <v>0</v>
      </c>
      <c r="BK28">
        <v>0</v>
      </c>
      <c r="BL28">
        <v>0</v>
      </c>
      <c r="BM28">
        <v>0</v>
      </c>
      <c r="BN28">
        <v>0</v>
      </c>
      <c r="BO28">
        <v>0</v>
      </c>
      <c r="BP28">
        <v>0</v>
      </c>
      <c r="BQ28">
        <v>0</v>
      </c>
      <c r="BR28">
        <v>0</v>
      </c>
      <c r="BS28">
        <v>1</v>
      </c>
      <c r="BT28">
        <v>1</v>
      </c>
      <c r="BU28">
        <v>0</v>
      </c>
      <c r="BV28">
        <v>0</v>
      </c>
      <c r="BW28">
        <v>0</v>
      </c>
      <c r="BX28">
        <v>1</v>
      </c>
      <c r="BY28">
        <v>0</v>
      </c>
      <c r="BZ28">
        <v>1</v>
      </c>
      <c r="CA28">
        <v>1</v>
      </c>
      <c r="CB28">
        <v>1</v>
      </c>
      <c r="CC28">
        <v>0</v>
      </c>
      <c r="CD28">
        <v>0</v>
      </c>
      <c r="CE28">
        <v>0</v>
      </c>
      <c r="CF28">
        <v>0</v>
      </c>
      <c r="CG28">
        <v>0</v>
      </c>
      <c r="CH28">
        <v>0</v>
      </c>
      <c r="CI28">
        <v>0</v>
      </c>
      <c r="CJ28">
        <v>0</v>
      </c>
      <c r="CK28">
        <v>0</v>
      </c>
      <c r="CL28">
        <v>0</v>
      </c>
      <c r="CM28">
        <v>0</v>
      </c>
      <c r="CN28">
        <v>0</v>
      </c>
      <c r="CO28">
        <v>0</v>
      </c>
      <c r="CP28">
        <v>0</v>
      </c>
      <c r="CQ28">
        <v>0</v>
      </c>
      <c r="CR28">
        <v>0</v>
      </c>
      <c r="CS28">
        <v>0</v>
      </c>
      <c r="CT28">
        <v>0</v>
      </c>
      <c r="CU28">
        <v>1</v>
      </c>
      <c r="CV28">
        <v>0</v>
      </c>
      <c r="CW28">
        <v>0</v>
      </c>
      <c r="CX28">
        <v>1</v>
      </c>
      <c r="CY28">
        <v>1</v>
      </c>
      <c r="CZ28">
        <v>1</v>
      </c>
      <c r="DA28">
        <v>1</v>
      </c>
      <c r="DB28">
        <v>1</v>
      </c>
      <c r="DC28">
        <v>1</v>
      </c>
      <c r="DD28">
        <v>1</v>
      </c>
      <c r="DE28">
        <v>0</v>
      </c>
      <c r="DF28">
        <v>0</v>
      </c>
      <c r="DG28">
        <v>1</v>
      </c>
      <c r="DH28">
        <v>0</v>
      </c>
      <c r="DI28">
        <v>1</v>
      </c>
      <c r="DJ28">
        <v>1</v>
      </c>
      <c r="DK28">
        <v>1</v>
      </c>
      <c r="DL28">
        <v>1</v>
      </c>
      <c r="DM28">
        <v>1</v>
      </c>
      <c r="DN28">
        <v>1</v>
      </c>
      <c r="DO28">
        <v>0</v>
      </c>
      <c r="DP28">
        <v>1</v>
      </c>
      <c r="DQ28">
        <v>1</v>
      </c>
      <c r="DR28">
        <v>0</v>
      </c>
      <c r="DS28">
        <v>0</v>
      </c>
      <c r="DT28">
        <v>0</v>
      </c>
      <c r="DU28">
        <v>0</v>
      </c>
      <c r="DV28">
        <v>0</v>
      </c>
      <c r="DW28">
        <v>0</v>
      </c>
      <c r="DX28">
        <v>0</v>
      </c>
      <c r="DY28">
        <v>0</v>
      </c>
      <c r="DZ28">
        <v>0</v>
      </c>
      <c r="EA28">
        <v>0</v>
      </c>
      <c r="EB28">
        <v>1</v>
      </c>
      <c r="EC28">
        <v>0</v>
      </c>
      <c r="ED28">
        <v>0</v>
      </c>
      <c r="EE28">
        <v>0</v>
      </c>
      <c r="EF28">
        <v>0</v>
      </c>
      <c r="EG28">
        <v>0</v>
      </c>
      <c r="EH28">
        <v>0</v>
      </c>
      <c r="EI28">
        <v>0</v>
      </c>
      <c r="EJ28">
        <v>0</v>
      </c>
      <c r="EK28">
        <v>0</v>
      </c>
      <c r="EL28">
        <v>1</v>
      </c>
      <c r="EM28">
        <v>0</v>
      </c>
      <c r="EN28">
        <v>0</v>
      </c>
      <c r="EO28">
        <v>0</v>
      </c>
      <c r="EP28">
        <v>0</v>
      </c>
      <c r="EQ28">
        <v>0</v>
      </c>
      <c r="ER28">
        <v>0</v>
      </c>
      <c r="ES28">
        <v>0</v>
      </c>
      <c r="ET28">
        <v>0</v>
      </c>
      <c r="EU28">
        <v>0</v>
      </c>
      <c r="EV28">
        <v>0</v>
      </c>
      <c r="EW28">
        <v>2</v>
      </c>
      <c r="EX28" t="s">
        <v>1925</v>
      </c>
      <c r="EY28" t="s">
        <v>1925</v>
      </c>
      <c r="EZ28" t="s">
        <v>1925</v>
      </c>
      <c r="FA28" t="s">
        <v>1925</v>
      </c>
      <c r="FB28" t="s">
        <v>1925</v>
      </c>
      <c r="FC28" t="s">
        <v>1925</v>
      </c>
      <c r="FD28" t="s">
        <v>1925</v>
      </c>
      <c r="FE28">
        <v>1</v>
      </c>
      <c r="FF28">
        <v>0</v>
      </c>
      <c r="FG28">
        <v>1</v>
      </c>
      <c r="FH28">
        <v>0</v>
      </c>
      <c r="FI28">
        <v>0</v>
      </c>
      <c r="FJ28">
        <v>0</v>
      </c>
      <c r="FK28">
        <v>0</v>
      </c>
      <c r="FL28">
        <v>1</v>
      </c>
      <c r="FM28">
        <v>0</v>
      </c>
      <c r="FN28">
        <v>1</v>
      </c>
      <c r="FO28">
        <v>1</v>
      </c>
      <c r="FP28">
        <v>0</v>
      </c>
      <c r="FQ28">
        <v>0</v>
      </c>
      <c r="FR28">
        <v>0</v>
      </c>
      <c r="FS28">
        <v>1</v>
      </c>
      <c r="FT28">
        <v>1</v>
      </c>
      <c r="FU28">
        <v>1</v>
      </c>
      <c r="FV28">
        <v>1</v>
      </c>
      <c r="FW28">
        <v>0</v>
      </c>
      <c r="FX28">
        <v>1</v>
      </c>
      <c r="FY28">
        <v>1</v>
      </c>
      <c r="FZ28">
        <v>0</v>
      </c>
      <c r="GA28">
        <v>0</v>
      </c>
      <c r="GB28">
        <v>0</v>
      </c>
      <c r="GC28">
        <v>1</v>
      </c>
      <c r="GD28">
        <v>0</v>
      </c>
      <c r="GE28">
        <v>1</v>
      </c>
      <c r="GF28">
        <v>1</v>
      </c>
      <c r="GG28">
        <v>0</v>
      </c>
      <c r="GH28">
        <v>0</v>
      </c>
      <c r="GI28">
        <v>0</v>
      </c>
      <c r="GJ28">
        <v>1</v>
      </c>
      <c r="GK28">
        <v>1</v>
      </c>
      <c r="GL28">
        <v>1</v>
      </c>
      <c r="GM28">
        <v>0</v>
      </c>
      <c r="GN28">
        <v>0</v>
      </c>
      <c r="GO28">
        <v>0</v>
      </c>
      <c r="GP28">
        <v>0</v>
      </c>
      <c r="GQ28">
        <v>0</v>
      </c>
      <c r="GR28" t="s">
        <v>1925</v>
      </c>
      <c r="GS28" t="s">
        <v>1925</v>
      </c>
      <c r="GT28" t="s">
        <v>1925</v>
      </c>
      <c r="GU28" t="s">
        <v>1925</v>
      </c>
      <c r="GV28" t="s">
        <v>1925</v>
      </c>
      <c r="GW28" t="s">
        <v>1925</v>
      </c>
      <c r="GX28" t="s">
        <v>1925</v>
      </c>
      <c r="GY28" t="s">
        <v>1925</v>
      </c>
      <c r="GZ28" t="s">
        <v>1925</v>
      </c>
      <c r="HA28" t="s">
        <v>1925</v>
      </c>
      <c r="HB28" t="s">
        <v>1925</v>
      </c>
      <c r="HC28" t="s">
        <v>1925</v>
      </c>
      <c r="HD28" t="s">
        <v>1925</v>
      </c>
      <c r="HE28">
        <v>1</v>
      </c>
      <c r="HF28">
        <v>1</v>
      </c>
      <c r="HG28">
        <v>1</v>
      </c>
      <c r="HH28">
        <v>1</v>
      </c>
      <c r="HI28">
        <v>1</v>
      </c>
      <c r="HJ28">
        <v>1</v>
      </c>
      <c r="HK28">
        <v>0</v>
      </c>
      <c r="HL28">
        <v>0</v>
      </c>
      <c r="HM28">
        <v>0</v>
      </c>
      <c r="HN28">
        <v>0</v>
      </c>
      <c r="HO28">
        <v>0</v>
      </c>
      <c r="HP28">
        <v>0</v>
      </c>
      <c r="HQ28">
        <v>0</v>
      </c>
      <c r="HR28">
        <v>0</v>
      </c>
      <c r="HS28">
        <v>0</v>
      </c>
    </row>
    <row r="29" spans="1:227" x14ac:dyDescent="0.35">
      <c r="A29" t="s">
        <v>157</v>
      </c>
      <c r="B29" s="1">
        <v>42370</v>
      </c>
      <c r="C29" s="1">
        <v>42735</v>
      </c>
      <c r="D29">
        <v>1</v>
      </c>
      <c r="E29">
        <v>1</v>
      </c>
      <c r="F29">
        <v>1</v>
      </c>
      <c r="G29">
        <v>1</v>
      </c>
      <c r="H29">
        <v>0</v>
      </c>
      <c r="I29">
        <v>0</v>
      </c>
      <c r="J29">
        <v>0</v>
      </c>
      <c r="K29">
        <v>0</v>
      </c>
      <c r="L29">
        <v>0</v>
      </c>
      <c r="M29">
        <v>0</v>
      </c>
      <c r="N29">
        <v>0</v>
      </c>
      <c r="O29">
        <v>1</v>
      </c>
      <c r="P29">
        <v>0</v>
      </c>
      <c r="Q29">
        <v>0</v>
      </c>
      <c r="R29">
        <v>0</v>
      </c>
      <c r="S29">
        <v>0</v>
      </c>
      <c r="T29">
        <v>0</v>
      </c>
      <c r="U29">
        <v>1</v>
      </c>
      <c r="V29">
        <v>1</v>
      </c>
      <c r="W29">
        <v>1</v>
      </c>
      <c r="X29">
        <v>0</v>
      </c>
      <c r="Y29">
        <v>1</v>
      </c>
      <c r="Z29">
        <v>1</v>
      </c>
      <c r="AA29">
        <v>1</v>
      </c>
      <c r="AB29">
        <v>1</v>
      </c>
      <c r="AC29">
        <v>1</v>
      </c>
      <c r="AD29">
        <v>1</v>
      </c>
      <c r="AE29">
        <v>0</v>
      </c>
      <c r="AF29">
        <v>0</v>
      </c>
      <c r="AG29">
        <v>1</v>
      </c>
      <c r="AH29">
        <v>0</v>
      </c>
      <c r="AI29">
        <v>0</v>
      </c>
      <c r="AJ29">
        <v>1</v>
      </c>
      <c r="AK29">
        <v>1</v>
      </c>
      <c r="AL29">
        <v>1</v>
      </c>
      <c r="AM29">
        <v>1</v>
      </c>
      <c r="AN29">
        <v>1</v>
      </c>
      <c r="AO29">
        <v>1</v>
      </c>
      <c r="AP29">
        <v>0</v>
      </c>
      <c r="AQ29">
        <v>0</v>
      </c>
      <c r="AR29">
        <v>0</v>
      </c>
      <c r="AS29">
        <v>1</v>
      </c>
      <c r="AT29">
        <v>0</v>
      </c>
      <c r="AU29">
        <v>0</v>
      </c>
      <c r="AV29">
        <v>0</v>
      </c>
      <c r="AW29">
        <v>0</v>
      </c>
      <c r="AX29">
        <v>0</v>
      </c>
      <c r="AY29">
        <v>0</v>
      </c>
      <c r="AZ29">
        <v>0</v>
      </c>
      <c r="BA29">
        <v>0</v>
      </c>
      <c r="BB29">
        <v>1</v>
      </c>
      <c r="BC29">
        <v>0</v>
      </c>
      <c r="BD29">
        <v>0</v>
      </c>
      <c r="BE29">
        <v>1</v>
      </c>
      <c r="BF29">
        <v>0</v>
      </c>
      <c r="BG29">
        <v>0</v>
      </c>
      <c r="BH29">
        <v>0</v>
      </c>
      <c r="BI29">
        <v>0</v>
      </c>
      <c r="BJ29">
        <v>0</v>
      </c>
      <c r="BK29">
        <v>0</v>
      </c>
      <c r="BL29">
        <v>0</v>
      </c>
      <c r="BM29">
        <v>0</v>
      </c>
      <c r="BN29">
        <v>0</v>
      </c>
      <c r="BO29">
        <v>0</v>
      </c>
      <c r="BP29">
        <v>0</v>
      </c>
      <c r="BQ29">
        <v>0</v>
      </c>
      <c r="BR29">
        <v>0</v>
      </c>
      <c r="BS29">
        <v>1</v>
      </c>
      <c r="BT29">
        <v>1</v>
      </c>
      <c r="BU29">
        <v>0</v>
      </c>
      <c r="BV29">
        <v>0</v>
      </c>
      <c r="BW29">
        <v>0</v>
      </c>
      <c r="BX29">
        <v>1</v>
      </c>
      <c r="BY29">
        <v>0</v>
      </c>
      <c r="BZ29">
        <v>1</v>
      </c>
      <c r="CA29">
        <v>1</v>
      </c>
      <c r="CB29">
        <v>1</v>
      </c>
      <c r="CC29">
        <v>0</v>
      </c>
      <c r="CD29">
        <v>0</v>
      </c>
      <c r="CE29">
        <v>0</v>
      </c>
      <c r="CF29">
        <v>0</v>
      </c>
      <c r="CG29">
        <v>0</v>
      </c>
      <c r="CH29">
        <v>0</v>
      </c>
      <c r="CI29">
        <v>0</v>
      </c>
      <c r="CJ29">
        <v>0</v>
      </c>
      <c r="CK29">
        <v>0</v>
      </c>
      <c r="CL29">
        <v>0</v>
      </c>
      <c r="CM29">
        <v>0</v>
      </c>
      <c r="CN29">
        <v>0</v>
      </c>
      <c r="CO29">
        <v>0</v>
      </c>
      <c r="CP29">
        <v>0</v>
      </c>
      <c r="CQ29">
        <v>0</v>
      </c>
      <c r="CR29">
        <v>0</v>
      </c>
      <c r="CS29">
        <v>0</v>
      </c>
      <c r="CT29">
        <v>0</v>
      </c>
      <c r="CU29">
        <v>1</v>
      </c>
      <c r="CV29">
        <v>0</v>
      </c>
      <c r="CW29">
        <v>0</v>
      </c>
      <c r="CX29">
        <v>1</v>
      </c>
      <c r="CY29">
        <v>1</v>
      </c>
      <c r="CZ29">
        <v>1</v>
      </c>
      <c r="DA29">
        <v>1</v>
      </c>
      <c r="DB29">
        <v>1</v>
      </c>
      <c r="DC29">
        <v>1</v>
      </c>
      <c r="DD29">
        <v>1</v>
      </c>
      <c r="DE29">
        <v>0</v>
      </c>
      <c r="DF29">
        <v>0</v>
      </c>
      <c r="DG29">
        <v>1</v>
      </c>
      <c r="DH29">
        <v>0</v>
      </c>
      <c r="DI29">
        <v>1</v>
      </c>
      <c r="DJ29">
        <v>1</v>
      </c>
      <c r="DK29">
        <v>1</v>
      </c>
      <c r="DL29">
        <v>1</v>
      </c>
      <c r="DM29">
        <v>1</v>
      </c>
      <c r="DN29">
        <v>1</v>
      </c>
      <c r="DO29">
        <v>0</v>
      </c>
      <c r="DP29">
        <v>1</v>
      </c>
      <c r="DQ29">
        <v>1</v>
      </c>
      <c r="DR29">
        <v>0</v>
      </c>
      <c r="DS29">
        <v>0</v>
      </c>
      <c r="DT29">
        <v>0</v>
      </c>
      <c r="DU29">
        <v>0</v>
      </c>
      <c r="DV29">
        <v>0</v>
      </c>
      <c r="DW29">
        <v>0</v>
      </c>
      <c r="DX29">
        <v>0</v>
      </c>
      <c r="DY29">
        <v>0</v>
      </c>
      <c r="DZ29">
        <v>0</v>
      </c>
      <c r="EA29">
        <v>0</v>
      </c>
      <c r="EB29">
        <v>1</v>
      </c>
      <c r="EC29">
        <v>0</v>
      </c>
      <c r="ED29">
        <v>0</v>
      </c>
      <c r="EE29">
        <v>0</v>
      </c>
      <c r="EF29">
        <v>0</v>
      </c>
      <c r="EG29">
        <v>0</v>
      </c>
      <c r="EH29">
        <v>0</v>
      </c>
      <c r="EI29">
        <v>0</v>
      </c>
      <c r="EJ29">
        <v>0</v>
      </c>
      <c r="EK29">
        <v>0</v>
      </c>
      <c r="EL29">
        <v>1</v>
      </c>
      <c r="EM29">
        <v>0</v>
      </c>
      <c r="EN29">
        <v>0</v>
      </c>
      <c r="EO29">
        <v>0</v>
      </c>
      <c r="EP29">
        <v>0</v>
      </c>
      <c r="EQ29">
        <v>0</v>
      </c>
      <c r="ER29">
        <v>0</v>
      </c>
      <c r="ES29">
        <v>0</v>
      </c>
      <c r="ET29">
        <v>0</v>
      </c>
      <c r="EU29">
        <v>0</v>
      </c>
      <c r="EV29">
        <v>0</v>
      </c>
      <c r="EW29">
        <v>2</v>
      </c>
      <c r="EX29" t="s">
        <v>1925</v>
      </c>
      <c r="EY29" t="s">
        <v>1925</v>
      </c>
      <c r="EZ29" t="s">
        <v>1925</v>
      </c>
      <c r="FA29" t="s">
        <v>1925</v>
      </c>
      <c r="FB29" t="s">
        <v>1925</v>
      </c>
      <c r="FC29" t="s">
        <v>1925</v>
      </c>
      <c r="FD29" t="s">
        <v>1925</v>
      </c>
      <c r="FE29">
        <v>1</v>
      </c>
      <c r="FF29">
        <v>0</v>
      </c>
      <c r="FG29">
        <v>1</v>
      </c>
      <c r="FH29">
        <v>0</v>
      </c>
      <c r="FI29">
        <v>0</v>
      </c>
      <c r="FJ29">
        <v>0</v>
      </c>
      <c r="FK29">
        <v>0</v>
      </c>
      <c r="FL29">
        <v>1</v>
      </c>
      <c r="FM29">
        <v>0</v>
      </c>
      <c r="FN29">
        <v>1</v>
      </c>
      <c r="FO29">
        <v>1</v>
      </c>
      <c r="FP29">
        <v>0</v>
      </c>
      <c r="FQ29">
        <v>0</v>
      </c>
      <c r="FR29">
        <v>0</v>
      </c>
      <c r="FS29">
        <v>1</v>
      </c>
      <c r="FT29">
        <v>1</v>
      </c>
      <c r="FU29">
        <v>1</v>
      </c>
      <c r="FV29">
        <v>1</v>
      </c>
      <c r="FW29">
        <v>0</v>
      </c>
      <c r="FX29">
        <v>1</v>
      </c>
      <c r="FY29">
        <v>1</v>
      </c>
      <c r="FZ29">
        <v>0</v>
      </c>
      <c r="GA29">
        <v>0</v>
      </c>
      <c r="GB29">
        <v>0</v>
      </c>
      <c r="GC29">
        <v>1</v>
      </c>
      <c r="GD29">
        <v>0</v>
      </c>
      <c r="GE29">
        <v>1</v>
      </c>
      <c r="GF29">
        <v>1</v>
      </c>
      <c r="GG29">
        <v>0</v>
      </c>
      <c r="GH29">
        <v>0</v>
      </c>
      <c r="GI29">
        <v>0</v>
      </c>
      <c r="GJ29">
        <v>1</v>
      </c>
      <c r="GK29">
        <v>1</v>
      </c>
      <c r="GL29">
        <v>1</v>
      </c>
      <c r="GM29">
        <v>0</v>
      </c>
      <c r="GN29">
        <v>0</v>
      </c>
      <c r="GO29">
        <v>0</v>
      </c>
      <c r="GP29">
        <v>0</v>
      </c>
      <c r="GQ29">
        <v>0</v>
      </c>
      <c r="GR29" t="s">
        <v>1925</v>
      </c>
      <c r="GS29" t="s">
        <v>1925</v>
      </c>
      <c r="GT29" t="s">
        <v>1925</v>
      </c>
      <c r="GU29" t="s">
        <v>1925</v>
      </c>
      <c r="GV29" t="s">
        <v>1925</v>
      </c>
      <c r="GW29" t="s">
        <v>1925</v>
      </c>
      <c r="GX29" t="s">
        <v>1925</v>
      </c>
      <c r="GY29" t="s">
        <v>1925</v>
      </c>
      <c r="GZ29" t="s">
        <v>1925</v>
      </c>
      <c r="HA29" t="s">
        <v>1925</v>
      </c>
      <c r="HB29" t="s">
        <v>1925</v>
      </c>
      <c r="HC29" t="s">
        <v>1925</v>
      </c>
      <c r="HD29" t="s">
        <v>1925</v>
      </c>
      <c r="HE29">
        <v>1</v>
      </c>
      <c r="HF29">
        <v>1</v>
      </c>
      <c r="HG29">
        <v>1</v>
      </c>
      <c r="HH29">
        <v>1</v>
      </c>
      <c r="HI29">
        <v>1</v>
      </c>
      <c r="HJ29">
        <v>1</v>
      </c>
      <c r="HK29">
        <v>0</v>
      </c>
      <c r="HL29">
        <v>0</v>
      </c>
      <c r="HM29">
        <v>0</v>
      </c>
      <c r="HN29">
        <v>0</v>
      </c>
      <c r="HO29">
        <v>0</v>
      </c>
      <c r="HP29">
        <v>0</v>
      </c>
      <c r="HQ29">
        <v>0</v>
      </c>
      <c r="HR29">
        <v>0</v>
      </c>
      <c r="HS29">
        <v>0</v>
      </c>
    </row>
    <row r="30" spans="1:227" x14ac:dyDescent="0.35">
      <c r="A30" t="s">
        <v>157</v>
      </c>
      <c r="B30" s="1">
        <v>42736</v>
      </c>
      <c r="C30" s="1">
        <v>43100</v>
      </c>
      <c r="D30">
        <v>1</v>
      </c>
      <c r="E30">
        <v>1</v>
      </c>
      <c r="F30">
        <v>1</v>
      </c>
      <c r="G30">
        <v>1</v>
      </c>
      <c r="H30">
        <v>0</v>
      </c>
      <c r="I30">
        <v>0</v>
      </c>
      <c r="J30">
        <v>0</v>
      </c>
      <c r="K30">
        <v>0</v>
      </c>
      <c r="L30">
        <v>0</v>
      </c>
      <c r="M30">
        <v>0</v>
      </c>
      <c r="N30">
        <v>0</v>
      </c>
      <c r="O30">
        <v>1</v>
      </c>
      <c r="P30">
        <v>0</v>
      </c>
      <c r="Q30">
        <v>0</v>
      </c>
      <c r="R30">
        <v>0</v>
      </c>
      <c r="S30">
        <v>0</v>
      </c>
      <c r="T30">
        <v>0</v>
      </c>
      <c r="U30">
        <v>1</v>
      </c>
      <c r="V30">
        <v>1</v>
      </c>
      <c r="W30">
        <v>1</v>
      </c>
      <c r="X30">
        <v>0</v>
      </c>
      <c r="Y30">
        <v>1</v>
      </c>
      <c r="Z30">
        <v>1</v>
      </c>
      <c r="AA30">
        <v>1</v>
      </c>
      <c r="AB30">
        <v>1</v>
      </c>
      <c r="AC30">
        <v>1</v>
      </c>
      <c r="AD30">
        <v>1</v>
      </c>
      <c r="AE30">
        <v>0</v>
      </c>
      <c r="AF30">
        <v>0</v>
      </c>
      <c r="AG30">
        <v>1</v>
      </c>
      <c r="AH30">
        <v>0</v>
      </c>
      <c r="AI30">
        <v>0</v>
      </c>
      <c r="AJ30">
        <v>1</v>
      </c>
      <c r="AK30">
        <v>1</v>
      </c>
      <c r="AL30">
        <v>1</v>
      </c>
      <c r="AM30">
        <v>1</v>
      </c>
      <c r="AN30">
        <v>1</v>
      </c>
      <c r="AO30">
        <v>1</v>
      </c>
      <c r="AP30">
        <v>0</v>
      </c>
      <c r="AQ30">
        <v>0</v>
      </c>
      <c r="AR30">
        <v>0</v>
      </c>
      <c r="AS30">
        <v>1</v>
      </c>
      <c r="AT30">
        <v>0</v>
      </c>
      <c r="AU30">
        <v>0</v>
      </c>
      <c r="AV30">
        <v>0</v>
      </c>
      <c r="AW30">
        <v>0</v>
      </c>
      <c r="AX30">
        <v>0</v>
      </c>
      <c r="AY30">
        <v>0</v>
      </c>
      <c r="AZ30">
        <v>0</v>
      </c>
      <c r="BA30">
        <v>0</v>
      </c>
      <c r="BB30">
        <v>1</v>
      </c>
      <c r="BC30">
        <v>0</v>
      </c>
      <c r="BD30">
        <v>0</v>
      </c>
      <c r="BE30">
        <v>1</v>
      </c>
      <c r="BF30">
        <v>0</v>
      </c>
      <c r="BG30">
        <v>0</v>
      </c>
      <c r="BH30">
        <v>0</v>
      </c>
      <c r="BI30">
        <v>0</v>
      </c>
      <c r="BJ30">
        <v>0</v>
      </c>
      <c r="BK30">
        <v>0</v>
      </c>
      <c r="BL30">
        <v>0</v>
      </c>
      <c r="BM30">
        <v>0</v>
      </c>
      <c r="BN30">
        <v>0</v>
      </c>
      <c r="BO30">
        <v>0</v>
      </c>
      <c r="BP30">
        <v>0</v>
      </c>
      <c r="BQ30">
        <v>0</v>
      </c>
      <c r="BR30">
        <v>0</v>
      </c>
      <c r="BS30">
        <v>1</v>
      </c>
      <c r="BT30">
        <v>1</v>
      </c>
      <c r="BU30">
        <v>0</v>
      </c>
      <c r="BV30">
        <v>0</v>
      </c>
      <c r="BW30">
        <v>0</v>
      </c>
      <c r="BX30">
        <v>1</v>
      </c>
      <c r="BY30">
        <v>0</v>
      </c>
      <c r="BZ30">
        <v>1</v>
      </c>
      <c r="CA30">
        <v>1</v>
      </c>
      <c r="CB30">
        <v>1</v>
      </c>
      <c r="CC30">
        <v>0</v>
      </c>
      <c r="CD30">
        <v>0</v>
      </c>
      <c r="CE30">
        <v>0</v>
      </c>
      <c r="CF30">
        <v>0</v>
      </c>
      <c r="CG30">
        <v>0</v>
      </c>
      <c r="CH30">
        <v>0</v>
      </c>
      <c r="CI30">
        <v>0</v>
      </c>
      <c r="CJ30">
        <v>0</v>
      </c>
      <c r="CK30">
        <v>0</v>
      </c>
      <c r="CL30">
        <v>0</v>
      </c>
      <c r="CM30">
        <v>0</v>
      </c>
      <c r="CN30">
        <v>0</v>
      </c>
      <c r="CO30">
        <v>0</v>
      </c>
      <c r="CP30">
        <v>0</v>
      </c>
      <c r="CQ30">
        <v>0</v>
      </c>
      <c r="CR30">
        <v>0</v>
      </c>
      <c r="CS30">
        <v>0</v>
      </c>
      <c r="CT30">
        <v>0</v>
      </c>
      <c r="CU30">
        <v>1</v>
      </c>
      <c r="CV30">
        <v>0</v>
      </c>
      <c r="CW30">
        <v>0</v>
      </c>
      <c r="CX30">
        <v>1</v>
      </c>
      <c r="CY30">
        <v>1</v>
      </c>
      <c r="CZ30">
        <v>1</v>
      </c>
      <c r="DA30">
        <v>1</v>
      </c>
      <c r="DB30">
        <v>1</v>
      </c>
      <c r="DC30">
        <v>1</v>
      </c>
      <c r="DD30">
        <v>1</v>
      </c>
      <c r="DE30">
        <v>0</v>
      </c>
      <c r="DF30">
        <v>0</v>
      </c>
      <c r="DG30">
        <v>1</v>
      </c>
      <c r="DH30">
        <v>0</v>
      </c>
      <c r="DI30">
        <v>1</v>
      </c>
      <c r="DJ30">
        <v>1</v>
      </c>
      <c r="DK30">
        <v>1</v>
      </c>
      <c r="DL30">
        <v>1</v>
      </c>
      <c r="DM30">
        <v>1</v>
      </c>
      <c r="DN30">
        <v>1</v>
      </c>
      <c r="DO30">
        <v>0</v>
      </c>
      <c r="DP30">
        <v>1</v>
      </c>
      <c r="DQ30">
        <v>1</v>
      </c>
      <c r="DR30">
        <v>0</v>
      </c>
      <c r="DS30">
        <v>0</v>
      </c>
      <c r="DT30">
        <v>0</v>
      </c>
      <c r="DU30">
        <v>0</v>
      </c>
      <c r="DV30">
        <v>0</v>
      </c>
      <c r="DW30">
        <v>0</v>
      </c>
      <c r="DX30">
        <v>0</v>
      </c>
      <c r="DY30">
        <v>0</v>
      </c>
      <c r="DZ30">
        <v>0</v>
      </c>
      <c r="EA30">
        <v>0</v>
      </c>
      <c r="EB30">
        <v>1</v>
      </c>
      <c r="EC30">
        <v>0</v>
      </c>
      <c r="ED30">
        <v>0</v>
      </c>
      <c r="EE30">
        <v>0</v>
      </c>
      <c r="EF30">
        <v>0</v>
      </c>
      <c r="EG30">
        <v>0</v>
      </c>
      <c r="EH30">
        <v>0</v>
      </c>
      <c r="EI30">
        <v>0</v>
      </c>
      <c r="EJ30">
        <v>0</v>
      </c>
      <c r="EK30">
        <v>0</v>
      </c>
      <c r="EL30">
        <v>1</v>
      </c>
      <c r="EM30">
        <v>0</v>
      </c>
      <c r="EN30">
        <v>0</v>
      </c>
      <c r="EO30">
        <v>0</v>
      </c>
      <c r="EP30">
        <v>0</v>
      </c>
      <c r="EQ30">
        <v>0</v>
      </c>
      <c r="ER30">
        <v>0</v>
      </c>
      <c r="ES30">
        <v>0</v>
      </c>
      <c r="ET30">
        <v>0</v>
      </c>
      <c r="EU30">
        <v>0</v>
      </c>
      <c r="EV30">
        <v>0</v>
      </c>
      <c r="EW30">
        <v>2</v>
      </c>
      <c r="EX30" t="s">
        <v>1925</v>
      </c>
      <c r="EY30" t="s">
        <v>1925</v>
      </c>
      <c r="EZ30" t="s">
        <v>1925</v>
      </c>
      <c r="FA30" t="s">
        <v>1925</v>
      </c>
      <c r="FB30" t="s">
        <v>1925</v>
      </c>
      <c r="FC30" t="s">
        <v>1925</v>
      </c>
      <c r="FD30" t="s">
        <v>1925</v>
      </c>
      <c r="FE30">
        <v>1</v>
      </c>
      <c r="FF30">
        <v>0</v>
      </c>
      <c r="FG30">
        <v>1</v>
      </c>
      <c r="FH30">
        <v>0</v>
      </c>
      <c r="FI30">
        <v>0</v>
      </c>
      <c r="FJ30">
        <v>0</v>
      </c>
      <c r="FK30">
        <v>0</v>
      </c>
      <c r="FL30">
        <v>1</v>
      </c>
      <c r="FM30">
        <v>0</v>
      </c>
      <c r="FN30">
        <v>1</v>
      </c>
      <c r="FO30">
        <v>1</v>
      </c>
      <c r="FP30">
        <v>0</v>
      </c>
      <c r="FQ30">
        <v>0</v>
      </c>
      <c r="FR30">
        <v>0</v>
      </c>
      <c r="FS30">
        <v>1</v>
      </c>
      <c r="FT30">
        <v>1</v>
      </c>
      <c r="FU30">
        <v>1</v>
      </c>
      <c r="FV30">
        <v>1</v>
      </c>
      <c r="FW30">
        <v>0</v>
      </c>
      <c r="FX30">
        <v>1</v>
      </c>
      <c r="FY30">
        <v>1</v>
      </c>
      <c r="FZ30">
        <v>0</v>
      </c>
      <c r="GA30">
        <v>0</v>
      </c>
      <c r="GB30">
        <v>0</v>
      </c>
      <c r="GC30">
        <v>1</v>
      </c>
      <c r="GD30">
        <v>0</v>
      </c>
      <c r="GE30">
        <v>1</v>
      </c>
      <c r="GF30">
        <v>1</v>
      </c>
      <c r="GG30">
        <v>0</v>
      </c>
      <c r="GH30">
        <v>0</v>
      </c>
      <c r="GI30">
        <v>0</v>
      </c>
      <c r="GJ30">
        <v>1</v>
      </c>
      <c r="GK30">
        <v>1</v>
      </c>
      <c r="GL30">
        <v>1</v>
      </c>
      <c r="GM30">
        <v>0</v>
      </c>
      <c r="GN30">
        <v>0</v>
      </c>
      <c r="GO30">
        <v>0</v>
      </c>
      <c r="GP30">
        <v>0</v>
      </c>
      <c r="GQ30">
        <v>0</v>
      </c>
      <c r="GR30" t="s">
        <v>1925</v>
      </c>
      <c r="GS30" t="s">
        <v>1925</v>
      </c>
      <c r="GT30" t="s">
        <v>1925</v>
      </c>
      <c r="GU30" t="s">
        <v>1925</v>
      </c>
      <c r="GV30" t="s">
        <v>1925</v>
      </c>
      <c r="GW30" t="s">
        <v>1925</v>
      </c>
      <c r="GX30" t="s">
        <v>1925</v>
      </c>
      <c r="GY30" t="s">
        <v>1925</v>
      </c>
      <c r="GZ30" t="s">
        <v>1925</v>
      </c>
      <c r="HA30" t="s">
        <v>1925</v>
      </c>
      <c r="HB30" t="s">
        <v>1925</v>
      </c>
      <c r="HC30" t="s">
        <v>1925</v>
      </c>
      <c r="HD30" t="s">
        <v>1925</v>
      </c>
      <c r="HE30">
        <v>1</v>
      </c>
      <c r="HF30">
        <v>1</v>
      </c>
      <c r="HG30">
        <v>1</v>
      </c>
      <c r="HH30">
        <v>1</v>
      </c>
      <c r="HI30">
        <v>1</v>
      </c>
      <c r="HJ30">
        <v>1</v>
      </c>
      <c r="HK30">
        <v>0</v>
      </c>
      <c r="HL30">
        <v>0</v>
      </c>
      <c r="HM30">
        <v>0</v>
      </c>
      <c r="HN30">
        <v>0</v>
      </c>
      <c r="HO30">
        <v>0</v>
      </c>
      <c r="HP30">
        <v>0</v>
      </c>
      <c r="HQ30">
        <v>0</v>
      </c>
      <c r="HR30">
        <v>0</v>
      </c>
      <c r="HS30">
        <v>0</v>
      </c>
    </row>
    <row r="31" spans="1:227" x14ac:dyDescent="0.35">
      <c r="A31" t="s">
        <v>157</v>
      </c>
      <c r="B31" s="1">
        <v>43101</v>
      </c>
      <c r="C31" s="1">
        <v>43277</v>
      </c>
      <c r="D31">
        <v>1</v>
      </c>
      <c r="E31">
        <v>1</v>
      </c>
      <c r="F31">
        <v>1</v>
      </c>
      <c r="G31">
        <v>1</v>
      </c>
      <c r="H31">
        <v>0</v>
      </c>
      <c r="I31">
        <v>0</v>
      </c>
      <c r="J31">
        <v>0</v>
      </c>
      <c r="K31">
        <v>0</v>
      </c>
      <c r="L31">
        <v>0</v>
      </c>
      <c r="M31">
        <v>0</v>
      </c>
      <c r="N31">
        <v>0</v>
      </c>
      <c r="O31">
        <v>1</v>
      </c>
      <c r="P31">
        <v>0</v>
      </c>
      <c r="Q31">
        <v>0</v>
      </c>
      <c r="R31">
        <v>0</v>
      </c>
      <c r="S31">
        <v>0</v>
      </c>
      <c r="T31">
        <v>0</v>
      </c>
      <c r="U31">
        <v>1</v>
      </c>
      <c r="V31">
        <v>1</v>
      </c>
      <c r="W31">
        <v>1</v>
      </c>
      <c r="X31">
        <v>0</v>
      </c>
      <c r="Y31">
        <v>1</v>
      </c>
      <c r="Z31">
        <v>1</v>
      </c>
      <c r="AA31">
        <v>1</v>
      </c>
      <c r="AB31">
        <v>1</v>
      </c>
      <c r="AC31">
        <v>1</v>
      </c>
      <c r="AD31">
        <v>1</v>
      </c>
      <c r="AE31">
        <v>0</v>
      </c>
      <c r="AF31">
        <v>0</v>
      </c>
      <c r="AG31">
        <v>1</v>
      </c>
      <c r="AH31">
        <v>0</v>
      </c>
      <c r="AI31">
        <v>0</v>
      </c>
      <c r="AJ31">
        <v>1</v>
      </c>
      <c r="AK31">
        <v>1</v>
      </c>
      <c r="AL31">
        <v>1</v>
      </c>
      <c r="AM31">
        <v>1</v>
      </c>
      <c r="AN31">
        <v>1</v>
      </c>
      <c r="AO31">
        <v>1</v>
      </c>
      <c r="AP31">
        <v>0</v>
      </c>
      <c r="AQ31">
        <v>0</v>
      </c>
      <c r="AR31">
        <v>0</v>
      </c>
      <c r="AS31">
        <v>1</v>
      </c>
      <c r="AT31">
        <v>0</v>
      </c>
      <c r="AU31">
        <v>0</v>
      </c>
      <c r="AV31">
        <v>0</v>
      </c>
      <c r="AW31">
        <v>0</v>
      </c>
      <c r="AX31">
        <v>0</v>
      </c>
      <c r="AY31">
        <v>0</v>
      </c>
      <c r="AZ31">
        <v>0</v>
      </c>
      <c r="BA31">
        <v>0</v>
      </c>
      <c r="BB31">
        <v>1</v>
      </c>
      <c r="BC31">
        <v>0</v>
      </c>
      <c r="BD31">
        <v>0</v>
      </c>
      <c r="BE31">
        <v>1</v>
      </c>
      <c r="BF31">
        <v>0</v>
      </c>
      <c r="BG31">
        <v>0</v>
      </c>
      <c r="BH31">
        <v>0</v>
      </c>
      <c r="BI31">
        <v>0</v>
      </c>
      <c r="BJ31">
        <v>0</v>
      </c>
      <c r="BK31">
        <v>0</v>
      </c>
      <c r="BL31">
        <v>0</v>
      </c>
      <c r="BM31">
        <v>0</v>
      </c>
      <c r="BN31">
        <v>0</v>
      </c>
      <c r="BO31">
        <v>0</v>
      </c>
      <c r="BP31">
        <v>0</v>
      </c>
      <c r="BQ31">
        <v>0</v>
      </c>
      <c r="BR31">
        <v>0</v>
      </c>
      <c r="BS31">
        <v>1</v>
      </c>
      <c r="BT31">
        <v>1</v>
      </c>
      <c r="BU31">
        <v>0</v>
      </c>
      <c r="BV31">
        <v>0</v>
      </c>
      <c r="BW31">
        <v>0</v>
      </c>
      <c r="BX31">
        <v>1</v>
      </c>
      <c r="BY31">
        <v>0</v>
      </c>
      <c r="BZ31">
        <v>1</v>
      </c>
      <c r="CA31">
        <v>1</v>
      </c>
      <c r="CB31">
        <v>1</v>
      </c>
      <c r="CC31">
        <v>0</v>
      </c>
      <c r="CD31">
        <v>0</v>
      </c>
      <c r="CE31">
        <v>0</v>
      </c>
      <c r="CF31">
        <v>0</v>
      </c>
      <c r="CG31">
        <v>0</v>
      </c>
      <c r="CH31">
        <v>0</v>
      </c>
      <c r="CI31">
        <v>0</v>
      </c>
      <c r="CJ31">
        <v>0</v>
      </c>
      <c r="CK31">
        <v>0</v>
      </c>
      <c r="CL31">
        <v>0</v>
      </c>
      <c r="CM31">
        <v>0</v>
      </c>
      <c r="CN31">
        <v>0</v>
      </c>
      <c r="CO31">
        <v>0</v>
      </c>
      <c r="CP31">
        <v>0</v>
      </c>
      <c r="CQ31">
        <v>0</v>
      </c>
      <c r="CR31">
        <v>0</v>
      </c>
      <c r="CS31">
        <v>0</v>
      </c>
      <c r="CT31">
        <v>0</v>
      </c>
      <c r="CU31">
        <v>1</v>
      </c>
      <c r="CV31">
        <v>0</v>
      </c>
      <c r="CW31">
        <v>0</v>
      </c>
      <c r="CX31">
        <v>1</v>
      </c>
      <c r="CY31">
        <v>1</v>
      </c>
      <c r="CZ31">
        <v>1</v>
      </c>
      <c r="DA31">
        <v>1</v>
      </c>
      <c r="DB31">
        <v>1</v>
      </c>
      <c r="DC31">
        <v>1</v>
      </c>
      <c r="DD31">
        <v>1</v>
      </c>
      <c r="DE31">
        <v>0</v>
      </c>
      <c r="DF31">
        <v>0</v>
      </c>
      <c r="DG31">
        <v>1</v>
      </c>
      <c r="DH31">
        <v>0</v>
      </c>
      <c r="DI31">
        <v>1</v>
      </c>
      <c r="DJ31">
        <v>1</v>
      </c>
      <c r="DK31">
        <v>1</v>
      </c>
      <c r="DL31">
        <v>1</v>
      </c>
      <c r="DM31">
        <v>1</v>
      </c>
      <c r="DN31">
        <v>1</v>
      </c>
      <c r="DO31">
        <v>0</v>
      </c>
      <c r="DP31">
        <v>1</v>
      </c>
      <c r="DQ31">
        <v>1</v>
      </c>
      <c r="DR31">
        <v>0</v>
      </c>
      <c r="DS31">
        <v>0</v>
      </c>
      <c r="DT31">
        <v>0</v>
      </c>
      <c r="DU31">
        <v>0</v>
      </c>
      <c r="DV31">
        <v>0</v>
      </c>
      <c r="DW31">
        <v>0</v>
      </c>
      <c r="DX31">
        <v>0</v>
      </c>
      <c r="DY31">
        <v>0</v>
      </c>
      <c r="DZ31">
        <v>0</v>
      </c>
      <c r="EA31">
        <v>0</v>
      </c>
      <c r="EB31">
        <v>1</v>
      </c>
      <c r="EC31">
        <v>0</v>
      </c>
      <c r="ED31">
        <v>0</v>
      </c>
      <c r="EE31">
        <v>0</v>
      </c>
      <c r="EF31">
        <v>0</v>
      </c>
      <c r="EG31">
        <v>0</v>
      </c>
      <c r="EH31">
        <v>0</v>
      </c>
      <c r="EI31">
        <v>0</v>
      </c>
      <c r="EJ31">
        <v>0</v>
      </c>
      <c r="EK31">
        <v>0</v>
      </c>
      <c r="EL31">
        <v>1</v>
      </c>
      <c r="EM31">
        <v>0</v>
      </c>
      <c r="EN31">
        <v>0</v>
      </c>
      <c r="EO31">
        <v>0</v>
      </c>
      <c r="EP31">
        <v>0</v>
      </c>
      <c r="EQ31">
        <v>0</v>
      </c>
      <c r="ER31">
        <v>0</v>
      </c>
      <c r="ES31">
        <v>0</v>
      </c>
      <c r="ET31">
        <v>0</v>
      </c>
      <c r="EU31">
        <v>0</v>
      </c>
      <c r="EV31">
        <v>0</v>
      </c>
      <c r="EW31">
        <v>2</v>
      </c>
      <c r="EX31" t="s">
        <v>1925</v>
      </c>
      <c r="EY31" t="s">
        <v>1925</v>
      </c>
      <c r="EZ31" t="s">
        <v>1925</v>
      </c>
      <c r="FA31" t="s">
        <v>1925</v>
      </c>
      <c r="FB31" t="s">
        <v>1925</v>
      </c>
      <c r="FC31" t="s">
        <v>1925</v>
      </c>
      <c r="FD31" t="s">
        <v>1925</v>
      </c>
      <c r="FE31">
        <v>1</v>
      </c>
      <c r="FF31">
        <v>0</v>
      </c>
      <c r="FG31">
        <v>1</v>
      </c>
      <c r="FH31">
        <v>0</v>
      </c>
      <c r="FI31">
        <v>0</v>
      </c>
      <c r="FJ31">
        <v>0</v>
      </c>
      <c r="FK31">
        <v>0</v>
      </c>
      <c r="FL31">
        <v>1</v>
      </c>
      <c r="FM31">
        <v>0</v>
      </c>
      <c r="FN31">
        <v>1</v>
      </c>
      <c r="FO31">
        <v>1</v>
      </c>
      <c r="FP31">
        <v>0</v>
      </c>
      <c r="FQ31">
        <v>0</v>
      </c>
      <c r="FR31">
        <v>0</v>
      </c>
      <c r="FS31">
        <v>1</v>
      </c>
      <c r="FT31">
        <v>1</v>
      </c>
      <c r="FU31">
        <v>1</v>
      </c>
      <c r="FV31">
        <v>1</v>
      </c>
      <c r="FW31">
        <v>0</v>
      </c>
      <c r="FX31">
        <v>1</v>
      </c>
      <c r="FY31">
        <v>1</v>
      </c>
      <c r="FZ31">
        <v>0</v>
      </c>
      <c r="GA31">
        <v>0</v>
      </c>
      <c r="GB31">
        <v>0</v>
      </c>
      <c r="GC31">
        <v>1</v>
      </c>
      <c r="GD31">
        <v>0</v>
      </c>
      <c r="GE31">
        <v>1</v>
      </c>
      <c r="GF31">
        <v>1</v>
      </c>
      <c r="GG31">
        <v>0</v>
      </c>
      <c r="GH31">
        <v>0</v>
      </c>
      <c r="GI31">
        <v>0</v>
      </c>
      <c r="GJ31">
        <v>1</v>
      </c>
      <c r="GK31">
        <v>1</v>
      </c>
      <c r="GL31">
        <v>1</v>
      </c>
      <c r="GM31">
        <v>0</v>
      </c>
      <c r="GN31">
        <v>0</v>
      </c>
      <c r="GO31">
        <v>0</v>
      </c>
      <c r="GP31">
        <v>0</v>
      </c>
      <c r="GQ31">
        <v>0</v>
      </c>
      <c r="GR31" t="s">
        <v>1925</v>
      </c>
      <c r="GS31" t="s">
        <v>1925</v>
      </c>
      <c r="GT31" t="s">
        <v>1925</v>
      </c>
      <c r="GU31" t="s">
        <v>1925</v>
      </c>
      <c r="GV31" t="s">
        <v>1925</v>
      </c>
      <c r="GW31" t="s">
        <v>1925</v>
      </c>
      <c r="GX31" t="s">
        <v>1925</v>
      </c>
      <c r="GY31" t="s">
        <v>1925</v>
      </c>
      <c r="GZ31" t="s">
        <v>1925</v>
      </c>
      <c r="HA31" t="s">
        <v>1925</v>
      </c>
      <c r="HB31" t="s">
        <v>1925</v>
      </c>
      <c r="HC31" t="s">
        <v>1925</v>
      </c>
      <c r="HD31" t="s">
        <v>1925</v>
      </c>
      <c r="HE31">
        <v>1</v>
      </c>
      <c r="HF31">
        <v>1</v>
      </c>
      <c r="HG31">
        <v>1</v>
      </c>
      <c r="HH31">
        <v>1</v>
      </c>
      <c r="HI31">
        <v>1</v>
      </c>
      <c r="HJ31">
        <v>1</v>
      </c>
      <c r="HK31">
        <v>0</v>
      </c>
      <c r="HL31">
        <v>0</v>
      </c>
      <c r="HM31">
        <v>0</v>
      </c>
      <c r="HN31">
        <v>0</v>
      </c>
      <c r="HO31">
        <v>0</v>
      </c>
      <c r="HP31">
        <v>0</v>
      </c>
      <c r="HQ31">
        <v>0</v>
      </c>
      <c r="HR31">
        <v>0</v>
      </c>
      <c r="HS31">
        <v>0</v>
      </c>
    </row>
    <row r="32" spans="1:227" x14ac:dyDescent="0.35">
      <c r="A32" t="s">
        <v>157</v>
      </c>
      <c r="B32" s="1">
        <v>43278</v>
      </c>
      <c r="C32" s="1">
        <v>43435</v>
      </c>
      <c r="D32">
        <v>1</v>
      </c>
      <c r="E32">
        <v>1</v>
      </c>
      <c r="F32">
        <v>1</v>
      </c>
      <c r="G32">
        <v>1</v>
      </c>
      <c r="H32">
        <v>0</v>
      </c>
      <c r="I32">
        <v>0</v>
      </c>
      <c r="J32">
        <v>0</v>
      </c>
      <c r="K32">
        <v>0</v>
      </c>
      <c r="L32">
        <v>0</v>
      </c>
      <c r="M32">
        <v>0</v>
      </c>
      <c r="N32">
        <v>0</v>
      </c>
      <c r="O32">
        <v>1</v>
      </c>
      <c r="P32">
        <v>0</v>
      </c>
      <c r="Q32">
        <v>0</v>
      </c>
      <c r="R32">
        <v>0</v>
      </c>
      <c r="S32">
        <v>0</v>
      </c>
      <c r="T32">
        <v>0</v>
      </c>
      <c r="U32">
        <v>1</v>
      </c>
      <c r="V32">
        <v>1</v>
      </c>
      <c r="W32">
        <v>1</v>
      </c>
      <c r="X32">
        <v>0</v>
      </c>
      <c r="Y32">
        <v>1</v>
      </c>
      <c r="Z32">
        <v>1</v>
      </c>
      <c r="AA32">
        <v>1</v>
      </c>
      <c r="AB32">
        <v>1</v>
      </c>
      <c r="AC32">
        <v>1</v>
      </c>
      <c r="AD32">
        <v>1</v>
      </c>
      <c r="AE32">
        <v>0</v>
      </c>
      <c r="AF32">
        <v>0</v>
      </c>
      <c r="AG32">
        <v>1</v>
      </c>
      <c r="AH32">
        <v>0</v>
      </c>
      <c r="AI32">
        <v>0</v>
      </c>
      <c r="AJ32">
        <v>1</v>
      </c>
      <c r="AK32">
        <v>1</v>
      </c>
      <c r="AL32">
        <v>1</v>
      </c>
      <c r="AM32">
        <v>1</v>
      </c>
      <c r="AN32">
        <v>1</v>
      </c>
      <c r="AO32">
        <v>1</v>
      </c>
      <c r="AP32">
        <v>0</v>
      </c>
      <c r="AQ32">
        <v>0</v>
      </c>
      <c r="AR32">
        <v>0</v>
      </c>
      <c r="AS32">
        <v>1</v>
      </c>
      <c r="AT32">
        <v>0</v>
      </c>
      <c r="AU32">
        <v>0</v>
      </c>
      <c r="AV32">
        <v>0</v>
      </c>
      <c r="AW32">
        <v>0</v>
      </c>
      <c r="AX32">
        <v>0</v>
      </c>
      <c r="AY32">
        <v>0</v>
      </c>
      <c r="AZ32">
        <v>0</v>
      </c>
      <c r="BA32">
        <v>0</v>
      </c>
      <c r="BB32">
        <v>1</v>
      </c>
      <c r="BC32">
        <v>0</v>
      </c>
      <c r="BD32">
        <v>0</v>
      </c>
      <c r="BE32">
        <v>1</v>
      </c>
      <c r="BF32">
        <v>0</v>
      </c>
      <c r="BG32">
        <v>0</v>
      </c>
      <c r="BH32">
        <v>0</v>
      </c>
      <c r="BI32">
        <v>0</v>
      </c>
      <c r="BJ32">
        <v>0</v>
      </c>
      <c r="BK32">
        <v>0</v>
      </c>
      <c r="BL32">
        <v>0</v>
      </c>
      <c r="BM32">
        <v>0</v>
      </c>
      <c r="BN32">
        <v>0</v>
      </c>
      <c r="BO32">
        <v>0</v>
      </c>
      <c r="BP32">
        <v>0</v>
      </c>
      <c r="BQ32">
        <v>0</v>
      </c>
      <c r="BR32">
        <v>0</v>
      </c>
      <c r="BS32">
        <v>1</v>
      </c>
      <c r="BT32">
        <v>1</v>
      </c>
      <c r="BU32">
        <v>0</v>
      </c>
      <c r="BV32">
        <v>0</v>
      </c>
      <c r="BW32">
        <v>0</v>
      </c>
      <c r="BX32">
        <v>1</v>
      </c>
      <c r="BY32">
        <v>0</v>
      </c>
      <c r="BZ32">
        <v>1</v>
      </c>
      <c r="CA32">
        <v>1</v>
      </c>
      <c r="CB32">
        <v>1</v>
      </c>
      <c r="CC32">
        <v>0</v>
      </c>
      <c r="CD32">
        <v>0</v>
      </c>
      <c r="CE32">
        <v>0</v>
      </c>
      <c r="CF32">
        <v>0</v>
      </c>
      <c r="CG32">
        <v>0</v>
      </c>
      <c r="CH32">
        <v>0</v>
      </c>
      <c r="CI32">
        <v>0</v>
      </c>
      <c r="CJ32">
        <v>0</v>
      </c>
      <c r="CK32">
        <v>0</v>
      </c>
      <c r="CL32">
        <v>0</v>
      </c>
      <c r="CM32">
        <v>0</v>
      </c>
      <c r="CN32">
        <v>0</v>
      </c>
      <c r="CO32">
        <v>0</v>
      </c>
      <c r="CP32">
        <v>0</v>
      </c>
      <c r="CQ32">
        <v>0</v>
      </c>
      <c r="CR32">
        <v>0</v>
      </c>
      <c r="CS32">
        <v>0</v>
      </c>
      <c r="CT32">
        <v>0</v>
      </c>
      <c r="CU32">
        <v>1</v>
      </c>
      <c r="CV32">
        <v>0</v>
      </c>
      <c r="CW32">
        <v>0</v>
      </c>
      <c r="CX32">
        <v>1</v>
      </c>
      <c r="CY32">
        <v>1</v>
      </c>
      <c r="CZ32">
        <v>1</v>
      </c>
      <c r="DA32">
        <v>1</v>
      </c>
      <c r="DB32">
        <v>1</v>
      </c>
      <c r="DC32">
        <v>1</v>
      </c>
      <c r="DD32">
        <v>1</v>
      </c>
      <c r="DE32">
        <v>0</v>
      </c>
      <c r="DF32">
        <v>0</v>
      </c>
      <c r="DG32">
        <v>1</v>
      </c>
      <c r="DH32">
        <v>0</v>
      </c>
      <c r="DI32">
        <v>1</v>
      </c>
      <c r="DJ32">
        <v>1</v>
      </c>
      <c r="DK32">
        <v>1</v>
      </c>
      <c r="DL32">
        <v>1</v>
      </c>
      <c r="DM32">
        <v>1</v>
      </c>
      <c r="DN32">
        <v>1</v>
      </c>
      <c r="DO32">
        <v>0</v>
      </c>
      <c r="DP32">
        <v>1</v>
      </c>
      <c r="DQ32">
        <v>1</v>
      </c>
      <c r="DR32">
        <v>0</v>
      </c>
      <c r="DS32">
        <v>0</v>
      </c>
      <c r="DT32">
        <v>0</v>
      </c>
      <c r="DU32">
        <v>0</v>
      </c>
      <c r="DV32">
        <v>0</v>
      </c>
      <c r="DW32">
        <v>0</v>
      </c>
      <c r="DX32">
        <v>0</v>
      </c>
      <c r="DY32">
        <v>0</v>
      </c>
      <c r="DZ32">
        <v>0</v>
      </c>
      <c r="EA32">
        <v>0</v>
      </c>
      <c r="EB32">
        <v>1</v>
      </c>
      <c r="EC32">
        <v>0</v>
      </c>
      <c r="ED32">
        <v>0</v>
      </c>
      <c r="EE32">
        <v>0</v>
      </c>
      <c r="EF32">
        <v>0</v>
      </c>
      <c r="EG32">
        <v>0</v>
      </c>
      <c r="EH32">
        <v>0</v>
      </c>
      <c r="EI32">
        <v>0</v>
      </c>
      <c r="EJ32">
        <v>0</v>
      </c>
      <c r="EK32">
        <v>0</v>
      </c>
      <c r="EL32">
        <v>1</v>
      </c>
      <c r="EM32">
        <v>0</v>
      </c>
      <c r="EN32">
        <v>0</v>
      </c>
      <c r="EO32">
        <v>0</v>
      </c>
      <c r="EP32">
        <v>0</v>
      </c>
      <c r="EQ32">
        <v>0</v>
      </c>
      <c r="ER32">
        <v>0</v>
      </c>
      <c r="ES32">
        <v>0</v>
      </c>
      <c r="ET32">
        <v>0</v>
      </c>
      <c r="EU32">
        <v>0</v>
      </c>
      <c r="EV32">
        <v>0</v>
      </c>
      <c r="EW32">
        <v>2</v>
      </c>
      <c r="EX32" t="s">
        <v>1925</v>
      </c>
      <c r="EY32" t="s">
        <v>1925</v>
      </c>
      <c r="EZ32" t="s">
        <v>1925</v>
      </c>
      <c r="FA32" t="s">
        <v>1925</v>
      </c>
      <c r="FB32" t="s">
        <v>1925</v>
      </c>
      <c r="FC32" t="s">
        <v>1925</v>
      </c>
      <c r="FD32" t="s">
        <v>1925</v>
      </c>
      <c r="FE32">
        <v>1</v>
      </c>
      <c r="FF32">
        <v>0</v>
      </c>
      <c r="FG32">
        <v>1</v>
      </c>
      <c r="FH32">
        <v>0</v>
      </c>
      <c r="FI32">
        <v>0</v>
      </c>
      <c r="FJ32">
        <v>0</v>
      </c>
      <c r="FK32">
        <v>0</v>
      </c>
      <c r="FL32">
        <v>1</v>
      </c>
      <c r="FM32">
        <v>0</v>
      </c>
      <c r="FN32">
        <v>1</v>
      </c>
      <c r="FO32">
        <v>1</v>
      </c>
      <c r="FP32">
        <v>0</v>
      </c>
      <c r="FQ32">
        <v>0</v>
      </c>
      <c r="FR32">
        <v>0</v>
      </c>
      <c r="FS32">
        <v>1</v>
      </c>
      <c r="FT32">
        <v>1</v>
      </c>
      <c r="FU32">
        <v>1</v>
      </c>
      <c r="FV32">
        <v>1</v>
      </c>
      <c r="FW32">
        <v>0</v>
      </c>
      <c r="FX32">
        <v>1</v>
      </c>
      <c r="FY32">
        <v>1</v>
      </c>
      <c r="FZ32">
        <v>0</v>
      </c>
      <c r="GA32">
        <v>0</v>
      </c>
      <c r="GB32">
        <v>0</v>
      </c>
      <c r="GC32">
        <v>1</v>
      </c>
      <c r="GD32">
        <v>0</v>
      </c>
      <c r="GE32">
        <v>1</v>
      </c>
      <c r="GF32">
        <v>1</v>
      </c>
      <c r="GG32">
        <v>0</v>
      </c>
      <c r="GH32">
        <v>0</v>
      </c>
      <c r="GI32">
        <v>0</v>
      </c>
      <c r="GJ32">
        <v>1</v>
      </c>
      <c r="GK32">
        <v>1</v>
      </c>
      <c r="GL32">
        <v>1</v>
      </c>
      <c r="GM32">
        <v>0</v>
      </c>
      <c r="GN32">
        <v>0</v>
      </c>
      <c r="GO32">
        <v>0</v>
      </c>
      <c r="GP32">
        <v>0</v>
      </c>
      <c r="GQ32">
        <v>0</v>
      </c>
      <c r="GR32" t="s">
        <v>1925</v>
      </c>
      <c r="GS32" t="s">
        <v>1925</v>
      </c>
      <c r="GT32" t="s">
        <v>1925</v>
      </c>
      <c r="GU32" t="s">
        <v>1925</v>
      </c>
      <c r="GV32" t="s">
        <v>1925</v>
      </c>
      <c r="GW32" t="s">
        <v>1925</v>
      </c>
      <c r="GX32" t="s">
        <v>1925</v>
      </c>
      <c r="GY32" t="s">
        <v>1925</v>
      </c>
      <c r="GZ32" t="s">
        <v>1925</v>
      </c>
      <c r="HA32" t="s">
        <v>1925</v>
      </c>
      <c r="HB32" t="s">
        <v>1925</v>
      </c>
      <c r="HC32" t="s">
        <v>1925</v>
      </c>
      <c r="HD32" t="s">
        <v>1925</v>
      </c>
      <c r="HE32">
        <v>1</v>
      </c>
      <c r="HF32">
        <v>1</v>
      </c>
      <c r="HG32">
        <v>1</v>
      </c>
      <c r="HH32">
        <v>1</v>
      </c>
      <c r="HI32">
        <v>1</v>
      </c>
      <c r="HJ32">
        <v>1</v>
      </c>
      <c r="HK32">
        <v>0</v>
      </c>
      <c r="HL32">
        <v>0</v>
      </c>
      <c r="HM32">
        <v>0</v>
      </c>
      <c r="HN32">
        <v>0</v>
      </c>
      <c r="HO32">
        <v>0</v>
      </c>
      <c r="HP32">
        <v>0</v>
      </c>
      <c r="HQ32">
        <v>0</v>
      </c>
      <c r="HR32">
        <v>0</v>
      </c>
      <c r="HS32">
        <v>0</v>
      </c>
    </row>
    <row r="33" spans="1:227" x14ac:dyDescent="0.35">
      <c r="A33" t="s">
        <v>229</v>
      </c>
      <c r="B33" s="1">
        <v>39448</v>
      </c>
      <c r="C33" s="1">
        <v>39581</v>
      </c>
      <c r="D33">
        <v>1</v>
      </c>
      <c r="E33">
        <v>1</v>
      </c>
      <c r="F33">
        <v>1</v>
      </c>
      <c r="G33">
        <v>1</v>
      </c>
      <c r="H33">
        <v>1</v>
      </c>
      <c r="I33">
        <v>0</v>
      </c>
      <c r="J33">
        <v>1</v>
      </c>
      <c r="K33">
        <v>0</v>
      </c>
      <c r="L33">
        <v>0</v>
      </c>
      <c r="M33">
        <v>1</v>
      </c>
      <c r="N33">
        <v>0</v>
      </c>
      <c r="O33">
        <v>0</v>
      </c>
      <c r="P33">
        <v>0</v>
      </c>
      <c r="Q33">
        <v>0</v>
      </c>
      <c r="R33">
        <v>0</v>
      </c>
      <c r="S33">
        <v>0</v>
      </c>
      <c r="T33">
        <v>0</v>
      </c>
      <c r="U33">
        <v>1</v>
      </c>
      <c r="V33">
        <v>0</v>
      </c>
      <c r="W33">
        <v>0</v>
      </c>
      <c r="X33">
        <v>0</v>
      </c>
      <c r="Y33">
        <v>0</v>
      </c>
      <c r="Z33">
        <v>0</v>
      </c>
      <c r="AA33">
        <v>0</v>
      </c>
      <c r="AB33">
        <v>0</v>
      </c>
      <c r="AC33">
        <v>1</v>
      </c>
      <c r="AD33">
        <v>0</v>
      </c>
      <c r="AE33">
        <v>0</v>
      </c>
      <c r="AF33">
        <v>0</v>
      </c>
      <c r="AG33">
        <v>0</v>
      </c>
      <c r="AH33">
        <v>1</v>
      </c>
      <c r="AI33">
        <v>0</v>
      </c>
      <c r="AJ33">
        <v>0</v>
      </c>
      <c r="AK33">
        <v>0</v>
      </c>
      <c r="AL33">
        <v>0</v>
      </c>
      <c r="AM33">
        <v>0</v>
      </c>
      <c r="AN33">
        <v>1</v>
      </c>
      <c r="AO33">
        <v>1</v>
      </c>
      <c r="AP33">
        <v>1</v>
      </c>
      <c r="AQ33">
        <v>0</v>
      </c>
      <c r="AR33">
        <v>0</v>
      </c>
      <c r="AS33">
        <v>0</v>
      </c>
      <c r="AT33">
        <v>0</v>
      </c>
      <c r="AU33">
        <v>0</v>
      </c>
      <c r="AV33">
        <v>0</v>
      </c>
      <c r="AW33">
        <v>0</v>
      </c>
      <c r="AX33">
        <v>0</v>
      </c>
      <c r="AY33">
        <v>0</v>
      </c>
      <c r="AZ33">
        <v>0</v>
      </c>
      <c r="BA33">
        <v>0</v>
      </c>
      <c r="BB33">
        <v>0</v>
      </c>
      <c r="BC33">
        <v>0</v>
      </c>
      <c r="BD33">
        <v>1</v>
      </c>
      <c r="BE33">
        <v>0</v>
      </c>
      <c r="BF33">
        <v>0</v>
      </c>
      <c r="BG33">
        <v>0</v>
      </c>
      <c r="BH33">
        <v>0</v>
      </c>
      <c r="BI33">
        <v>0</v>
      </c>
      <c r="BJ33">
        <v>0</v>
      </c>
      <c r="BK33">
        <v>0</v>
      </c>
      <c r="BL33">
        <v>0</v>
      </c>
      <c r="BM33">
        <v>0</v>
      </c>
      <c r="BN33">
        <v>0</v>
      </c>
      <c r="BO33">
        <v>0</v>
      </c>
      <c r="BP33">
        <v>1</v>
      </c>
      <c r="BQ33">
        <v>0</v>
      </c>
      <c r="BR33">
        <v>0</v>
      </c>
      <c r="BS33">
        <v>0</v>
      </c>
      <c r="BT33">
        <v>1</v>
      </c>
      <c r="BU33">
        <v>1</v>
      </c>
      <c r="BV33">
        <v>1</v>
      </c>
      <c r="BW33">
        <v>1</v>
      </c>
      <c r="BX33">
        <v>0</v>
      </c>
      <c r="BY33">
        <v>0</v>
      </c>
      <c r="BZ33">
        <v>0</v>
      </c>
      <c r="CA33">
        <v>0</v>
      </c>
      <c r="CB33">
        <v>0</v>
      </c>
      <c r="CC33">
        <v>0</v>
      </c>
      <c r="CD33">
        <v>0</v>
      </c>
      <c r="CE33">
        <v>0</v>
      </c>
      <c r="CF33">
        <v>0</v>
      </c>
      <c r="CG33">
        <v>0</v>
      </c>
      <c r="CH33">
        <v>1</v>
      </c>
      <c r="CI33">
        <v>1</v>
      </c>
      <c r="CJ33">
        <v>0</v>
      </c>
      <c r="CK33">
        <v>0</v>
      </c>
      <c r="CL33">
        <v>0</v>
      </c>
      <c r="CM33">
        <v>0</v>
      </c>
      <c r="CN33">
        <v>0</v>
      </c>
      <c r="CO33">
        <v>1</v>
      </c>
      <c r="CP33">
        <v>0</v>
      </c>
      <c r="CQ33">
        <v>0</v>
      </c>
      <c r="CR33">
        <v>0</v>
      </c>
      <c r="CS33">
        <v>0</v>
      </c>
      <c r="CT33">
        <v>0</v>
      </c>
      <c r="CU33">
        <v>0</v>
      </c>
      <c r="CV33">
        <v>0</v>
      </c>
      <c r="CW33">
        <v>0</v>
      </c>
      <c r="CX33">
        <v>0</v>
      </c>
      <c r="CY33">
        <v>0</v>
      </c>
      <c r="CZ33">
        <v>0</v>
      </c>
      <c r="DA33">
        <v>0</v>
      </c>
      <c r="DB33">
        <v>0</v>
      </c>
      <c r="DC33">
        <v>1</v>
      </c>
      <c r="DD33">
        <v>0</v>
      </c>
      <c r="DE33">
        <v>0</v>
      </c>
      <c r="DF33">
        <v>0</v>
      </c>
      <c r="DG33">
        <v>0</v>
      </c>
      <c r="DH33">
        <v>1</v>
      </c>
      <c r="DI33">
        <v>0</v>
      </c>
      <c r="DJ33">
        <v>0</v>
      </c>
      <c r="DK33">
        <v>0</v>
      </c>
      <c r="DL33">
        <v>0</v>
      </c>
      <c r="DM33">
        <v>0</v>
      </c>
      <c r="DN33">
        <v>1</v>
      </c>
      <c r="DO33">
        <v>1</v>
      </c>
      <c r="DP33">
        <v>1</v>
      </c>
      <c r="DQ33">
        <v>0</v>
      </c>
      <c r="DR33">
        <v>0</v>
      </c>
      <c r="DS33">
        <v>0</v>
      </c>
      <c r="DT33">
        <v>0</v>
      </c>
      <c r="DU33">
        <v>0</v>
      </c>
      <c r="DV33">
        <v>0</v>
      </c>
      <c r="DW33">
        <v>0</v>
      </c>
      <c r="DX33">
        <v>0</v>
      </c>
      <c r="DY33">
        <v>0</v>
      </c>
      <c r="DZ33">
        <v>0</v>
      </c>
      <c r="EA33">
        <v>0</v>
      </c>
      <c r="EB33">
        <v>0</v>
      </c>
      <c r="EC33">
        <v>0</v>
      </c>
      <c r="ED33">
        <v>0</v>
      </c>
      <c r="EE33">
        <v>0</v>
      </c>
      <c r="EF33">
        <v>0</v>
      </c>
      <c r="EG33">
        <v>0</v>
      </c>
      <c r="EH33">
        <v>0</v>
      </c>
      <c r="EI33">
        <v>0</v>
      </c>
      <c r="EJ33">
        <v>1</v>
      </c>
      <c r="EK33">
        <v>0</v>
      </c>
      <c r="EL33">
        <v>1</v>
      </c>
      <c r="EM33">
        <v>0</v>
      </c>
      <c r="EN33">
        <v>0</v>
      </c>
      <c r="EO33">
        <v>0</v>
      </c>
      <c r="EP33">
        <v>0</v>
      </c>
      <c r="EQ33">
        <v>0</v>
      </c>
      <c r="ER33">
        <v>0</v>
      </c>
      <c r="ES33">
        <v>0</v>
      </c>
      <c r="ET33">
        <v>0</v>
      </c>
      <c r="EU33">
        <v>0</v>
      </c>
      <c r="EV33">
        <v>0</v>
      </c>
      <c r="EW33">
        <v>2</v>
      </c>
      <c r="EX33" t="s">
        <v>1925</v>
      </c>
      <c r="EY33" t="s">
        <v>1925</v>
      </c>
      <c r="EZ33" t="s">
        <v>1925</v>
      </c>
      <c r="FA33" t="s">
        <v>1925</v>
      </c>
      <c r="FB33" t="s">
        <v>1925</v>
      </c>
      <c r="FC33" t="s">
        <v>1925</v>
      </c>
      <c r="FD33" t="s">
        <v>1925</v>
      </c>
      <c r="FE33">
        <v>1</v>
      </c>
      <c r="FF33">
        <v>0</v>
      </c>
      <c r="FG33">
        <v>0</v>
      </c>
      <c r="FH33">
        <v>0</v>
      </c>
      <c r="FI33">
        <v>1</v>
      </c>
      <c r="FJ33">
        <v>0</v>
      </c>
      <c r="FK33">
        <v>0</v>
      </c>
      <c r="FL33">
        <v>1</v>
      </c>
      <c r="FM33">
        <v>1</v>
      </c>
      <c r="FN33">
        <v>0</v>
      </c>
      <c r="FO33">
        <v>0</v>
      </c>
      <c r="FP33">
        <v>0</v>
      </c>
      <c r="FQ33">
        <v>0</v>
      </c>
      <c r="FR33">
        <v>0</v>
      </c>
      <c r="FS33">
        <v>0</v>
      </c>
      <c r="FT33">
        <v>1</v>
      </c>
      <c r="FU33">
        <v>0</v>
      </c>
      <c r="FV33">
        <v>0</v>
      </c>
      <c r="FW33">
        <v>0</v>
      </c>
      <c r="FX33">
        <v>0</v>
      </c>
      <c r="FY33">
        <v>0</v>
      </c>
      <c r="FZ33">
        <v>0</v>
      </c>
      <c r="GA33">
        <v>0</v>
      </c>
      <c r="GB33">
        <v>0</v>
      </c>
      <c r="GC33">
        <v>1</v>
      </c>
      <c r="GD33">
        <v>0</v>
      </c>
      <c r="GE33">
        <v>1</v>
      </c>
      <c r="GF33">
        <v>1</v>
      </c>
      <c r="GG33">
        <v>1</v>
      </c>
      <c r="GH33">
        <v>1</v>
      </c>
      <c r="GI33">
        <v>0</v>
      </c>
      <c r="GJ33">
        <v>1</v>
      </c>
      <c r="GK33">
        <v>1</v>
      </c>
      <c r="GL33">
        <v>1</v>
      </c>
      <c r="GM33">
        <v>1</v>
      </c>
      <c r="GN33">
        <v>0</v>
      </c>
      <c r="GO33">
        <v>0</v>
      </c>
      <c r="GP33">
        <v>0</v>
      </c>
      <c r="GQ33">
        <v>0</v>
      </c>
      <c r="GR33" t="s">
        <v>1925</v>
      </c>
      <c r="GS33" t="s">
        <v>1925</v>
      </c>
      <c r="GT33" t="s">
        <v>1925</v>
      </c>
      <c r="GU33" t="s">
        <v>1925</v>
      </c>
      <c r="GV33" t="s">
        <v>1925</v>
      </c>
      <c r="GW33" t="s">
        <v>1925</v>
      </c>
      <c r="GX33" t="s">
        <v>1925</v>
      </c>
      <c r="GY33" t="s">
        <v>1925</v>
      </c>
      <c r="GZ33" t="s">
        <v>1925</v>
      </c>
      <c r="HA33" t="s">
        <v>1925</v>
      </c>
      <c r="HB33" t="s">
        <v>1925</v>
      </c>
      <c r="HC33" t="s">
        <v>1925</v>
      </c>
      <c r="HD33" t="s">
        <v>1925</v>
      </c>
      <c r="HE33">
        <v>1</v>
      </c>
      <c r="HF33">
        <v>0</v>
      </c>
      <c r="HG33">
        <v>0</v>
      </c>
      <c r="HH33">
        <v>0</v>
      </c>
      <c r="HI33">
        <v>0</v>
      </c>
      <c r="HJ33">
        <v>1</v>
      </c>
      <c r="HK33">
        <v>0</v>
      </c>
      <c r="HL33">
        <v>0</v>
      </c>
      <c r="HM33">
        <v>1</v>
      </c>
      <c r="HN33">
        <v>0</v>
      </c>
      <c r="HO33">
        <v>0</v>
      </c>
      <c r="HP33">
        <v>1</v>
      </c>
      <c r="HQ33">
        <v>1</v>
      </c>
      <c r="HR33">
        <v>0</v>
      </c>
      <c r="HS33">
        <v>0</v>
      </c>
    </row>
    <row r="34" spans="1:227" x14ac:dyDescent="0.35">
      <c r="A34" t="s">
        <v>229</v>
      </c>
      <c r="B34" s="1">
        <v>39582</v>
      </c>
      <c r="C34" s="1">
        <v>39594</v>
      </c>
      <c r="D34">
        <v>1</v>
      </c>
      <c r="E34">
        <v>1</v>
      </c>
      <c r="F34">
        <v>1</v>
      </c>
      <c r="G34">
        <v>1</v>
      </c>
      <c r="H34">
        <v>1</v>
      </c>
      <c r="I34">
        <v>0</v>
      </c>
      <c r="J34">
        <v>0</v>
      </c>
      <c r="K34">
        <v>1</v>
      </c>
      <c r="L34">
        <v>0</v>
      </c>
      <c r="M34">
        <v>1</v>
      </c>
      <c r="N34">
        <v>0</v>
      </c>
      <c r="O34">
        <v>0</v>
      </c>
      <c r="P34">
        <v>0</v>
      </c>
      <c r="Q34">
        <v>0</v>
      </c>
      <c r="R34">
        <v>0</v>
      </c>
      <c r="S34">
        <v>0</v>
      </c>
      <c r="T34">
        <v>0</v>
      </c>
      <c r="U34">
        <v>1</v>
      </c>
      <c r="V34">
        <v>0</v>
      </c>
      <c r="W34">
        <v>0</v>
      </c>
      <c r="X34">
        <v>0</v>
      </c>
      <c r="Y34">
        <v>0</v>
      </c>
      <c r="Z34">
        <v>0</v>
      </c>
      <c r="AA34">
        <v>0</v>
      </c>
      <c r="AB34">
        <v>0</v>
      </c>
      <c r="AC34">
        <v>1</v>
      </c>
      <c r="AD34">
        <v>0</v>
      </c>
      <c r="AE34">
        <v>0</v>
      </c>
      <c r="AF34">
        <v>0</v>
      </c>
      <c r="AG34">
        <v>0</v>
      </c>
      <c r="AH34">
        <v>1</v>
      </c>
      <c r="AI34">
        <v>0</v>
      </c>
      <c r="AJ34">
        <v>0</v>
      </c>
      <c r="AK34">
        <v>0</v>
      </c>
      <c r="AL34">
        <v>0</v>
      </c>
      <c r="AM34">
        <v>0</v>
      </c>
      <c r="AN34">
        <v>1</v>
      </c>
      <c r="AO34">
        <v>1</v>
      </c>
      <c r="AP34">
        <v>1</v>
      </c>
      <c r="AQ34">
        <v>0</v>
      </c>
      <c r="AR34">
        <v>0</v>
      </c>
      <c r="AS34">
        <v>0</v>
      </c>
      <c r="AT34">
        <v>0</v>
      </c>
      <c r="AU34">
        <v>0</v>
      </c>
      <c r="AV34">
        <v>0</v>
      </c>
      <c r="AW34">
        <v>0</v>
      </c>
      <c r="AX34">
        <v>0</v>
      </c>
      <c r="AY34">
        <v>0</v>
      </c>
      <c r="AZ34">
        <v>0</v>
      </c>
      <c r="BA34">
        <v>0</v>
      </c>
      <c r="BB34">
        <v>0</v>
      </c>
      <c r="BC34">
        <v>0</v>
      </c>
      <c r="BD34">
        <v>1</v>
      </c>
      <c r="BE34">
        <v>0</v>
      </c>
      <c r="BF34">
        <v>0</v>
      </c>
      <c r="BG34">
        <v>0</v>
      </c>
      <c r="BH34">
        <v>0</v>
      </c>
      <c r="BI34">
        <v>0</v>
      </c>
      <c r="BJ34">
        <v>0</v>
      </c>
      <c r="BK34">
        <v>0</v>
      </c>
      <c r="BL34">
        <v>0</v>
      </c>
      <c r="BM34">
        <v>0</v>
      </c>
      <c r="BN34">
        <v>0</v>
      </c>
      <c r="BO34">
        <v>0</v>
      </c>
      <c r="BP34">
        <v>1</v>
      </c>
      <c r="BQ34">
        <v>0</v>
      </c>
      <c r="BR34">
        <v>0</v>
      </c>
      <c r="BS34">
        <v>0</v>
      </c>
      <c r="BT34">
        <v>1</v>
      </c>
      <c r="BU34">
        <v>1</v>
      </c>
      <c r="BV34">
        <v>1</v>
      </c>
      <c r="BW34">
        <v>1</v>
      </c>
      <c r="BX34">
        <v>0</v>
      </c>
      <c r="BY34">
        <v>0</v>
      </c>
      <c r="BZ34">
        <v>0</v>
      </c>
      <c r="CA34">
        <v>0</v>
      </c>
      <c r="CB34">
        <v>0</v>
      </c>
      <c r="CC34">
        <v>0</v>
      </c>
      <c r="CD34">
        <v>0</v>
      </c>
      <c r="CE34">
        <v>0</v>
      </c>
      <c r="CF34">
        <v>0</v>
      </c>
      <c r="CG34">
        <v>0</v>
      </c>
      <c r="CH34">
        <v>1</v>
      </c>
      <c r="CI34">
        <v>1</v>
      </c>
      <c r="CJ34">
        <v>0</v>
      </c>
      <c r="CK34">
        <v>0</v>
      </c>
      <c r="CL34">
        <v>0</v>
      </c>
      <c r="CM34">
        <v>0</v>
      </c>
      <c r="CN34">
        <v>0</v>
      </c>
      <c r="CO34">
        <v>1</v>
      </c>
      <c r="CP34">
        <v>0</v>
      </c>
      <c r="CQ34">
        <v>0</v>
      </c>
      <c r="CR34">
        <v>0</v>
      </c>
      <c r="CS34">
        <v>0</v>
      </c>
      <c r="CT34">
        <v>0</v>
      </c>
      <c r="CU34">
        <v>0</v>
      </c>
      <c r="CV34">
        <v>0</v>
      </c>
      <c r="CW34">
        <v>0</v>
      </c>
      <c r="CX34">
        <v>0</v>
      </c>
      <c r="CY34">
        <v>0</v>
      </c>
      <c r="CZ34">
        <v>0</v>
      </c>
      <c r="DA34">
        <v>0</v>
      </c>
      <c r="DB34">
        <v>0</v>
      </c>
      <c r="DC34">
        <v>1</v>
      </c>
      <c r="DD34">
        <v>0</v>
      </c>
      <c r="DE34">
        <v>0</v>
      </c>
      <c r="DF34">
        <v>0</v>
      </c>
      <c r="DG34">
        <v>0</v>
      </c>
      <c r="DH34">
        <v>1</v>
      </c>
      <c r="DI34">
        <v>0</v>
      </c>
      <c r="DJ34">
        <v>0</v>
      </c>
      <c r="DK34">
        <v>0</v>
      </c>
      <c r="DL34">
        <v>0</v>
      </c>
      <c r="DM34">
        <v>0</v>
      </c>
      <c r="DN34">
        <v>1</v>
      </c>
      <c r="DO34">
        <v>1</v>
      </c>
      <c r="DP34">
        <v>1</v>
      </c>
      <c r="DQ34">
        <v>0</v>
      </c>
      <c r="DR34">
        <v>0</v>
      </c>
      <c r="DS34">
        <v>0</v>
      </c>
      <c r="DT34">
        <v>0</v>
      </c>
      <c r="DU34">
        <v>0</v>
      </c>
      <c r="DV34">
        <v>0</v>
      </c>
      <c r="DW34">
        <v>0</v>
      </c>
      <c r="DX34">
        <v>0</v>
      </c>
      <c r="DY34">
        <v>0</v>
      </c>
      <c r="DZ34">
        <v>0</v>
      </c>
      <c r="EA34">
        <v>0</v>
      </c>
      <c r="EB34">
        <v>0</v>
      </c>
      <c r="EC34">
        <v>0</v>
      </c>
      <c r="ED34">
        <v>0</v>
      </c>
      <c r="EE34">
        <v>0</v>
      </c>
      <c r="EF34">
        <v>0</v>
      </c>
      <c r="EG34">
        <v>0</v>
      </c>
      <c r="EH34">
        <v>0</v>
      </c>
      <c r="EI34">
        <v>0</v>
      </c>
      <c r="EJ34">
        <v>1</v>
      </c>
      <c r="EK34">
        <v>0</v>
      </c>
      <c r="EL34">
        <v>1</v>
      </c>
      <c r="EM34">
        <v>0</v>
      </c>
      <c r="EN34">
        <v>0</v>
      </c>
      <c r="EO34">
        <v>0</v>
      </c>
      <c r="EP34">
        <v>0</v>
      </c>
      <c r="EQ34">
        <v>0</v>
      </c>
      <c r="ER34">
        <v>0</v>
      </c>
      <c r="ES34">
        <v>0</v>
      </c>
      <c r="ET34">
        <v>0</v>
      </c>
      <c r="EU34">
        <v>0</v>
      </c>
      <c r="EV34">
        <v>0</v>
      </c>
      <c r="EW34">
        <v>2</v>
      </c>
      <c r="EX34" t="s">
        <v>1925</v>
      </c>
      <c r="EY34" t="s">
        <v>1925</v>
      </c>
      <c r="EZ34" t="s">
        <v>1925</v>
      </c>
      <c r="FA34" t="s">
        <v>1925</v>
      </c>
      <c r="FB34" t="s">
        <v>1925</v>
      </c>
      <c r="FC34" t="s">
        <v>1925</v>
      </c>
      <c r="FD34" t="s">
        <v>1925</v>
      </c>
      <c r="FE34">
        <v>1</v>
      </c>
      <c r="FF34">
        <v>0</v>
      </c>
      <c r="FG34">
        <v>0</v>
      </c>
      <c r="FH34">
        <v>0</v>
      </c>
      <c r="FI34">
        <v>1</v>
      </c>
      <c r="FJ34">
        <v>0</v>
      </c>
      <c r="FK34">
        <v>0</v>
      </c>
      <c r="FL34">
        <v>1</v>
      </c>
      <c r="FM34">
        <v>1</v>
      </c>
      <c r="FN34">
        <v>0</v>
      </c>
      <c r="FO34">
        <v>0</v>
      </c>
      <c r="FP34">
        <v>0</v>
      </c>
      <c r="FQ34">
        <v>0</v>
      </c>
      <c r="FR34">
        <v>0</v>
      </c>
      <c r="FS34">
        <v>0</v>
      </c>
      <c r="FT34">
        <v>1</v>
      </c>
      <c r="FU34">
        <v>0</v>
      </c>
      <c r="FV34">
        <v>0</v>
      </c>
      <c r="FW34">
        <v>0</v>
      </c>
      <c r="FX34">
        <v>0</v>
      </c>
      <c r="FY34">
        <v>0</v>
      </c>
      <c r="FZ34">
        <v>0</v>
      </c>
      <c r="GA34">
        <v>0</v>
      </c>
      <c r="GB34">
        <v>0</v>
      </c>
      <c r="GC34">
        <v>1</v>
      </c>
      <c r="GD34">
        <v>0</v>
      </c>
      <c r="GE34">
        <v>1</v>
      </c>
      <c r="GF34">
        <v>1</v>
      </c>
      <c r="GG34">
        <v>1</v>
      </c>
      <c r="GH34">
        <v>1</v>
      </c>
      <c r="GI34">
        <v>0</v>
      </c>
      <c r="GJ34">
        <v>1</v>
      </c>
      <c r="GK34">
        <v>1</v>
      </c>
      <c r="GL34">
        <v>1</v>
      </c>
      <c r="GM34">
        <v>1</v>
      </c>
      <c r="GN34">
        <v>0</v>
      </c>
      <c r="GO34">
        <v>0</v>
      </c>
      <c r="GP34">
        <v>0</v>
      </c>
      <c r="GQ34">
        <v>0</v>
      </c>
      <c r="GR34" t="s">
        <v>1925</v>
      </c>
      <c r="GS34" t="s">
        <v>1925</v>
      </c>
      <c r="GT34" t="s">
        <v>1925</v>
      </c>
      <c r="GU34" t="s">
        <v>1925</v>
      </c>
      <c r="GV34" t="s">
        <v>1925</v>
      </c>
      <c r="GW34" t="s">
        <v>1925</v>
      </c>
      <c r="GX34" t="s">
        <v>1925</v>
      </c>
      <c r="GY34" t="s">
        <v>1925</v>
      </c>
      <c r="GZ34" t="s">
        <v>1925</v>
      </c>
      <c r="HA34" t="s">
        <v>1925</v>
      </c>
      <c r="HB34" t="s">
        <v>1925</v>
      </c>
      <c r="HC34" t="s">
        <v>1925</v>
      </c>
      <c r="HD34" t="s">
        <v>1925</v>
      </c>
      <c r="HE34">
        <v>1</v>
      </c>
      <c r="HF34">
        <v>0</v>
      </c>
      <c r="HG34">
        <v>0</v>
      </c>
      <c r="HH34">
        <v>0</v>
      </c>
      <c r="HI34">
        <v>0</v>
      </c>
      <c r="HJ34">
        <v>1</v>
      </c>
      <c r="HK34">
        <v>0</v>
      </c>
      <c r="HL34">
        <v>0</v>
      </c>
      <c r="HM34">
        <v>1</v>
      </c>
      <c r="HN34">
        <v>0</v>
      </c>
      <c r="HO34">
        <v>0</v>
      </c>
      <c r="HP34">
        <v>1</v>
      </c>
      <c r="HQ34">
        <v>1</v>
      </c>
      <c r="HR34">
        <v>0</v>
      </c>
      <c r="HS34">
        <v>0</v>
      </c>
    </row>
    <row r="35" spans="1:227" x14ac:dyDescent="0.35">
      <c r="A35" t="s">
        <v>229</v>
      </c>
      <c r="B35" s="1">
        <v>39595</v>
      </c>
      <c r="C35" s="1">
        <v>39923</v>
      </c>
      <c r="D35">
        <v>1</v>
      </c>
      <c r="E35">
        <v>1</v>
      </c>
      <c r="F35">
        <v>1</v>
      </c>
      <c r="G35">
        <v>1</v>
      </c>
      <c r="H35">
        <v>1</v>
      </c>
      <c r="I35">
        <v>0</v>
      </c>
      <c r="J35">
        <v>0</v>
      </c>
      <c r="K35">
        <v>1</v>
      </c>
      <c r="L35">
        <v>0</v>
      </c>
      <c r="M35">
        <v>1</v>
      </c>
      <c r="N35">
        <v>0</v>
      </c>
      <c r="O35">
        <v>0</v>
      </c>
      <c r="P35">
        <v>0</v>
      </c>
      <c r="Q35">
        <v>0</v>
      </c>
      <c r="R35">
        <v>0</v>
      </c>
      <c r="S35">
        <v>0</v>
      </c>
      <c r="T35">
        <v>0</v>
      </c>
      <c r="U35">
        <v>1</v>
      </c>
      <c r="V35">
        <v>0</v>
      </c>
      <c r="W35">
        <v>0</v>
      </c>
      <c r="X35">
        <v>0</v>
      </c>
      <c r="Y35">
        <v>0</v>
      </c>
      <c r="Z35">
        <v>0</v>
      </c>
      <c r="AA35">
        <v>0</v>
      </c>
      <c r="AB35">
        <v>0</v>
      </c>
      <c r="AC35">
        <v>1</v>
      </c>
      <c r="AD35">
        <v>0</v>
      </c>
      <c r="AE35">
        <v>0</v>
      </c>
      <c r="AF35">
        <v>0</v>
      </c>
      <c r="AG35">
        <v>0</v>
      </c>
      <c r="AH35">
        <v>1</v>
      </c>
      <c r="AI35">
        <v>0</v>
      </c>
      <c r="AJ35">
        <v>0</v>
      </c>
      <c r="AK35">
        <v>0</v>
      </c>
      <c r="AL35">
        <v>0</v>
      </c>
      <c r="AM35">
        <v>0</v>
      </c>
      <c r="AN35">
        <v>1</v>
      </c>
      <c r="AO35">
        <v>1</v>
      </c>
      <c r="AP35">
        <v>1</v>
      </c>
      <c r="AQ35">
        <v>0</v>
      </c>
      <c r="AR35">
        <v>0</v>
      </c>
      <c r="AS35">
        <v>0</v>
      </c>
      <c r="AT35">
        <v>0</v>
      </c>
      <c r="AU35">
        <v>0</v>
      </c>
      <c r="AV35">
        <v>0</v>
      </c>
      <c r="AW35">
        <v>0</v>
      </c>
      <c r="AX35">
        <v>0</v>
      </c>
      <c r="AY35">
        <v>0</v>
      </c>
      <c r="AZ35">
        <v>0</v>
      </c>
      <c r="BA35">
        <v>0</v>
      </c>
      <c r="BB35">
        <v>0</v>
      </c>
      <c r="BC35">
        <v>0</v>
      </c>
      <c r="BD35">
        <v>1</v>
      </c>
      <c r="BE35">
        <v>0</v>
      </c>
      <c r="BF35">
        <v>0</v>
      </c>
      <c r="BG35">
        <v>0</v>
      </c>
      <c r="BH35">
        <v>0</v>
      </c>
      <c r="BI35">
        <v>0</v>
      </c>
      <c r="BJ35">
        <v>0</v>
      </c>
      <c r="BK35">
        <v>0</v>
      </c>
      <c r="BL35">
        <v>0</v>
      </c>
      <c r="BM35">
        <v>0</v>
      </c>
      <c r="BN35">
        <v>0</v>
      </c>
      <c r="BO35">
        <v>0</v>
      </c>
      <c r="BP35">
        <v>1</v>
      </c>
      <c r="BQ35">
        <v>0</v>
      </c>
      <c r="BR35">
        <v>0</v>
      </c>
      <c r="BS35">
        <v>0</v>
      </c>
      <c r="BT35">
        <v>1</v>
      </c>
      <c r="BU35">
        <v>1</v>
      </c>
      <c r="BV35">
        <v>1</v>
      </c>
      <c r="BW35">
        <v>1</v>
      </c>
      <c r="BX35">
        <v>0</v>
      </c>
      <c r="BY35">
        <v>0</v>
      </c>
      <c r="BZ35">
        <v>0</v>
      </c>
      <c r="CA35">
        <v>0</v>
      </c>
      <c r="CB35">
        <v>0</v>
      </c>
      <c r="CC35">
        <v>0</v>
      </c>
      <c r="CD35">
        <v>0</v>
      </c>
      <c r="CE35">
        <v>0</v>
      </c>
      <c r="CF35">
        <v>0</v>
      </c>
      <c r="CG35">
        <v>0</v>
      </c>
      <c r="CH35">
        <v>1</v>
      </c>
      <c r="CI35">
        <v>1</v>
      </c>
      <c r="CJ35">
        <v>0</v>
      </c>
      <c r="CK35">
        <v>0</v>
      </c>
      <c r="CL35">
        <v>0</v>
      </c>
      <c r="CM35">
        <v>0</v>
      </c>
      <c r="CN35">
        <v>0</v>
      </c>
      <c r="CO35">
        <v>1</v>
      </c>
      <c r="CP35">
        <v>0</v>
      </c>
      <c r="CQ35">
        <v>0</v>
      </c>
      <c r="CR35">
        <v>0</v>
      </c>
      <c r="CS35">
        <v>0</v>
      </c>
      <c r="CT35">
        <v>0</v>
      </c>
      <c r="CU35">
        <v>0</v>
      </c>
      <c r="CV35">
        <v>0</v>
      </c>
      <c r="CW35">
        <v>0</v>
      </c>
      <c r="CX35">
        <v>0</v>
      </c>
      <c r="CY35">
        <v>0</v>
      </c>
      <c r="CZ35">
        <v>0</v>
      </c>
      <c r="DA35">
        <v>0</v>
      </c>
      <c r="DB35">
        <v>0</v>
      </c>
      <c r="DC35">
        <v>1</v>
      </c>
      <c r="DD35">
        <v>0</v>
      </c>
      <c r="DE35">
        <v>0</v>
      </c>
      <c r="DF35">
        <v>0</v>
      </c>
      <c r="DG35">
        <v>0</v>
      </c>
      <c r="DH35">
        <v>1</v>
      </c>
      <c r="DI35">
        <v>0</v>
      </c>
      <c r="DJ35">
        <v>0</v>
      </c>
      <c r="DK35">
        <v>0</v>
      </c>
      <c r="DL35">
        <v>0</v>
      </c>
      <c r="DM35">
        <v>0</v>
      </c>
      <c r="DN35">
        <v>1</v>
      </c>
      <c r="DO35">
        <v>1</v>
      </c>
      <c r="DP35">
        <v>1</v>
      </c>
      <c r="DQ35">
        <v>0</v>
      </c>
      <c r="DR35">
        <v>0</v>
      </c>
      <c r="DS35">
        <v>0</v>
      </c>
      <c r="DT35">
        <v>0</v>
      </c>
      <c r="DU35">
        <v>0</v>
      </c>
      <c r="DV35">
        <v>0</v>
      </c>
      <c r="DW35">
        <v>0</v>
      </c>
      <c r="DX35">
        <v>0</v>
      </c>
      <c r="DY35">
        <v>0</v>
      </c>
      <c r="DZ35">
        <v>0</v>
      </c>
      <c r="EA35">
        <v>0</v>
      </c>
      <c r="EB35">
        <v>0</v>
      </c>
      <c r="EC35">
        <v>0</v>
      </c>
      <c r="ED35">
        <v>0</v>
      </c>
      <c r="EE35">
        <v>0</v>
      </c>
      <c r="EF35">
        <v>0</v>
      </c>
      <c r="EG35">
        <v>0</v>
      </c>
      <c r="EH35">
        <v>0</v>
      </c>
      <c r="EI35">
        <v>0</v>
      </c>
      <c r="EJ35">
        <v>1</v>
      </c>
      <c r="EK35">
        <v>0</v>
      </c>
      <c r="EL35">
        <v>1</v>
      </c>
      <c r="EM35">
        <v>0</v>
      </c>
      <c r="EN35">
        <v>0</v>
      </c>
      <c r="EO35">
        <v>0</v>
      </c>
      <c r="EP35">
        <v>0</v>
      </c>
      <c r="EQ35">
        <v>0</v>
      </c>
      <c r="ER35">
        <v>0</v>
      </c>
      <c r="ES35">
        <v>0</v>
      </c>
      <c r="ET35">
        <v>0</v>
      </c>
      <c r="EU35">
        <v>0</v>
      </c>
      <c r="EV35">
        <v>0</v>
      </c>
      <c r="EW35">
        <v>2</v>
      </c>
      <c r="EX35" t="s">
        <v>1925</v>
      </c>
      <c r="EY35" t="s">
        <v>1925</v>
      </c>
      <c r="EZ35" t="s">
        <v>1925</v>
      </c>
      <c r="FA35" t="s">
        <v>1925</v>
      </c>
      <c r="FB35" t="s">
        <v>1925</v>
      </c>
      <c r="FC35" t="s">
        <v>1925</v>
      </c>
      <c r="FD35" t="s">
        <v>1925</v>
      </c>
      <c r="FE35">
        <v>1</v>
      </c>
      <c r="FF35">
        <v>0</v>
      </c>
      <c r="FG35">
        <v>0</v>
      </c>
      <c r="FH35">
        <v>0</v>
      </c>
      <c r="FI35">
        <v>1</v>
      </c>
      <c r="FJ35">
        <v>0</v>
      </c>
      <c r="FK35">
        <v>0</v>
      </c>
      <c r="FL35">
        <v>1</v>
      </c>
      <c r="FM35">
        <v>1</v>
      </c>
      <c r="FN35">
        <v>0</v>
      </c>
      <c r="FO35">
        <v>0</v>
      </c>
      <c r="FP35">
        <v>0</v>
      </c>
      <c r="FQ35">
        <v>0</v>
      </c>
      <c r="FR35">
        <v>0</v>
      </c>
      <c r="FS35">
        <v>0</v>
      </c>
      <c r="FT35">
        <v>1</v>
      </c>
      <c r="FU35">
        <v>0</v>
      </c>
      <c r="FV35">
        <v>0</v>
      </c>
      <c r="FW35">
        <v>0</v>
      </c>
      <c r="FX35">
        <v>0</v>
      </c>
      <c r="FY35">
        <v>0</v>
      </c>
      <c r="FZ35">
        <v>0</v>
      </c>
      <c r="GA35">
        <v>0</v>
      </c>
      <c r="GB35">
        <v>0</v>
      </c>
      <c r="GC35">
        <v>1</v>
      </c>
      <c r="GD35">
        <v>0</v>
      </c>
      <c r="GE35">
        <v>1</v>
      </c>
      <c r="GF35">
        <v>1</v>
      </c>
      <c r="GG35">
        <v>1</v>
      </c>
      <c r="GH35">
        <v>1</v>
      </c>
      <c r="GI35">
        <v>0</v>
      </c>
      <c r="GJ35">
        <v>1</v>
      </c>
      <c r="GK35">
        <v>1</v>
      </c>
      <c r="GL35">
        <v>1</v>
      </c>
      <c r="GM35">
        <v>1</v>
      </c>
      <c r="GN35">
        <v>0</v>
      </c>
      <c r="GO35">
        <v>0</v>
      </c>
      <c r="GP35">
        <v>0</v>
      </c>
      <c r="GQ35">
        <v>0</v>
      </c>
      <c r="GR35" t="s">
        <v>1925</v>
      </c>
      <c r="GS35" t="s">
        <v>1925</v>
      </c>
      <c r="GT35" t="s">
        <v>1925</v>
      </c>
      <c r="GU35" t="s">
        <v>1925</v>
      </c>
      <c r="GV35" t="s">
        <v>1925</v>
      </c>
      <c r="GW35" t="s">
        <v>1925</v>
      </c>
      <c r="GX35" t="s">
        <v>1925</v>
      </c>
      <c r="GY35" t="s">
        <v>1925</v>
      </c>
      <c r="GZ35" t="s">
        <v>1925</v>
      </c>
      <c r="HA35" t="s">
        <v>1925</v>
      </c>
      <c r="HB35" t="s">
        <v>1925</v>
      </c>
      <c r="HC35" t="s">
        <v>1925</v>
      </c>
      <c r="HD35" t="s">
        <v>1925</v>
      </c>
      <c r="HE35">
        <v>1</v>
      </c>
      <c r="HF35">
        <v>0</v>
      </c>
      <c r="HG35">
        <v>0</v>
      </c>
      <c r="HH35">
        <v>0</v>
      </c>
      <c r="HI35">
        <v>0</v>
      </c>
      <c r="HJ35">
        <v>1</v>
      </c>
      <c r="HK35">
        <v>0</v>
      </c>
      <c r="HL35">
        <v>0</v>
      </c>
      <c r="HM35">
        <v>1</v>
      </c>
      <c r="HN35">
        <v>0</v>
      </c>
      <c r="HO35">
        <v>0</v>
      </c>
      <c r="HP35">
        <v>1</v>
      </c>
      <c r="HQ35">
        <v>1</v>
      </c>
      <c r="HR35">
        <v>0</v>
      </c>
      <c r="HS35">
        <v>0</v>
      </c>
    </row>
    <row r="36" spans="1:227" x14ac:dyDescent="0.35">
      <c r="A36" t="s">
        <v>229</v>
      </c>
      <c r="B36" s="1">
        <v>39924</v>
      </c>
      <c r="C36" s="1">
        <v>39953</v>
      </c>
      <c r="D36">
        <v>1</v>
      </c>
      <c r="E36">
        <v>1</v>
      </c>
      <c r="F36">
        <v>1</v>
      </c>
      <c r="G36">
        <v>1</v>
      </c>
      <c r="H36">
        <v>1</v>
      </c>
      <c r="I36">
        <v>0</v>
      </c>
      <c r="J36">
        <v>1</v>
      </c>
      <c r="K36">
        <v>0</v>
      </c>
      <c r="L36">
        <v>0</v>
      </c>
      <c r="M36">
        <v>1</v>
      </c>
      <c r="N36">
        <v>0</v>
      </c>
      <c r="O36">
        <v>0</v>
      </c>
      <c r="P36">
        <v>0</v>
      </c>
      <c r="Q36">
        <v>0</v>
      </c>
      <c r="R36">
        <v>0</v>
      </c>
      <c r="S36">
        <v>0</v>
      </c>
      <c r="T36">
        <v>0</v>
      </c>
      <c r="U36">
        <v>1</v>
      </c>
      <c r="V36">
        <v>0</v>
      </c>
      <c r="W36">
        <v>0</v>
      </c>
      <c r="X36">
        <v>0</v>
      </c>
      <c r="Y36">
        <v>0</v>
      </c>
      <c r="Z36">
        <v>0</v>
      </c>
      <c r="AA36">
        <v>0</v>
      </c>
      <c r="AB36">
        <v>0</v>
      </c>
      <c r="AC36">
        <v>1</v>
      </c>
      <c r="AD36">
        <v>0</v>
      </c>
      <c r="AE36">
        <v>0</v>
      </c>
      <c r="AF36">
        <v>0</v>
      </c>
      <c r="AG36">
        <v>0</v>
      </c>
      <c r="AH36">
        <v>1</v>
      </c>
      <c r="AI36">
        <v>0</v>
      </c>
      <c r="AJ36">
        <v>0</v>
      </c>
      <c r="AK36">
        <v>0</v>
      </c>
      <c r="AL36">
        <v>0</v>
      </c>
      <c r="AM36">
        <v>0</v>
      </c>
      <c r="AN36">
        <v>1</v>
      </c>
      <c r="AO36">
        <v>1</v>
      </c>
      <c r="AP36">
        <v>1</v>
      </c>
      <c r="AQ36">
        <v>0</v>
      </c>
      <c r="AR36">
        <v>0</v>
      </c>
      <c r="AS36">
        <v>0</v>
      </c>
      <c r="AT36">
        <v>0</v>
      </c>
      <c r="AU36">
        <v>0</v>
      </c>
      <c r="AV36">
        <v>0</v>
      </c>
      <c r="AW36">
        <v>0</v>
      </c>
      <c r="AX36">
        <v>0</v>
      </c>
      <c r="AY36">
        <v>0</v>
      </c>
      <c r="AZ36">
        <v>0</v>
      </c>
      <c r="BA36">
        <v>0</v>
      </c>
      <c r="BB36">
        <v>0</v>
      </c>
      <c r="BC36">
        <v>0</v>
      </c>
      <c r="BD36">
        <v>1</v>
      </c>
      <c r="BE36">
        <v>0</v>
      </c>
      <c r="BF36">
        <v>0</v>
      </c>
      <c r="BG36">
        <v>0</v>
      </c>
      <c r="BH36">
        <v>0</v>
      </c>
      <c r="BI36">
        <v>0</v>
      </c>
      <c r="BJ36">
        <v>0</v>
      </c>
      <c r="BK36">
        <v>0</v>
      </c>
      <c r="BL36">
        <v>0</v>
      </c>
      <c r="BM36">
        <v>0</v>
      </c>
      <c r="BN36">
        <v>0</v>
      </c>
      <c r="BO36">
        <v>0</v>
      </c>
      <c r="BP36">
        <v>1</v>
      </c>
      <c r="BQ36">
        <v>0</v>
      </c>
      <c r="BR36">
        <v>0</v>
      </c>
      <c r="BS36">
        <v>0</v>
      </c>
      <c r="BT36">
        <v>1</v>
      </c>
      <c r="BU36">
        <v>1</v>
      </c>
      <c r="BV36">
        <v>1</v>
      </c>
      <c r="BW36">
        <v>1</v>
      </c>
      <c r="BX36">
        <v>0</v>
      </c>
      <c r="BY36">
        <v>0</v>
      </c>
      <c r="BZ36">
        <v>0</v>
      </c>
      <c r="CA36">
        <v>0</v>
      </c>
      <c r="CB36">
        <v>0</v>
      </c>
      <c r="CC36">
        <v>0</v>
      </c>
      <c r="CD36">
        <v>0</v>
      </c>
      <c r="CE36">
        <v>0</v>
      </c>
      <c r="CF36">
        <v>0</v>
      </c>
      <c r="CG36">
        <v>0</v>
      </c>
      <c r="CH36">
        <v>1</v>
      </c>
      <c r="CI36">
        <v>1</v>
      </c>
      <c r="CJ36">
        <v>0</v>
      </c>
      <c r="CK36">
        <v>0</v>
      </c>
      <c r="CL36">
        <v>0</v>
      </c>
      <c r="CM36">
        <v>0</v>
      </c>
      <c r="CN36">
        <v>0</v>
      </c>
      <c r="CO36">
        <v>1</v>
      </c>
      <c r="CP36">
        <v>0</v>
      </c>
      <c r="CQ36">
        <v>0</v>
      </c>
      <c r="CR36">
        <v>0</v>
      </c>
      <c r="CS36">
        <v>0</v>
      </c>
      <c r="CT36">
        <v>0</v>
      </c>
      <c r="CU36">
        <v>0</v>
      </c>
      <c r="CV36">
        <v>0</v>
      </c>
      <c r="CW36">
        <v>0</v>
      </c>
      <c r="CX36">
        <v>0</v>
      </c>
      <c r="CY36">
        <v>0</v>
      </c>
      <c r="CZ36">
        <v>0</v>
      </c>
      <c r="DA36">
        <v>0</v>
      </c>
      <c r="DB36">
        <v>0</v>
      </c>
      <c r="DC36">
        <v>1</v>
      </c>
      <c r="DD36">
        <v>0</v>
      </c>
      <c r="DE36">
        <v>0</v>
      </c>
      <c r="DF36">
        <v>0</v>
      </c>
      <c r="DG36">
        <v>0</v>
      </c>
      <c r="DH36">
        <v>1</v>
      </c>
      <c r="DI36">
        <v>0</v>
      </c>
      <c r="DJ36">
        <v>0</v>
      </c>
      <c r="DK36">
        <v>0</v>
      </c>
      <c r="DL36">
        <v>0</v>
      </c>
      <c r="DM36">
        <v>0</v>
      </c>
      <c r="DN36">
        <v>1</v>
      </c>
      <c r="DO36">
        <v>1</v>
      </c>
      <c r="DP36">
        <v>1</v>
      </c>
      <c r="DQ36">
        <v>0</v>
      </c>
      <c r="DR36">
        <v>0</v>
      </c>
      <c r="DS36">
        <v>0</v>
      </c>
      <c r="DT36">
        <v>0</v>
      </c>
      <c r="DU36">
        <v>0</v>
      </c>
      <c r="DV36">
        <v>0</v>
      </c>
      <c r="DW36">
        <v>0</v>
      </c>
      <c r="DX36">
        <v>0</v>
      </c>
      <c r="DY36">
        <v>0</v>
      </c>
      <c r="DZ36">
        <v>0</v>
      </c>
      <c r="EA36">
        <v>0</v>
      </c>
      <c r="EB36">
        <v>0</v>
      </c>
      <c r="EC36">
        <v>0</v>
      </c>
      <c r="ED36">
        <v>0</v>
      </c>
      <c r="EE36">
        <v>0</v>
      </c>
      <c r="EF36">
        <v>0</v>
      </c>
      <c r="EG36">
        <v>0</v>
      </c>
      <c r="EH36">
        <v>0</v>
      </c>
      <c r="EI36">
        <v>0</v>
      </c>
      <c r="EJ36">
        <v>1</v>
      </c>
      <c r="EK36">
        <v>0</v>
      </c>
      <c r="EL36">
        <v>1</v>
      </c>
      <c r="EM36">
        <v>0</v>
      </c>
      <c r="EN36">
        <v>0</v>
      </c>
      <c r="EO36">
        <v>0</v>
      </c>
      <c r="EP36">
        <v>0</v>
      </c>
      <c r="EQ36">
        <v>0</v>
      </c>
      <c r="ER36">
        <v>0</v>
      </c>
      <c r="ES36">
        <v>0</v>
      </c>
      <c r="ET36">
        <v>0</v>
      </c>
      <c r="EU36">
        <v>0</v>
      </c>
      <c r="EV36">
        <v>0</v>
      </c>
      <c r="EW36">
        <v>2</v>
      </c>
      <c r="EX36" t="s">
        <v>1925</v>
      </c>
      <c r="EY36" t="s">
        <v>1925</v>
      </c>
      <c r="EZ36" t="s">
        <v>1925</v>
      </c>
      <c r="FA36" t="s">
        <v>1925</v>
      </c>
      <c r="FB36" t="s">
        <v>1925</v>
      </c>
      <c r="FC36" t="s">
        <v>1925</v>
      </c>
      <c r="FD36" t="s">
        <v>1925</v>
      </c>
      <c r="FE36">
        <v>1</v>
      </c>
      <c r="FF36">
        <v>0</v>
      </c>
      <c r="FG36">
        <v>0</v>
      </c>
      <c r="FH36">
        <v>0</v>
      </c>
      <c r="FI36">
        <v>1</v>
      </c>
      <c r="FJ36">
        <v>0</v>
      </c>
      <c r="FK36">
        <v>0</v>
      </c>
      <c r="FL36">
        <v>1</v>
      </c>
      <c r="FM36">
        <v>1</v>
      </c>
      <c r="FN36">
        <v>0</v>
      </c>
      <c r="FO36">
        <v>0</v>
      </c>
      <c r="FP36">
        <v>0</v>
      </c>
      <c r="FQ36">
        <v>0</v>
      </c>
      <c r="FR36">
        <v>0</v>
      </c>
      <c r="FS36">
        <v>0</v>
      </c>
      <c r="FT36">
        <v>1</v>
      </c>
      <c r="FU36">
        <v>0</v>
      </c>
      <c r="FV36">
        <v>0</v>
      </c>
      <c r="FW36">
        <v>0</v>
      </c>
      <c r="FX36">
        <v>0</v>
      </c>
      <c r="FY36">
        <v>0</v>
      </c>
      <c r="FZ36">
        <v>0</v>
      </c>
      <c r="GA36">
        <v>0</v>
      </c>
      <c r="GB36">
        <v>0</v>
      </c>
      <c r="GC36">
        <v>1</v>
      </c>
      <c r="GD36">
        <v>0</v>
      </c>
      <c r="GE36">
        <v>1</v>
      </c>
      <c r="GF36">
        <v>1</v>
      </c>
      <c r="GG36">
        <v>1</v>
      </c>
      <c r="GH36">
        <v>1</v>
      </c>
      <c r="GI36">
        <v>0</v>
      </c>
      <c r="GJ36">
        <v>1</v>
      </c>
      <c r="GK36">
        <v>1</v>
      </c>
      <c r="GL36">
        <v>1</v>
      </c>
      <c r="GM36">
        <v>1</v>
      </c>
      <c r="GN36">
        <v>0</v>
      </c>
      <c r="GO36">
        <v>0</v>
      </c>
      <c r="GP36">
        <v>0</v>
      </c>
      <c r="GQ36">
        <v>0</v>
      </c>
      <c r="GR36" t="s">
        <v>1925</v>
      </c>
      <c r="GS36" t="s">
        <v>1925</v>
      </c>
      <c r="GT36" t="s">
        <v>1925</v>
      </c>
      <c r="GU36" t="s">
        <v>1925</v>
      </c>
      <c r="GV36" t="s">
        <v>1925</v>
      </c>
      <c r="GW36" t="s">
        <v>1925</v>
      </c>
      <c r="GX36" t="s">
        <v>1925</v>
      </c>
      <c r="GY36" t="s">
        <v>1925</v>
      </c>
      <c r="GZ36" t="s">
        <v>1925</v>
      </c>
      <c r="HA36" t="s">
        <v>1925</v>
      </c>
      <c r="HB36" t="s">
        <v>1925</v>
      </c>
      <c r="HC36" t="s">
        <v>1925</v>
      </c>
      <c r="HD36" t="s">
        <v>1925</v>
      </c>
      <c r="HE36">
        <v>1</v>
      </c>
      <c r="HF36">
        <v>0</v>
      </c>
      <c r="HG36">
        <v>0</v>
      </c>
      <c r="HH36">
        <v>0</v>
      </c>
      <c r="HI36">
        <v>0</v>
      </c>
      <c r="HJ36">
        <v>1</v>
      </c>
      <c r="HK36">
        <v>0</v>
      </c>
      <c r="HL36">
        <v>0</v>
      </c>
      <c r="HM36">
        <v>1</v>
      </c>
      <c r="HN36">
        <v>0</v>
      </c>
      <c r="HO36">
        <v>0</v>
      </c>
      <c r="HP36">
        <v>1</v>
      </c>
      <c r="HQ36">
        <v>1</v>
      </c>
      <c r="HR36">
        <v>0</v>
      </c>
      <c r="HS36">
        <v>0</v>
      </c>
    </row>
    <row r="37" spans="1:227" x14ac:dyDescent="0.35">
      <c r="A37" t="s">
        <v>229</v>
      </c>
      <c r="B37" s="1">
        <v>39954</v>
      </c>
      <c r="C37" s="1">
        <v>40295</v>
      </c>
      <c r="D37">
        <v>1</v>
      </c>
      <c r="E37">
        <v>1</v>
      </c>
      <c r="F37">
        <v>1</v>
      </c>
      <c r="G37">
        <v>1</v>
      </c>
      <c r="H37">
        <v>1</v>
      </c>
      <c r="I37">
        <v>0</v>
      </c>
      <c r="J37">
        <v>1</v>
      </c>
      <c r="K37">
        <v>0</v>
      </c>
      <c r="L37">
        <v>0</v>
      </c>
      <c r="M37">
        <v>0</v>
      </c>
      <c r="N37">
        <v>0</v>
      </c>
      <c r="O37">
        <v>0</v>
      </c>
      <c r="P37">
        <v>0</v>
      </c>
      <c r="Q37">
        <v>0</v>
      </c>
      <c r="R37">
        <v>0</v>
      </c>
      <c r="S37">
        <v>0</v>
      </c>
      <c r="T37">
        <v>0</v>
      </c>
      <c r="U37">
        <v>1</v>
      </c>
      <c r="V37">
        <v>0</v>
      </c>
      <c r="W37">
        <v>0</v>
      </c>
      <c r="X37">
        <v>0</v>
      </c>
      <c r="Y37">
        <v>0</v>
      </c>
      <c r="Z37">
        <v>0</v>
      </c>
      <c r="AA37">
        <v>0</v>
      </c>
      <c r="AB37">
        <v>0</v>
      </c>
      <c r="AC37">
        <v>1</v>
      </c>
      <c r="AD37">
        <v>0</v>
      </c>
      <c r="AE37">
        <v>0</v>
      </c>
      <c r="AF37">
        <v>0</v>
      </c>
      <c r="AG37">
        <v>0</v>
      </c>
      <c r="AH37">
        <v>1</v>
      </c>
      <c r="AI37">
        <v>0</v>
      </c>
      <c r="AJ37">
        <v>0</v>
      </c>
      <c r="AK37">
        <v>0</v>
      </c>
      <c r="AL37">
        <v>0</v>
      </c>
      <c r="AM37">
        <v>0</v>
      </c>
      <c r="AN37">
        <v>1</v>
      </c>
      <c r="AO37">
        <v>1</v>
      </c>
      <c r="AP37">
        <v>1</v>
      </c>
      <c r="AQ37">
        <v>0</v>
      </c>
      <c r="AR37">
        <v>0</v>
      </c>
      <c r="AS37">
        <v>0</v>
      </c>
      <c r="AT37">
        <v>0</v>
      </c>
      <c r="AU37">
        <v>0</v>
      </c>
      <c r="AV37">
        <v>0</v>
      </c>
      <c r="AW37">
        <v>0</v>
      </c>
      <c r="AX37">
        <v>0</v>
      </c>
      <c r="AY37">
        <v>0</v>
      </c>
      <c r="AZ37">
        <v>0</v>
      </c>
      <c r="BA37">
        <v>0</v>
      </c>
      <c r="BB37">
        <v>0</v>
      </c>
      <c r="BC37">
        <v>0</v>
      </c>
      <c r="BD37">
        <v>1</v>
      </c>
      <c r="BE37">
        <v>0</v>
      </c>
      <c r="BF37">
        <v>0</v>
      </c>
      <c r="BG37">
        <v>0</v>
      </c>
      <c r="BH37">
        <v>0</v>
      </c>
      <c r="BI37">
        <v>0</v>
      </c>
      <c r="BJ37">
        <v>0</v>
      </c>
      <c r="BK37">
        <v>0</v>
      </c>
      <c r="BL37">
        <v>0</v>
      </c>
      <c r="BM37">
        <v>0</v>
      </c>
      <c r="BN37">
        <v>0</v>
      </c>
      <c r="BO37">
        <v>0</v>
      </c>
      <c r="BP37">
        <v>1</v>
      </c>
      <c r="BQ37">
        <v>0</v>
      </c>
      <c r="BR37">
        <v>0</v>
      </c>
      <c r="BS37">
        <v>0</v>
      </c>
      <c r="BT37">
        <v>1</v>
      </c>
      <c r="BU37">
        <v>1</v>
      </c>
      <c r="BV37">
        <v>1</v>
      </c>
      <c r="BW37">
        <v>1</v>
      </c>
      <c r="BX37">
        <v>0</v>
      </c>
      <c r="BY37">
        <v>0</v>
      </c>
      <c r="BZ37">
        <v>0</v>
      </c>
      <c r="CA37">
        <v>0</v>
      </c>
      <c r="CB37">
        <v>0</v>
      </c>
      <c r="CC37">
        <v>0</v>
      </c>
      <c r="CD37">
        <v>0</v>
      </c>
      <c r="CE37">
        <v>0</v>
      </c>
      <c r="CF37">
        <v>0</v>
      </c>
      <c r="CG37">
        <v>0</v>
      </c>
      <c r="CH37">
        <v>1</v>
      </c>
      <c r="CI37">
        <v>1</v>
      </c>
      <c r="CJ37">
        <v>0</v>
      </c>
      <c r="CK37">
        <v>0</v>
      </c>
      <c r="CL37">
        <v>0</v>
      </c>
      <c r="CM37">
        <v>0</v>
      </c>
      <c r="CN37">
        <v>0</v>
      </c>
      <c r="CO37">
        <v>1</v>
      </c>
      <c r="CP37">
        <v>0</v>
      </c>
      <c r="CQ37">
        <v>0</v>
      </c>
      <c r="CR37">
        <v>0</v>
      </c>
      <c r="CS37">
        <v>0</v>
      </c>
      <c r="CT37">
        <v>0</v>
      </c>
      <c r="CU37">
        <v>0</v>
      </c>
      <c r="CV37">
        <v>0</v>
      </c>
      <c r="CW37">
        <v>0</v>
      </c>
      <c r="CX37">
        <v>0</v>
      </c>
      <c r="CY37">
        <v>0</v>
      </c>
      <c r="CZ37">
        <v>0</v>
      </c>
      <c r="DA37">
        <v>0</v>
      </c>
      <c r="DB37">
        <v>0</v>
      </c>
      <c r="DC37">
        <v>1</v>
      </c>
      <c r="DD37">
        <v>0</v>
      </c>
      <c r="DE37">
        <v>0</v>
      </c>
      <c r="DF37">
        <v>0</v>
      </c>
      <c r="DG37">
        <v>0</v>
      </c>
      <c r="DH37">
        <v>1</v>
      </c>
      <c r="DI37">
        <v>0</v>
      </c>
      <c r="DJ37">
        <v>0</v>
      </c>
      <c r="DK37">
        <v>0</v>
      </c>
      <c r="DL37">
        <v>0</v>
      </c>
      <c r="DM37">
        <v>0</v>
      </c>
      <c r="DN37">
        <v>1</v>
      </c>
      <c r="DO37">
        <v>1</v>
      </c>
      <c r="DP37">
        <v>1</v>
      </c>
      <c r="DQ37">
        <v>0</v>
      </c>
      <c r="DR37">
        <v>0</v>
      </c>
      <c r="DS37">
        <v>0</v>
      </c>
      <c r="DT37">
        <v>0</v>
      </c>
      <c r="DU37">
        <v>0</v>
      </c>
      <c r="DV37">
        <v>0</v>
      </c>
      <c r="DW37">
        <v>0</v>
      </c>
      <c r="DX37">
        <v>0</v>
      </c>
      <c r="DY37">
        <v>0</v>
      </c>
      <c r="DZ37">
        <v>0</v>
      </c>
      <c r="EA37">
        <v>0</v>
      </c>
      <c r="EB37">
        <v>0</v>
      </c>
      <c r="EC37">
        <v>0</v>
      </c>
      <c r="ED37">
        <v>0</v>
      </c>
      <c r="EE37">
        <v>0</v>
      </c>
      <c r="EF37">
        <v>0</v>
      </c>
      <c r="EG37">
        <v>0</v>
      </c>
      <c r="EH37">
        <v>0</v>
      </c>
      <c r="EI37">
        <v>0</v>
      </c>
      <c r="EJ37">
        <v>1</v>
      </c>
      <c r="EK37">
        <v>0</v>
      </c>
      <c r="EL37">
        <v>1</v>
      </c>
      <c r="EM37">
        <v>0</v>
      </c>
      <c r="EN37">
        <v>0</v>
      </c>
      <c r="EO37">
        <v>0</v>
      </c>
      <c r="EP37">
        <v>0</v>
      </c>
      <c r="EQ37">
        <v>0</v>
      </c>
      <c r="ER37">
        <v>0</v>
      </c>
      <c r="ES37">
        <v>0</v>
      </c>
      <c r="ET37">
        <v>0</v>
      </c>
      <c r="EU37">
        <v>0</v>
      </c>
      <c r="EV37">
        <v>0</v>
      </c>
      <c r="EW37">
        <v>2</v>
      </c>
      <c r="EX37" t="s">
        <v>1925</v>
      </c>
      <c r="EY37" t="s">
        <v>1925</v>
      </c>
      <c r="EZ37" t="s">
        <v>1925</v>
      </c>
      <c r="FA37" t="s">
        <v>1925</v>
      </c>
      <c r="FB37" t="s">
        <v>1925</v>
      </c>
      <c r="FC37" t="s">
        <v>1925</v>
      </c>
      <c r="FD37" t="s">
        <v>1925</v>
      </c>
      <c r="FE37">
        <v>1</v>
      </c>
      <c r="FF37">
        <v>0</v>
      </c>
      <c r="FG37">
        <v>0</v>
      </c>
      <c r="FH37">
        <v>0</v>
      </c>
      <c r="FI37">
        <v>1</v>
      </c>
      <c r="FJ37">
        <v>0</v>
      </c>
      <c r="FK37">
        <v>0</v>
      </c>
      <c r="FL37">
        <v>1</v>
      </c>
      <c r="FM37">
        <v>1</v>
      </c>
      <c r="FN37">
        <v>0</v>
      </c>
      <c r="FO37">
        <v>0</v>
      </c>
      <c r="FP37">
        <v>0</v>
      </c>
      <c r="FQ37">
        <v>0</v>
      </c>
      <c r="FR37">
        <v>0</v>
      </c>
      <c r="FS37">
        <v>0</v>
      </c>
      <c r="FT37">
        <v>1</v>
      </c>
      <c r="FU37">
        <v>0</v>
      </c>
      <c r="FV37">
        <v>0</v>
      </c>
      <c r="FW37">
        <v>0</v>
      </c>
      <c r="FX37">
        <v>0</v>
      </c>
      <c r="FY37">
        <v>0</v>
      </c>
      <c r="FZ37">
        <v>0</v>
      </c>
      <c r="GA37">
        <v>0</v>
      </c>
      <c r="GB37">
        <v>0</v>
      </c>
      <c r="GC37">
        <v>1</v>
      </c>
      <c r="GD37">
        <v>0</v>
      </c>
      <c r="GE37">
        <v>1</v>
      </c>
      <c r="GF37">
        <v>1</v>
      </c>
      <c r="GG37">
        <v>1</v>
      </c>
      <c r="GH37">
        <v>1</v>
      </c>
      <c r="GI37">
        <v>0</v>
      </c>
      <c r="GJ37">
        <v>1</v>
      </c>
      <c r="GK37">
        <v>1</v>
      </c>
      <c r="GL37">
        <v>1</v>
      </c>
      <c r="GM37">
        <v>1</v>
      </c>
      <c r="GN37">
        <v>0</v>
      </c>
      <c r="GO37">
        <v>0</v>
      </c>
      <c r="GP37">
        <v>0</v>
      </c>
      <c r="GQ37">
        <v>0</v>
      </c>
      <c r="GR37" t="s">
        <v>1925</v>
      </c>
      <c r="GS37" t="s">
        <v>1925</v>
      </c>
      <c r="GT37" t="s">
        <v>1925</v>
      </c>
      <c r="GU37" t="s">
        <v>1925</v>
      </c>
      <c r="GV37" t="s">
        <v>1925</v>
      </c>
      <c r="GW37" t="s">
        <v>1925</v>
      </c>
      <c r="GX37" t="s">
        <v>1925</v>
      </c>
      <c r="GY37" t="s">
        <v>1925</v>
      </c>
      <c r="GZ37" t="s">
        <v>1925</v>
      </c>
      <c r="HA37" t="s">
        <v>1925</v>
      </c>
      <c r="HB37" t="s">
        <v>1925</v>
      </c>
      <c r="HC37" t="s">
        <v>1925</v>
      </c>
      <c r="HD37" t="s">
        <v>1925</v>
      </c>
      <c r="HE37">
        <v>1</v>
      </c>
      <c r="HF37">
        <v>0</v>
      </c>
      <c r="HG37">
        <v>0</v>
      </c>
      <c r="HH37">
        <v>0</v>
      </c>
      <c r="HI37">
        <v>0</v>
      </c>
      <c r="HJ37">
        <v>1</v>
      </c>
      <c r="HK37">
        <v>0</v>
      </c>
      <c r="HL37">
        <v>0</v>
      </c>
      <c r="HM37">
        <v>1</v>
      </c>
      <c r="HN37">
        <v>0</v>
      </c>
      <c r="HO37">
        <v>0</v>
      </c>
      <c r="HP37">
        <v>1</v>
      </c>
      <c r="HQ37">
        <v>1</v>
      </c>
      <c r="HR37">
        <v>0</v>
      </c>
      <c r="HS37">
        <v>0</v>
      </c>
    </row>
    <row r="38" spans="1:227" x14ac:dyDescent="0.35">
      <c r="A38" t="s">
        <v>229</v>
      </c>
      <c r="B38" s="1">
        <v>40296</v>
      </c>
      <c r="C38" s="1">
        <v>40322</v>
      </c>
      <c r="D38">
        <v>1</v>
      </c>
      <c r="E38">
        <v>1</v>
      </c>
      <c r="F38">
        <v>1</v>
      </c>
      <c r="G38">
        <v>1</v>
      </c>
      <c r="H38">
        <v>1</v>
      </c>
      <c r="I38">
        <v>0</v>
      </c>
      <c r="J38">
        <v>1</v>
      </c>
      <c r="K38">
        <v>0</v>
      </c>
      <c r="L38">
        <v>0</v>
      </c>
      <c r="M38">
        <v>0</v>
      </c>
      <c r="N38">
        <v>0</v>
      </c>
      <c r="O38">
        <v>0</v>
      </c>
      <c r="P38">
        <v>0</v>
      </c>
      <c r="Q38">
        <v>0</v>
      </c>
      <c r="R38">
        <v>0</v>
      </c>
      <c r="S38">
        <v>0</v>
      </c>
      <c r="T38">
        <v>0</v>
      </c>
      <c r="U38">
        <v>1</v>
      </c>
      <c r="V38">
        <v>0</v>
      </c>
      <c r="W38">
        <v>0</v>
      </c>
      <c r="X38">
        <v>0</v>
      </c>
      <c r="Y38">
        <v>0</v>
      </c>
      <c r="Z38">
        <v>0</v>
      </c>
      <c r="AA38">
        <v>0</v>
      </c>
      <c r="AB38">
        <v>0</v>
      </c>
      <c r="AC38">
        <v>1</v>
      </c>
      <c r="AD38">
        <v>0</v>
      </c>
      <c r="AE38">
        <v>0</v>
      </c>
      <c r="AF38">
        <v>0</v>
      </c>
      <c r="AG38">
        <v>0</v>
      </c>
      <c r="AH38">
        <v>1</v>
      </c>
      <c r="AI38">
        <v>0</v>
      </c>
      <c r="AJ38">
        <v>0</v>
      </c>
      <c r="AK38">
        <v>0</v>
      </c>
      <c r="AL38">
        <v>0</v>
      </c>
      <c r="AM38">
        <v>0</v>
      </c>
      <c r="AN38">
        <v>1</v>
      </c>
      <c r="AO38">
        <v>1</v>
      </c>
      <c r="AP38">
        <v>1</v>
      </c>
      <c r="AQ38">
        <v>0</v>
      </c>
      <c r="AR38">
        <v>0</v>
      </c>
      <c r="AS38">
        <v>0</v>
      </c>
      <c r="AT38">
        <v>0</v>
      </c>
      <c r="AU38">
        <v>0</v>
      </c>
      <c r="AV38">
        <v>0</v>
      </c>
      <c r="AW38">
        <v>0</v>
      </c>
      <c r="AX38">
        <v>0</v>
      </c>
      <c r="AY38">
        <v>0</v>
      </c>
      <c r="AZ38">
        <v>0</v>
      </c>
      <c r="BA38">
        <v>0</v>
      </c>
      <c r="BB38">
        <v>0</v>
      </c>
      <c r="BC38">
        <v>0</v>
      </c>
      <c r="BD38">
        <v>1</v>
      </c>
      <c r="BE38">
        <v>0</v>
      </c>
      <c r="BF38">
        <v>0</v>
      </c>
      <c r="BG38">
        <v>0</v>
      </c>
      <c r="BH38">
        <v>0</v>
      </c>
      <c r="BI38">
        <v>0</v>
      </c>
      <c r="BJ38">
        <v>0</v>
      </c>
      <c r="BK38">
        <v>0</v>
      </c>
      <c r="BL38">
        <v>0</v>
      </c>
      <c r="BM38">
        <v>0</v>
      </c>
      <c r="BN38">
        <v>0</v>
      </c>
      <c r="BO38">
        <v>0</v>
      </c>
      <c r="BP38">
        <v>1</v>
      </c>
      <c r="BQ38">
        <v>0</v>
      </c>
      <c r="BR38">
        <v>0</v>
      </c>
      <c r="BS38">
        <v>0</v>
      </c>
      <c r="BT38">
        <v>1</v>
      </c>
      <c r="BU38">
        <v>1</v>
      </c>
      <c r="BV38">
        <v>1</v>
      </c>
      <c r="BW38">
        <v>1</v>
      </c>
      <c r="BX38">
        <v>0</v>
      </c>
      <c r="BY38">
        <v>0</v>
      </c>
      <c r="BZ38">
        <v>0</v>
      </c>
      <c r="CA38">
        <v>0</v>
      </c>
      <c r="CB38">
        <v>0</v>
      </c>
      <c r="CC38">
        <v>0</v>
      </c>
      <c r="CD38">
        <v>0</v>
      </c>
      <c r="CE38">
        <v>0</v>
      </c>
      <c r="CF38">
        <v>0</v>
      </c>
      <c r="CG38">
        <v>0</v>
      </c>
      <c r="CH38">
        <v>1</v>
      </c>
      <c r="CI38">
        <v>1</v>
      </c>
      <c r="CJ38">
        <v>0</v>
      </c>
      <c r="CK38">
        <v>0</v>
      </c>
      <c r="CL38">
        <v>0</v>
      </c>
      <c r="CM38">
        <v>0</v>
      </c>
      <c r="CN38">
        <v>0</v>
      </c>
      <c r="CO38">
        <v>1</v>
      </c>
      <c r="CP38">
        <v>0</v>
      </c>
      <c r="CQ38">
        <v>0</v>
      </c>
      <c r="CR38">
        <v>0</v>
      </c>
      <c r="CS38">
        <v>0</v>
      </c>
      <c r="CT38">
        <v>0</v>
      </c>
      <c r="CU38">
        <v>0</v>
      </c>
      <c r="CV38">
        <v>0</v>
      </c>
      <c r="CW38">
        <v>0</v>
      </c>
      <c r="CX38">
        <v>0</v>
      </c>
      <c r="CY38">
        <v>0</v>
      </c>
      <c r="CZ38">
        <v>0</v>
      </c>
      <c r="DA38">
        <v>0</v>
      </c>
      <c r="DB38">
        <v>0</v>
      </c>
      <c r="DC38">
        <v>1</v>
      </c>
      <c r="DD38">
        <v>0</v>
      </c>
      <c r="DE38">
        <v>0</v>
      </c>
      <c r="DF38">
        <v>0</v>
      </c>
      <c r="DG38">
        <v>0</v>
      </c>
      <c r="DH38">
        <v>1</v>
      </c>
      <c r="DI38">
        <v>0</v>
      </c>
      <c r="DJ38">
        <v>0</v>
      </c>
      <c r="DK38">
        <v>0</v>
      </c>
      <c r="DL38">
        <v>0</v>
      </c>
      <c r="DM38">
        <v>0</v>
      </c>
      <c r="DN38">
        <v>1</v>
      </c>
      <c r="DO38">
        <v>1</v>
      </c>
      <c r="DP38">
        <v>1</v>
      </c>
      <c r="DQ38">
        <v>0</v>
      </c>
      <c r="DR38">
        <v>0</v>
      </c>
      <c r="DS38">
        <v>0</v>
      </c>
      <c r="DT38">
        <v>0</v>
      </c>
      <c r="DU38">
        <v>0</v>
      </c>
      <c r="DV38">
        <v>0</v>
      </c>
      <c r="DW38">
        <v>0</v>
      </c>
      <c r="DX38">
        <v>0</v>
      </c>
      <c r="DY38">
        <v>0</v>
      </c>
      <c r="DZ38">
        <v>0</v>
      </c>
      <c r="EA38">
        <v>0</v>
      </c>
      <c r="EB38">
        <v>0</v>
      </c>
      <c r="EC38">
        <v>0</v>
      </c>
      <c r="ED38">
        <v>0</v>
      </c>
      <c r="EE38">
        <v>0</v>
      </c>
      <c r="EF38">
        <v>0</v>
      </c>
      <c r="EG38">
        <v>0</v>
      </c>
      <c r="EH38">
        <v>0</v>
      </c>
      <c r="EI38">
        <v>0</v>
      </c>
      <c r="EJ38">
        <v>1</v>
      </c>
      <c r="EK38">
        <v>0</v>
      </c>
      <c r="EL38">
        <v>1</v>
      </c>
      <c r="EM38">
        <v>0</v>
      </c>
      <c r="EN38">
        <v>0</v>
      </c>
      <c r="EO38">
        <v>0</v>
      </c>
      <c r="EP38">
        <v>0</v>
      </c>
      <c r="EQ38">
        <v>0</v>
      </c>
      <c r="ER38">
        <v>0</v>
      </c>
      <c r="ES38">
        <v>0</v>
      </c>
      <c r="ET38">
        <v>0</v>
      </c>
      <c r="EU38">
        <v>0</v>
      </c>
      <c r="EV38">
        <v>0</v>
      </c>
      <c r="EW38">
        <v>2</v>
      </c>
      <c r="EX38" t="s">
        <v>1925</v>
      </c>
      <c r="EY38" t="s">
        <v>1925</v>
      </c>
      <c r="EZ38" t="s">
        <v>1925</v>
      </c>
      <c r="FA38" t="s">
        <v>1925</v>
      </c>
      <c r="FB38" t="s">
        <v>1925</v>
      </c>
      <c r="FC38" t="s">
        <v>1925</v>
      </c>
      <c r="FD38" t="s">
        <v>1925</v>
      </c>
      <c r="FE38">
        <v>1</v>
      </c>
      <c r="FF38">
        <v>0</v>
      </c>
      <c r="FG38">
        <v>0</v>
      </c>
      <c r="FH38">
        <v>0</v>
      </c>
      <c r="FI38">
        <v>1</v>
      </c>
      <c r="FJ38">
        <v>0</v>
      </c>
      <c r="FK38">
        <v>0</v>
      </c>
      <c r="FL38">
        <v>1</v>
      </c>
      <c r="FM38">
        <v>1</v>
      </c>
      <c r="FN38">
        <v>0</v>
      </c>
      <c r="FO38">
        <v>0</v>
      </c>
      <c r="FP38">
        <v>0</v>
      </c>
      <c r="FQ38">
        <v>0</v>
      </c>
      <c r="FR38">
        <v>0</v>
      </c>
      <c r="FS38">
        <v>0</v>
      </c>
      <c r="FT38">
        <v>1</v>
      </c>
      <c r="FU38">
        <v>0</v>
      </c>
      <c r="FV38">
        <v>0</v>
      </c>
      <c r="FW38">
        <v>0</v>
      </c>
      <c r="FX38">
        <v>0</v>
      </c>
      <c r="FY38">
        <v>0</v>
      </c>
      <c r="FZ38">
        <v>0</v>
      </c>
      <c r="GA38">
        <v>0</v>
      </c>
      <c r="GB38">
        <v>0</v>
      </c>
      <c r="GC38">
        <v>1</v>
      </c>
      <c r="GD38">
        <v>0</v>
      </c>
      <c r="GE38">
        <v>1</v>
      </c>
      <c r="GF38">
        <v>1</v>
      </c>
      <c r="GG38">
        <v>1</v>
      </c>
      <c r="GH38">
        <v>1</v>
      </c>
      <c r="GI38">
        <v>0</v>
      </c>
      <c r="GJ38">
        <v>1</v>
      </c>
      <c r="GK38">
        <v>1</v>
      </c>
      <c r="GL38">
        <v>1</v>
      </c>
      <c r="GM38">
        <v>1</v>
      </c>
      <c r="GN38">
        <v>0</v>
      </c>
      <c r="GO38">
        <v>0</v>
      </c>
      <c r="GP38">
        <v>0</v>
      </c>
      <c r="GQ38">
        <v>0</v>
      </c>
      <c r="GR38" t="s">
        <v>1925</v>
      </c>
      <c r="GS38" t="s">
        <v>1925</v>
      </c>
      <c r="GT38" t="s">
        <v>1925</v>
      </c>
      <c r="GU38" t="s">
        <v>1925</v>
      </c>
      <c r="GV38" t="s">
        <v>1925</v>
      </c>
      <c r="GW38" t="s">
        <v>1925</v>
      </c>
      <c r="GX38" t="s">
        <v>1925</v>
      </c>
      <c r="GY38" t="s">
        <v>1925</v>
      </c>
      <c r="GZ38" t="s">
        <v>1925</v>
      </c>
      <c r="HA38" t="s">
        <v>1925</v>
      </c>
      <c r="HB38" t="s">
        <v>1925</v>
      </c>
      <c r="HC38" t="s">
        <v>1925</v>
      </c>
      <c r="HD38" t="s">
        <v>1925</v>
      </c>
      <c r="HE38">
        <v>1</v>
      </c>
      <c r="HF38">
        <v>0</v>
      </c>
      <c r="HG38">
        <v>0</v>
      </c>
      <c r="HH38">
        <v>0</v>
      </c>
      <c r="HI38">
        <v>0</v>
      </c>
      <c r="HJ38">
        <v>1</v>
      </c>
      <c r="HK38">
        <v>0</v>
      </c>
      <c r="HL38">
        <v>0</v>
      </c>
      <c r="HM38">
        <v>1</v>
      </c>
      <c r="HN38">
        <v>0</v>
      </c>
      <c r="HO38">
        <v>0</v>
      </c>
      <c r="HP38">
        <v>1</v>
      </c>
      <c r="HQ38">
        <v>1</v>
      </c>
      <c r="HR38">
        <v>0</v>
      </c>
      <c r="HS38">
        <v>0</v>
      </c>
    </row>
    <row r="39" spans="1:227" x14ac:dyDescent="0.35">
      <c r="A39" t="s">
        <v>229</v>
      </c>
      <c r="B39" s="1">
        <v>40323</v>
      </c>
      <c r="C39" s="1">
        <v>40400</v>
      </c>
      <c r="D39">
        <v>1</v>
      </c>
      <c r="E39">
        <v>1</v>
      </c>
      <c r="F39">
        <v>1</v>
      </c>
      <c r="G39">
        <v>1</v>
      </c>
      <c r="H39">
        <v>1</v>
      </c>
      <c r="I39">
        <v>0</v>
      </c>
      <c r="J39">
        <v>1</v>
      </c>
      <c r="K39">
        <v>0</v>
      </c>
      <c r="L39">
        <v>0</v>
      </c>
      <c r="M39">
        <v>0</v>
      </c>
      <c r="N39">
        <v>0</v>
      </c>
      <c r="O39">
        <v>0</v>
      </c>
      <c r="P39">
        <v>0</v>
      </c>
      <c r="Q39">
        <v>0</v>
      </c>
      <c r="R39">
        <v>0</v>
      </c>
      <c r="S39">
        <v>0</v>
      </c>
      <c r="T39">
        <v>0</v>
      </c>
      <c r="U39">
        <v>1</v>
      </c>
      <c r="V39">
        <v>0</v>
      </c>
      <c r="W39">
        <v>0</v>
      </c>
      <c r="X39">
        <v>0</v>
      </c>
      <c r="Y39">
        <v>0</v>
      </c>
      <c r="Z39">
        <v>0</v>
      </c>
      <c r="AA39">
        <v>0</v>
      </c>
      <c r="AB39">
        <v>0</v>
      </c>
      <c r="AC39">
        <v>1</v>
      </c>
      <c r="AD39">
        <v>0</v>
      </c>
      <c r="AE39">
        <v>0</v>
      </c>
      <c r="AF39">
        <v>0</v>
      </c>
      <c r="AG39">
        <v>0</v>
      </c>
      <c r="AH39">
        <v>1</v>
      </c>
      <c r="AI39">
        <v>0</v>
      </c>
      <c r="AJ39">
        <v>0</v>
      </c>
      <c r="AK39">
        <v>0</v>
      </c>
      <c r="AL39">
        <v>0</v>
      </c>
      <c r="AM39">
        <v>0</v>
      </c>
      <c r="AN39">
        <v>1</v>
      </c>
      <c r="AO39">
        <v>1</v>
      </c>
      <c r="AP39">
        <v>1</v>
      </c>
      <c r="AQ39">
        <v>0</v>
      </c>
      <c r="AR39">
        <v>0</v>
      </c>
      <c r="AS39">
        <v>0</v>
      </c>
      <c r="AT39">
        <v>0</v>
      </c>
      <c r="AU39">
        <v>0</v>
      </c>
      <c r="AV39">
        <v>0</v>
      </c>
      <c r="AW39">
        <v>0</v>
      </c>
      <c r="AX39">
        <v>0</v>
      </c>
      <c r="AY39">
        <v>0</v>
      </c>
      <c r="AZ39">
        <v>0</v>
      </c>
      <c r="BA39">
        <v>0</v>
      </c>
      <c r="BB39">
        <v>0</v>
      </c>
      <c r="BC39">
        <v>0</v>
      </c>
      <c r="BD39">
        <v>1</v>
      </c>
      <c r="BE39">
        <v>0</v>
      </c>
      <c r="BF39">
        <v>0</v>
      </c>
      <c r="BG39">
        <v>0</v>
      </c>
      <c r="BH39">
        <v>0</v>
      </c>
      <c r="BI39">
        <v>0</v>
      </c>
      <c r="BJ39">
        <v>0</v>
      </c>
      <c r="BK39">
        <v>0</v>
      </c>
      <c r="BL39">
        <v>0</v>
      </c>
      <c r="BM39">
        <v>0</v>
      </c>
      <c r="BN39">
        <v>0</v>
      </c>
      <c r="BO39">
        <v>0</v>
      </c>
      <c r="BP39">
        <v>1</v>
      </c>
      <c r="BQ39">
        <v>0</v>
      </c>
      <c r="BR39">
        <v>0</v>
      </c>
      <c r="BS39">
        <v>0</v>
      </c>
      <c r="BT39">
        <v>1</v>
      </c>
      <c r="BU39">
        <v>1</v>
      </c>
      <c r="BV39">
        <v>1</v>
      </c>
      <c r="BW39">
        <v>1</v>
      </c>
      <c r="BX39">
        <v>0</v>
      </c>
      <c r="BY39">
        <v>0</v>
      </c>
      <c r="BZ39">
        <v>0</v>
      </c>
      <c r="CA39">
        <v>0</v>
      </c>
      <c r="CB39">
        <v>0</v>
      </c>
      <c r="CC39">
        <v>0</v>
      </c>
      <c r="CD39">
        <v>0</v>
      </c>
      <c r="CE39">
        <v>0</v>
      </c>
      <c r="CF39">
        <v>0</v>
      </c>
      <c r="CG39">
        <v>0</v>
      </c>
      <c r="CH39">
        <v>1</v>
      </c>
      <c r="CI39">
        <v>1</v>
      </c>
      <c r="CJ39">
        <v>0</v>
      </c>
      <c r="CK39">
        <v>0</v>
      </c>
      <c r="CL39">
        <v>0</v>
      </c>
      <c r="CM39">
        <v>0</v>
      </c>
      <c r="CN39">
        <v>0</v>
      </c>
      <c r="CO39">
        <v>1</v>
      </c>
      <c r="CP39">
        <v>0</v>
      </c>
      <c r="CQ39">
        <v>0</v>
      </c>
      <c r="CR39">
        <v>0</v>
      </c>
      <c r="CS39">
        <v>0</v>
      </c>
      <c r="CT39">
        <v>0</v>
      </c>
      <c r="CU39">
        <v>0</v>
      </c>
      <c r="CV39">
        <v>0</v>
      </c>
      <c r="CW39">
        <v>0</v>
      </c>
      <c r="CX39">
        <v>0</v>
      </c>
      <c r="CY39">
        <v>0</v>
      </c>
      <c r="CZ39">
        <v>0</v>
      </c>
      <c r="DA39">
        <v>0</v>
      </c>
      <c r="DB39">
        <v>0</v>
      </c>
      <c r="DC39">
        <v>1</v>
      </c>
      <c r="DD39">
        <v>0</v>
      </c>
      <c r="DE39">
        <v>0</v>
      </c>
      <c r="DF39">
        <v>0</v>
      </c>
      <c r="DG39">
        <v>0</v>
      </c>
      <c r="DH39">
        <v>1</v>
      </c>
      <c r="DI39">
        <v>0</v>
      </c>
      <c r="DJ39">
        <v>0</v>
      </c>
      <c r="DK39">
        <v>0</v>
      </c>
      <c r="DL39">
        <v>0</v>
      </c>
      <c r="DM39">
        <v>0</v>
      </c>
      <c r="DN39">
        <v>1</v>
      </c>
      <c r="DO39">
        <v>1</v>
      </c>
      <c r="DP39">
        <v>1</v>
      </c>
      <c r="DQ39">
        <v>0</v>
      </c>
      <c r="DR39">
        <v>0</v>
      </c>
      <c r="DS39">
        <v>0</v>
      </c>
      <c r="DT39">
        <v>0</v>
      </c>
      <c r="DU39">
        <v>0</v>
      </c>
      <c r="DV39">
        <v>0</v>
      </c>
      <c r="DW39">
        <v>0</v>
      </c>
      <c r="DX39">
        <v>0</v>
      </c>
      <c r="DY39">
        <v>0</v>
      </c>
      <c r="DZ39">
        <v>0</v>
      </c>
      <c r="EA39">
        <v>0</v>
      </c>
      <c r="EB39">
        <v>0</v>
      </c>
      <c r="EC39">
        <v>0</v>
      </c>
      <c r="ED39">
        <v>0</v>
      </c>
      <c r="EE39">
        <v>0</v>
      </c>
      <c r="EF39">
        <v>0</v>
      </c>
      <c r="EG39">
        <v>0</v>
      </c>
      <c r="EH39">
        <v>0</v>
      </c>
      <c r="EI39">
        <v>0</v>
      </c>
      <c r="EJ39">
        <v>1</v>
      </c>
      <c r="EK39">
        <v>0</v>
      </c>
      <c r="EL39">
        <v>1</v>
      </c>
      <c r="EM39">
        <v>0</v>
      </c>
      <c r="EN39">
        <v>0</v>
      </c>
      <c r="EO39">
        <v>0</v>
      </c>
      <c r="EP39">
        <v>0</v>
      </c>
      <c r="EQ39">
        <v>0</v>
      </c>
      <c r="ER39">
        <v>0</v>
      </c>
      <c r="ES39">
        <v>0</v>
      </c>
      <c r="ET39">
        <v>0</v>
      </c>
      <c r="EU39">
        <v>0</v>
      </c>
      <c r="EV39">
        <v>0</v>
      </c>
      <c r="EW39">
        <v>2</v>
      </c>
      <c r="EX39" t="s">
        <v>1925</v>
      </c>
      <c r="EY39" t="s">
        <v>1925</v>
      </c>
      <c r="EZ39" t="s">
        <v>1925</v>
      </c>
      <c r="FA39" t="s">
        <v>1925</v>
      </c>
      <c r="FB39" t="s">
        <v>1925</v>
      </c>
      <c r="FC39" t="s">
        <v>1925</v>
      </c>
      <c r="FD39" t="s">
        <v>1925</v>
      </c>
      <c r="FE39">
        <v>1</v>
      </c>
      <c r="FF39">
        <v>0</v>
      </c>
      <c r="FG39">
        <v>0</v>
      </c>
      <c r="FH39">
        <v>0</v>
      </c>
      <c r="FI39">
        <v>1</v>
      </c>
      <c r="FJ39">
        <v>0</v>
      </c>
      <c r="FK39">
        <v>0</v>
      </c>
      <c r="FL39">
        <v>1</v>
      </c>
      <c r="FM39">
        <v>1</v>
      </c>
      <c r="FN39">
        <v>0</v>
      </c>
      <c r="FO39">
        <v>0</v>
      </c>
      <c r="FP39">
        <v>0</v>
      </c>
      <c r="FQ39">
        <v>0</v>
      </c>
      <c r="FR39">
        <v>0</v>
      </c>
      <c r="FS39">
        <v>0</v>
      </c>
      <c r="FT39">
        <v>1</v>
      </c>
      <c r="FU39">
        <v>0</v>
      </c>
      <c r="FV39">
        <v>0</v>
      </c>
      <c r="FW39">
        <v>0</v>
      </c>
      <c r="FX39">
        <v>0</v>
      </c>
      <c r="FY39">
        <v>0</v>
      </c>
      <c r="FZ39">
        <v>0</v>
      </c>
      <c r="GA39">
        <v>0</v>
      </c>
      <c r="GB39">
        <v>0</v>
      </c>
      <c r="GC39">
        <v>1</v>
      </c>
      <c r="GD39">
        <v>0</v>
      </c>
      <c r="GE39">
        <v>1</v>
      </c>
      <c r="GF39">
        <v>1</v>
      </c>
      <c r="GG39">
        <v>1</v>
      </c>
      <c r="GH39">
        <v>1</v>
      </c>
      <c r="GI39">
        <v>0</v>
      </c>
      <c r="GJ39">
        <v>1</v>
      </c>
      <c r="GK39">
        <v>1</v>
      </c>
      <c r="GL39">
        <v>1</v>
      </c>
      <c r="GM39">
        <v>1</v>
      </c>
      <c r="GN39">
        <v>0</v>
      </c>
      <c r="GO39">
        <v>0</v>
      </c>
      <c r="GP39">
        <v>0</v>
      </c>
      <c r="GQ39">
        <v>0</v>
      </c>
      <c r="GR39" t="s">
        <v>1925</v>
      </c>
      <c r="GS39" t="s">
        <v>1925</v>
      </c>
      <c r="GT39" t="s">
        <v>1925</v>
      </c>
      <c r="GU39" t="s">
        <v>1925</v>
      </c>
      <c r="GV39" t="s">
        <v>1925</v>
      </c>
      <c r="GW39" t="s">
        <v>1925</v>
      </c>
      <c r="GX39" t="s">
        <v>1925</v>
      </c>
      <c r="GY39" t="s">
        <v>1925</v>
      </c>
      <c r="GZ39" t="s">
        <v>1925</v>
      </c>
      <c r="HA39" t="s">
        <v>1925</v>
      </c>
      <c r="HB39" t="s">
        <v>1925</v>
      </c>
      <c r="HC39" t="s">
        <v>1925</v>
      </c>
      <c r="HD39" t="s">
        <v>1925</v>
      </c>
      <c r="HE39">
        <v>1</v>
      </c>
      <c r="HF39">
        <v>0</v>
      </c>
      <c r="HG39">
        <v>0</v>
      </c>
      <c r="HH39">
        <v>0</v>
      </c>
      <c r="HI39">
        <v>0</v>
      </c>
      <c r="HJ39">
        <v>1</v>
      </c>
      <c r="HK39">
        <v>0</v>
      </c>
      <c r="HL39">
        <v>0</v>
      </c>
      <c r="HM39">
        <v>1</v>
      </c>
      <c r="HN39">
        <v>0</v>
      </c>
      <c r="HO39">
        <v>0</v>
      </c>
      <c r="HP39">
        <v>1</v>
      </c>
      <c r="HQ39">
        <v>1</v>
      </c>
      <c r="HR39">
        <v>0</v>
      </c>
      <c r="HS39">
        <v>0</v>
      </c>
    </row>
    <row r="40" spans="1:227" x14ac:dyDescent="0.35">
      <c r="A40" t="s">
        <v>229</v>
      </c>
      <c r="B40" s="1">
        <v>40401</v>
      </c>
      <c r="C40" s="1">
        <v>40675</v>
      </c>
      <c r="D40">
        <v>1</v>
      </c>
      <c r="E40">
        <v>1</v>
      </c>
      <c r="F40">
        <v>1</v>
      </c>
      <c r="G40">
        <v>1</v>
      </c>
      <c r="H40">
        <v>1</v>
      </c>
      <c r="I40">
        <v>0</v>
      </c>
      <c r="J40">
        <v>1</v>
      </c>
      <c r="K40">
        <v>0</v>
      </c>
      <c r="L40">
        <v>0</v>
      </c>
      <c r="M40">
        <v>0</v>
      </c>
      <c r="N40">
        <v>0</v>
      </c>
      <c r="O40">
        <v>0</v>
      </c>
      <c r="P40">
        <v>0</v>
      </c>
      <c r="Q40">
        <v>0</v>
      </c>
      <c r="R40">
        <v>0</v>
      </c>
      <c r="S40">
        <v>0</v>
      </c>
      <c r="T40">
        <v>0</v>
      </c>
      <c r="U40">
        <v>1</v>
      </c>
      <c r="V40">
        <v>0</v>
      </c>
      <c r="W40">
        <v>0</v>
      </c>
      <c r="X40">
        <v>0</v>
      </c>
      <c r="Y40">
        <v>0</v>
      </c>
      <c r="Z40">
        <v>0</v>
      </c>
      <c r="AA40">
        <v>0</v>
      </c>
      <c r="AB40">
        <v>0</v>
      </c>
      <c r="AC40">
        <v>1</v>
      </c>
      <c r="AD40">
        <v>0</v>
      </c>
      <c r="AE40">
        <v>0</v>
      </c>
      <c r="AF40">
        <v>0</v>
      </c>
      <c r="AG40">
        <v>0</v>
      </c>
      <c r="AH40">
        <v>1</v>
      </c>
      <c r="AI40">
        <v>0</v>
      </c>
      <c r="AJ40">
        <v>0</v>
      </c>
      <c r="AK40">
        <v>0</v>
      </c>
      <c r="AL40">
        <v>0</v>
      </c>
      <c r="AM40">
        <v>0</v>
      </c>
      <c r="AN40">
        <v>1</v>
      </c>
      <c r="AO40">
        <v>1</v>
      </c>
      <c r="AP40">
        <v>1</v>
      </c>
      <c r="AQ40">
        <v>0</v>
      </c>
      <c r="AR40">
        <v>0</v>
      </c>
      <c r="AS40">
        <v>0</v>
      </c>
      <c r="AT40">
        <v>0</v>
      </c>
      <c r="AU40">
        <v>0</v>
      </c>
      <c r="AV40">
        <v>0</v>
      </c>
      <c r="AW40">
        <v>0</v>
      </c>
      <c r="AX40">
        <v>0</v>
      </c>
      <c r="AY40">
        <v>0</v>
      </c>
      <c r="AZ40">
        <v>0</v>
      </c>
      <c r="BA40">
        <v>0</v>
      </c>
      <c r="BB40">
        <v>0</v>
      </c>
      <c r="BC40">
        <v>0</v>
      </c>
      <c r="BD40">
        <v>1</v>
      </c>
      <c r="BE40">
        <v>0</v>
      </c>
      <c r="BF40">
        <v>0</v>
      </c>
      <c r="BG40">
        <v>0</v>
      </c>
      <c r="BH40">
        <v>0</v>
      </c>
      <c r="BI40">
        <v>0</v>
      </c>
      <c r="BJ40">
        <v>0</v>
      </c>
      <c r="BK40">
        <v>0</v>
      </c>
      <c r="BL40">
        <v>0</v>
      </c>
      <c r="BM40">
        <v>0</v>
      </c>
      <c r="BN40">
        <v>0</v>
      </c>
      <c r="BO40">
        <v>0</v>
      </c>
      <c r="BP40">
        <v>1</v>
      </c>
      <c r="BQ40">
        <v>0</v>
      </c>
      <c r="BR40">
        <v>0</v>
      </c>
      <c r="BS40">
        <v>0</v>
      </c>
      <c r="BT40">
        <v>1</v>
      </c>
      <c r="BU40">
        <v>1</v>
      </c>
      <c r="BV40">
        <v>1</v>
      </c>
      <c r="BW40">
        <v>1</v>
      </c>
      <c r="BX40">
        <v>0</v>
      </c>
      <c r="BY40">
        <v>0</v>
      </c>
      <c r="BZ40">
        <v>0</v>
      </c>
      <c r="CA40">
        <v>0</v>
      </c>
      <c r="CB40">
        <v>0</v>
      </c>
      <c r="CC40">
        <v>0</v>
      </c>
      <c r="CD40">
        <v>0</v>
      </c>
      <c r="CE40">
        <v>0</v>
      </c>
      <c r="CF40">
        <v>0</v>
      </c>
      <c r="CG40">
        <v>0</v>
      </c>
      <c r="CH40">
        <v>1</v>
      </c>
      <c r="CI40">
        <v>1</v>
      </c>
      <c r="CJ40">
        <v>0</v>
      </c>
      <c r="CK40">
        <v>0</v>
      </c>
      <c r="CL40">
        <v>0</v>
      </c>
      <c r="CM40">
        <v>0</v>
      </c>
      <c r="CN40">
        <v>0</v>
      </c>
      <c r="CO40">
        <v>1</v>
      </c>
      <c r="CP40">
        <v>0</v>
      </c>
      <c r="CQ40">
        <v>0</v>
      </c>
      <c r="CR40">
        <v>0</v>
      </c>
      <c r="CS40">
        <v>0</v>
      </c>
      <c r="CT40">
        <v>0</v>
      </c>
      <c r="CU40">
        <v>0</v>
      </c>
      <c r="CV40">
        <v>0</v>
      </c>
      <c r="CW40">
        <v>0</v>
      </c>
      <c r="CX40">
        <v>0</v>
      </c>
      <c r="CY40">
        <v>0</v>
      </c>
      <c r="CZ40">
        <v>0</v>
      </c>
      <c r="DA40">
        <v>0</v>
      </c>
      <c r="DB40">
        <v>0</v>
      </c>
      <c r="DC40">
        <v>1</v>
      </c>
      <c r="DD40">
        <v>0</v>
      </c>
      <c r="DE40">
        <v>0</v>
      </c>
      <c r="DF40">
        <v>0</v>
      </c>
      <c r="DG40">
        <v>0</v>
      </c>
      <c r="DH40">
        <v>1</v>
      </c>
      <c r="DI40">
        <v>0</v>
      </c>
      <c r="DJ40">
        <v>0</v>
      </c>
      <c r="DK40">
        <v>0</v>
      </c>
      <c r="DL40">
        <v>0</v>
      </c>
      <c r="DM40">
        <v>0</v>
      </c>
      <c r="DN40">
        <v>1</v>
      </c>
      <c r="DO40">
        <v>1</v>
      </c>
      <c r="DP40">
        <v>1</v>
      </c>
      <c r="DQ40">
        <v>0</v>
      </c>
      <c r="DR40">
        <v>0</v>
      </c>
      <c r="DS40">
        <v>0</v>
      </c>
      <c r="DT40">
        <v>0</v>
      </c>
      <c r="DU40">
        <v>0</v>
      </c>
      <c r="DV40">
        <v>0</v>
      </c>
      <c r="DW40">
        <v>0</v>
      </c>
      <c r="DX40">
        <v>0</v>
      </c>
      <c r="DY40">
        <v>0</v>
      </c>
      <c r="DZ40">
        <v>0</v>
      </c>
      <c r="EA40">
        <v>0</v>
      </c>
      <c r="EB40">
        <v>0</v>
      </c>
      <c r="EC40">
        <v>0</v>
      </c>
      <c r="ED40">
        <v>0</v>
      </c>
      <c r="EE40">
        <v>0</v>
      </c>
      <c r="EF40">
        <v>0</v>
      </c>
      <c r="EG40">
        <v>0</v>
      </c>
      <c r="EH40">
        <v>0</v>
      </c>
      <c r="EI40">
        <v>0</v>
      </c>
      <c r="EJ40">
        <v>1</v>
      </c>
      <c r="EK40">
        <v>0</v>
      </c>
      <c r="EL40">
        <v>1</v>
      </c>
      <c r="EM40">
        <v>0</v>
      </c>
      <c r="EN40">
        <v>0</v>
      </c>
      <c r="EO40">
        <v>0</v>
      </c>
      <c r="EP40">
        <v>0</v>
      </c>
      <c r="EQ40">
        <v>0</v>
      </c>
      <c r="ER40">
        <v>0</v>
      </c>
      <c r="ES40">
        <v>0</v>
      </c>
      <c r="ET40">
        <v>0</v>
      </c>
      <c r="EU40">
        <v>0</v>
      </c>
      <c r="EV40">
        <v>0</v>
      </c>
      <c r="EW40">
        <v>2</v>
      </c>
      <c r="EX40" t="s">
        <v>1925</v>
      </c>
      <c r="EY40" t="s">
        <v>1925</v>
      </c>
      <c r="EZ40" t="s">
        <v>1925</v>
      </c>
      <c r="FA40" t="s">
        <v>1925</v>
      </c>
      <c r="FB40" t="s">
        <v>1925</v>
      </c>
      <c r="FC40" t="s">
        <v>1925</v>
      </c>
      <c r="FD40" t="s">
        <v>1925</v>
      </c>
      <c r="FE40">
        <v>1</v>
      </c>
      <c r="FF40">
        <v>0</v>
      </c>
      <c r="FG40">
        <v>0</v>
      </c>
      <c r="FH40">
        <v>0</v>
      </c>
      <c r="FI40">
        <v>1</v>
      </c>
      <c r="FJ40">
        <v>0</v>
      </c>
      <c r="FK40">
        <v>0</v>
      </c>
      <c r="FL40">
        <v>1</v>
      </c>
      <c r="FM40">
        <v>1</v>
      </c>
      <c r="FN40">
        <v>0</v>
      </c>
      <c r="FO40">
        <v>0</v>
      </c>
      <c r="FP40">
        <v>0</v>
      </c>
      <c r="FQ40">
        <v>0</v>
      </c>
      <c r="FR40">
        <v>0</v>
      </c>
      <c r="FS40">
        <v>0</v>
      </c>
      <c r="FT40">
        <v>1</v>
      </c>
      <c r="FU40">
        <v>0</v>
      </c>
      <c r="FV40">
        <v>0</v>
      </c>
      <c r="FW40">
        <v>0</v>
      </c>
      <c r="FX40">
        <v>0</v>
      </c>
      <c r="FY40">
        <v>0</v>
      </c>
      <c r="FZ40">
        <v>0</v>
      </c>
      <c r="GA40">
        <v>0</v>
      </c>
      <c r="GB40">
        <v>0</v>
      </c>
      <c r="GC40">
        <v>1</v>
      </c>
      <c r="GD40">
        <v>0</v>
      </c>
      <c r="GE40">
        <v>1</v>
      </c>
      <c r="GF40">
        <v>1</v>
      </c>
      <c r="GG40">
        <v>1</v>
      </c>
      <c r="GH40">
        <v>1</v>
      </c>
      <c r="GI40">
        <v>0</v>
      </c>
      <c r="GJ40">
        <v>1</v>
      </c>
      <c r="GK40">
        <v>1</v>
      </c>
      <c r="GL40">
        <v>1</v>
      </c>
      <c r="GM40">
        <v>1</v>
      </c>
      <c r="GN40">
        <v>0</v>
      </c>
      <c r="GO40">
        <v>0</v>
      </c>
      <c r="GP40">
        <v>0</v>
      </c>
      <c r="GQ40">
        <v>0</v>
      </c>
      <c r="GR40" t="s">
        <v>1925</v>
      </c>
      <c r="GS40" t="s">
        <v>1925</v>
      </c>
      <c r="GT40" t="s">
        <v>1925</v>
      </c>
      <c r="GU40" t="s">
        <v>1925</v>
      </c>
      <c r="GV40" t="s">
        <v>1925</v>
      </c>
      <c r="GW40" t="s">
        <v>1925</v>
      </c>
      <c r="GX40" t="s">
        <v>1925</v>
      </c>
      <c r="GY40" t="s">
        <v>1925</v>
      </c>
      <c r="GZ40" t="s">
        <v>1925</v>
      </c>
      <c r="HA40" t="s">
        <v>1925</v>
      </c>
      <c r="HB40" t="s">
        <v>1925</v>
      </c>
      <c r="HC40" t="s">
        <v>1925</v>
      </c>
      <c r="HD40" t="s">
        <v>1925</v>
      </c>
      <c r="HE40">
        <v>1</v>
      </c>
      <c r="HF40">
        <v>0</v>
      </c>
      <c r="HG40">
        <v>0</v>
      </c>
      <c r="HH40">
        <v>0</v>
      </c>
      <c r="HI40">
        <v>0</v>
      </c>
      <c r="HJ40">
        <v>1</v>
      </c>
      <c r="HK40">
        <v>0</v>
      </c>
      <c r="HL40">
        <v>0</v>
      </c>
      <c r="HM40">
        <v>1</v>
      </c>
      <c r="HN40">
        <v>0</v>
      </c>
      <c r="HO40">
        <v>0</v>
      </c>
      <c r="HP40">
        <v>1</v>
      </c>
      <c r="HQ40">
        <v>1</v>
      </c>
      <c r="HR40">
        <v>0</v>
      </c>
      <c r="HS40">
        <v>0</v>
      </c>
    </row>
    <row r="41" spans="1:227" x14ac:dyDescent="0.35">
      <c r="A41" t="s">
        <v>229</v>
      </c>
      <c r="B41" s="1">
        <v>40676</v>
      </c>
      <c r="C41" s="1">
        <v>40703</v>
      </c>
      <c r="D41">
        <v>1</v>
      </c>
      <c r="E41">
        <v>1</v>
      </c>
      <c r="F41">
        <v>1</v>
      </c>
      <c r="G41">
        <v>1</v>
      </c>
      <c r="H41">
        <v>1</v>
      </c>
      <c r="I41">
        <v>0</v>
      </c>
      <c r="J41">
        <v>1</v>
      </c>
      <c r="K41">
        <v>0</v>
      </c>
      <c r="L41">
        <v>0</v>
      </c>
      <c r="M41">
        <v>0</v>
      </c>
      <c r="N41">
        <v>0</v>
      </c>
      <c r="O41">
        <v>0</v>
      </c>
      <c r="P41">
        <v>0</v>
      </c>
      <c r="Q41">
        <v>0</v>
      </c>
      <c r="R41">
        <v>0</v>
      </c>
      <c r="S41">
        <v>0</v>
      </c>
      <c r="T41">
        <v>0</v>
      </c>
      <c r="U41">
        <v>1</v>
      </c>
      <c r="V41">
        <v>0</v>
      </c>
      <c r="W41">
        <v>0</v>
      </c>
      <c r="X41">
        <v>0</v>
      </c>
      <c r="Y41">
        <v>0</v>
      </c>
      <c r="Z41">
        <v>0</v>
      </c>
      <c r="AA41">
        <v>0</v>
      </c>
      <c r="AB41">
        <v>0</v>
      </c>
      <c r="AC41">
        <v>1</v>
      </c>
      <c r="AD41">
        <v>0</v>
      </c>
      <c r="AE41">
        <v>0</v>
      </c>
      <c r="AF41">
        <v>0</v>
      </c>
      <c r="AG41">
        <v>0</v>
      </c>
      <c r="AH41">
        <v>1</v>
      </c>
      <c r="AI41">
        <v>0</v>
      </c>
      <c r="AJ41">
        <v>0</v>
      </c>
      <c r="AK41">
        <v>0</v>
      </c>
      <c r="AL41">
        <v>0</v>
      </c>
      <c r="AM41">
        <v>0</v>
      </c>
      <c r="AN41">
        <v>1</v>
      </c>
      <c r="AO41">
        <v>1</v>
      </c>
      <c r="AP41">
        <v>1</v>
      </c>
      <c r="AQ41">
        <v>0</v>
      </c>
      <c r="AR41">
        <v>0</v>
      </c>
      <c r="AS41">
        <v>0</v>
      </c>
      <c r="AT41">
        <v>0</v>
      </c>
      <c r="AU41">
        <v>0</v>
      </c>
      <c r="AV41">
        <v>0</v>
      </c>
      <c r="AW41">
        <v>0</v>
      </c>
      <c r="AX41">
        <v>0</v>
      </c>
      <c r="AY41">
        <v>0</v>
      </c>
      <c r="AZ41">
        <v>0</v>
      </c>
      <c r="BA41">
        <v>0</v>
      </c>
      <c r="BB41">
        <v>0</v>
      </c>
      <c r="BC41">
        <v>0</v>
      </c>
      <c r="BD41">
        <v>1</v>
      </c>
      <c r="BE41">
        <v>0</v>
      </c>
      <c r="BF41">
        <v>0</v>
      </c>
      <c r="BG41">
        <v>0</v>
      </c>
      <c r="BH41">
        <v>0</v>
      </c>
      <c r="BI41">
        <v>0</v>
      </c>
      <c r="BJ41">
        <v>0</v>
      </c>
      <c r="BK41">
        <v>0</v>
      </c>
      <c r="BL41">
        <v>0</v>
      </c>
      <c r="BM41">
        <v>0</v>
      </c>
      <c r="BN41">
        <v>0</v>
      </c>
      <c r="BO41">
        <v>0</v>
      </c>
      <c r="BP41">
        <v>1</v>
      </c>
      <c r="BQ41">
        <v>0</v>
      </c>
      <c r="BR41">
        <v>0</v>
      </c>
      <c r="BS41">
        <v>0</v>
      </c>
      <c r="BT41">
        <v>1</v>
      </c>
      <c r="BU41">
        <v>1</v>
      </c>
      <c r="BV41">
        <v>1</v>
      </c>
      <c r="BW41">
        <v>1</v>
      </c>
      <c r="BX41">
        <v>0</v>
      </c>
      <c r="BY41">
        <v>0</v>
      </c>
      <c r="BZ41">
        <v>0</v>
      </c>
      <c r="CA41">
        <v>0</v>
      </c>
      <c r="CB41">
        <v>0</v>
      </c>
      <c r="CC41">
        <v>0</v>
      </c>
      <c r="CD41">
        <v>0</v>
      </c>
      <c r="CE41">
        <v>0</v>
      </c>
      <c r="CF41">
        <v>0</v>
      </c>
      <c r="CG41">
        <v>0</v>
      </c>
      <c r="CH41">
        <v>1</v>
      </c>
      <c r="CI41">
        <v>1</v>
      </c>
      <c r="CJ41">
        <v>0</v>
      </c>
      <c r="CK41">
        <v>0</v>
      </c>
      <c r="CL41">
        <v>0</v>
      </c>
      <c r="CM41">
        <v>0</v>
      </c>
      <c r="CN41">
        <v>0</v>
      </c>
      <c r="CO41">
        <v>1</v>
      </c>
      <c r="CP41">
        <v>0</v>
      </c>
      <c r="CQ41">
        <v>0</v>
      </c>
      <c r="CR41">
        <v>0</v>
      </c>
      <c r="CS41">
        <v>0</v>
      </c>
      <c r="CT41">
        <v>0</v>
      </c>
      <c r="CU41">
        <v>0</v>
      </c>
      <c r="CV41">
        <v>0</v>
      </c>
      <c r="CW41">
        <v>0</v>
      </c>
      <c r="CX41">
        <v>0</v>
      </c>
      <c r="CY41">
        <v>0</v>
      </c>
      <c r="CZ41">
        <v>0</v>
      </c>
      <c r="DA41">
        <v>0</v>
      </c>
      <c r="DB41">
        <v>0</v>
      </c>
      <c r="DC41">
        <v>1</v>
      </c>
      <c r="DD41">
        <v>0</v>
      </c>
      <c r="DE41">
        <v>0</v>
      </c>
      <c r="DF41">
        <v>0</v>
      </c>
      <c r="DG41">
        <v>0</v>
      </c>
      <c r="DH41">
        <v>1</v>
      </c>
      <c r="DI41">
        <v>0</v>
      </c>
      <c r="DJ41">
        <v>0</v>
      </c>
      <c r="DK41">
        <v>0</v>
      </c>
      <c r="DL41">
        <v>0</v>
      </c>
      <c r="DM41">
        <v>0</v>
      </c>
      <c r="DN41">
        <v>1</v>
      </c>
      <c r="DO41">
        <v>1</v>
      </c>
      <c r="DP41">
        <v>1</v>
      </c>
      <c r="DQ41">
        <v>0</v>
      </c>
      <c r="DR41">
        <v>0</v>
      </c>
      <c r="DS41">
        <v>0</v>
      </c>
      <c r="DT41">
        <v>0</v>
      </c>
      <c r="DU41">
        <v>0</v>
      </c>
      <c r="DV41">
        <v>0</v>
      </c>
      <c r="DW41">
        <v>0</v>
      </c>
      <c r="DX41">
        <v>0</v>
      </c>
      <c r="DY41">
        <v>0</v>
      </c>
      <c r="DZ41">
        <v>0</v>
      </c>
      <c r="EA41">
        <v>0</v>
      </c>
      <c r="EB41">
        <v>0</v>
      </c>
      <c r="EC41">
        <v>0</v>
      </c>
      <c r="ED41">
        <v>0</v>
      </c>
      <c r="EE41">
        <v>0</v>
      </c>
      <c r="EF41">
        <v>0</v>
      </c>
      <c r="EG41">
        <v>0</v>
      </c>
      <c r="EH41">
        <v>0</v>
      </c>
      <c r="EI41">
        <v>0</v>
      </c>
      <c r="EJ41">
        <v>1</v>
      </c>
      <c r="EK41">
        <v>0</v>
      </c>
      <c r="EL41">
        <v>1</v>
      </c>
      <c r="EM41">
        <v>0</v>
      </c>
      <c r="EN41">
        <v>0</v>
      </c>
      <c r="EO41">
        <v>0</v>
      </c>
      <c r="EP41">
        <v>0</v>
      </c>
      <c r="EQ41">
        <v>0</v>
      </c>
      <c r="ER41">
        <v>0</v>
      </c>
      <c r="ES41">
        <v>0</v>
      </c>
      <c r="ET41">
        <v>0</v>
      </c>
      <c r="EU41">
        <v>0</v>
      </c>
      <c r="EV41">
        <v>0</v>
      </c>
      <c r="EW41">
        <v>2</v>
      </c>
      <c r="EX41" t="s">
        <v>1925</v>
      </c>
      <c r="EY41" t="s">
        <v>1925</v>
      </c>
      <c r="EZ41" t="s">
        <v>1925</v>
      </c>
      <c r="FA41" t="s">
        <v>1925</v>
      </c>
      <c r="FB41" t="s">
        <v>1925</v>
      </c>
      <c r="FC41" t="s">
        <v>1925</v>
      </c>
      <c r="FD41" t="s">
        <v>1925</v>
      </c>
      <c r="FE41">
        <v>1</v>
      </c>
      <c r="FF41">
        <v>0</v>
      </c>
      <c r="FG41">
        <v>0</v>
      </c>
      <c r="FH41">
        <v>0</v>
      </c>
      <c r="FI41">
        <v>1</v>
      </c>
      <c r="FJ41">
        <v>0</v>
      </c>
      <c r="FK41">
        <v>0</v>
      </c>
      <c r="FL41">
        <v>1</v>
      </c>
      <c r="FM41">
        <v>1</v>
      </c>
      <c r="FN41">
        <v>0</v>
      </c>
      <c r="FO41">
        <v>0</v>
      </c>
      <c r="FP41">
        <v>0</v>
      </c>
      <c r="FQ41">
        <v>0</v>
      </c>
      <c r="FR41">
        <v>0</v>
      </c>
      <c r="FS41">
        <v>0</v>
      </c>
      <c r="FT41">
        <v>1</v>
      </c>
      <c r="FU41">
        <v>0</v>
      </c>
      <c r="FV41">
        <v>0</v>
      </c>
      <c r="FW41">
        <v>0</v>
      </c>
      <c r="FX41">
        <v>0</v>
      </c>
      <c r="FY41">
        <v>0</v>
      </c>
      <c r="FZ41">
        <v>0</v>
      </c>
      <c r="GA41">
        <v>0</v>
      </c>
      <c r="GB41">
        <v>0</v>
      </c>
      <c r="GC41">
        <v>1</v>
      </c>
      <c r="GD41">
        <v>0</v>
      </c>
      <c r="GE41">
        <v>1</v>
      </c>
      <c r="GF41">
        <v>1</v>
      </c>
      <c r="GG41">
        <v>1</v>
      </c>
      <c r="GH41">
        <v>1</v>
      </c>
      <c r="GI41">
        <v>0</v>
      </c>
      <c r="GJ41">
        <v>1</v>
      </c>
      <c r="GK41">
        <v>1</v>
      </c>
      <c r="GL41">
        <v>1</v>
      </c>
      <c r="GM41">
        <v>1</v>
      </c>
      <c r="GN41">
        <v>0</v>
      </c>
      <c r="GO41">
        <v>0</v>
      </c>
      <c r="GP41">
        <v>0</v>
      </c>
      <c r="GQ41">
        <v>0</v>
      </c>
      <c r="GR41" t="s">
        <v>1925</v>
      </c>
      <c r="GS41" t="s">
        <v>1925</v>
      </c>
      <c r="GT41" t="s">
        <v>1925</v>
      </c>
      <c r="GU41" t="s">
        <v>1925</v>
      </c>
      <c r="GV41" t="s">
        <v>1925</v>
      </c>
      <c r="GW41" t="s">
        <v>1925</v>
      </c>
      <c r="GX41" t="s">
        <v>1925</v>
      </c>
      <c r="GY41" t="s">
        <v>1925</v>
      </c>
      <c r="GZ41" t="s">
        <v>1925</v>
      </c>
      <c r="HA41" t="s">
        <v>1925</v>
      </c>
      <c r="HB41" t="s">
        <v>1925</v>
      </c>
      <c r="HC41" t="s">
        <v>1925</v>
      </c>
      <c r="HD41" t="s">
        <v>1925</v>
      </c>
      <c r="HE41">
        <v>1</v>
      </c>
      <c r="HF41">
        <v>0</v>
      </c>
      <c r="HG41">
        <v>0</v>
      </c>
      <c r="HH41">
        <v>0</v>
      </c>
      <c r="HI41">
        <v>0</v>
      </c>
      <c r="HJ41">
        <v>1</v>
      </c>
      <c r="HK41">
        <v>0</v>
      </c>
      <c r="HL41">
        <v>0</v>
      </c>
      <c r="HM41">
        <v>1</v>
      </c>
      <c r="HN41">
        <v>0</v>
      </c>
      <c r="HO41">
        <v>0</v>
      </c>
      <c r="HP41">
        <v>1</v>
      </c>
      <c r="HQ41">
        <v>1</v>
      </c>
      <c r="HR41">
        <v>0</v>
      </c>
      <c r="HS41">
        <v>0</v>
      </c>
    </row>
    <row r="42" spans="1:227" x14ac:dyDescent="0.35">
      <c r="A42" t="s">
        <v>229</v>
      </c>
      <c r="B42" s="1">
        <v>40704</v>
      </c>
      <c r="C42" s="1">
        <v>40764</v>
      </c>
      <c r="D42">
        <v>1</v>
      </c>
      <c r="E42">
        <v>1</v>
      </c>
      <c r="F42">
        <v>1</v>
      </c>
      <c r="G42">
        <v>1</v>
      </c>
      <c r="H42">
        <v>1</v>
      </c>
      <c r="I42">
        <v>0</v>
      </c>
      <c r="J42">
        <v>1</v>
      </c>
      <c r="K42">
        <v>0</v>
      </c>
      <c r="L42">
        <v>0</v>
      </c>
      <c r="M42">
        <v>0</v>
      </c>
      <c r="N42">
        <v>0</v>
      </c>
      <c r="O42">
        <v>0</v>
      </c>
      <c r="P42">
        <v>0</v>
      </c>
      <c r="Q42">
        <v>0</v>
      </c>
      <c r="R42">
        <v>0</v>
      </c>
      <c r="S42">
        <v>0</v>
      </c>
      <c r="T42">
        <v>0</v>
      </c>
      <c r="U42">
        <v>1</v>
      </c>
      <c r="V42">
        <v>0</v>
      </c>
      <c r="W42">
        <v>0</v>
      </c>
      <c r="X42">
        <v>0</v>
      </c>
      <c r="Y42">
        <v>0</v>
      </c>
      <c r="Z42">
        <v>0</v>
      </c>
      <c r="AA42">
        <v>0</v>
      </c>
      <c r="AB42">
        <v>0</v>
      </c>
      <c r="AC42">
        <v>1</v>
      </c>
      <c r="AD42">
        <v>0</v>
      </c>
      <c r="AE42">
        <v>0</v>
      </c>
      <c r="AF42">
        <v>0</v>
      </c>
      <c r="AG42">
        <v>0</v>
      </c>
      <c r="AH42">
        <v>1</v>
      </c>
      <c r="AI42">
        <v>0</v>
      </c>
      <c r="AJ42">
        <v>0</v>
      </c>
      <c r="AK42">
        <v>0</v>
      </c>
      <c r="AL42">
        <v>0</v>
      </c>
      <c r="AM42">
        <v>0</v>
      </c>
      <c r="AN42">
        <v>1</v>
      </c>
      <c r="AO42">
        <v>1</v>
      </c>
      <c r="AP42">
        <v>1</v>
      </c>
      <c r="AQ42">
        <v>0</v>
      </c>
      <c r="AR42">
        <v>0</v>
      </c>
      <c r="AS42">
        <v>0</v>
      </c>
      <c r="AT42">
        <v>0</v>
      </c>
      <c r="AU42">
        <v>0</v>
      </c>
      <c r="AV42">
        <v>0</v>
      </c>
      <c r="AW42">
        <v>0</v>
      </c>
      <c r="AX42">
        <v>0</v>
      </c>
      <c r="AY42">
        <v>0</v>
      </c>
      <c r="AZ42">
        <v>0</v>
      </c>
      <c r="BA42">
        <v>0</v>
      </c>
      <c r="BB42">
        <v>0</v>
      </c>
      <c r="BC42">
        <v>0</v>
      </c>
      <c r="BD42">
        <v>1</v>
      </c>
      <c r="BE42">
        <v>0</v>
      </c>
      <c r="BF42">
        <v>0</v>
      </c>
      <c r="BG42">
        <v>0</v>
      </c>
      <c r="BH42">
        <v>0</v>
      </c>
      <c r="BI42">
        <v>0</v>
      </c>
      <c r="BJ42">
        <v>0</v>
      </c>
      <c r="BK42">
        <v>0</v>
      </c>
      <c r="BL42">
        <v>0</v>
      </c>
      <c r="BM42">
        <v>0</v>
      </c>
      <c r="BN42">
        <v>0</v>
      </c>
      <c r="BO42">
        <v>0</v>
      </c>
      <c r="BP42">
        <v>1</v>
      </c>
      <c r="BQ42">
        <v>0</v>
      </c>
      <c r="BR42">
        <v>0</v>
      </c>
      <c r="BS42">
        <v>0</v>
      </c>
      <c r="BT42">
        <v>1</v>
      </c>
      <c r="BU42">
        <v>1</v>
      </c>
      <c r="BV42">
        <v>1</v>
      </c>
      <c r="BW42">
        <v>1</v>
      </c>
      <c r="BX42">
        <v>0</v>
      </c>
      <c r="BY42">
        <v>0</v>
      </c>
      <c r="BZ42">
        <v>0</v>
      </c>
      <c r="CA42">
        <v>0</v>
      </c>
      <c r="CB42">
        <v>0</v>
      </c>
      <c r="CC42">
        <v>0</v>
      </c>
      <c r="CD42">
        <v>0</v>
      </c>
      <c r="CE42">
        <v>0</v>
      </c>
      <c r="CF42">
        <v>0</v>
      </c>
      <c r="CG42">
        <v>0</v>
      </c>
      <c r="CH42">
        <v>1</v>
      </c>
      <c r="CI42">
        <v>1</v>
      </c>
      <c r="CJ42">
        <v>0</v>
      </c>
      <c r="CK42">
        <v>0</v>
      </c>
      <c r="CL42">
        <v>0</v>
      </c>
      <c r="CM42">
        <v>0</v>
      </c>
      <c r="CN42">
        <v>0</v>
      </c>
      <c r="CO42">
        <v>1</v>
      </c>
      <c r="CP42">
        <v>0</v>
      </c>
      <c r="CQ42">
        <v>0</v>
      </c>
      <c r="CR42">
        <v>0</v>
      </c>
      <c r="CS42">
        <v>0</v>
      </c>
      <c r="CT42">
        <v>0</v>
      </c>
      <c r="CU42">
        <v>0</v>
      </c>
      <c r="CV42">
        <v>0</v>
      </c>
      <c r="CW42">
        <v>0</v>
      </c>
      <c r="CX42">
        <v>0</v>
      </c>
      <c r="CY42">
        <v>0</v>
      </c>
      <c r="CZ42">
        <v>0</v>
      </c>
      <c r="DA42">
        <v>0</v>
      </c>
      <c r="DB42">
        <v>0</v>
      </c>
      <c r="DC42">
        <v>1</v>
      </c>
      <c r="DD42">
        <v>0</v>
      </c>
      <c r="DE42">
        <v>0</v>
      </c>
      <c r="DF42">
        <v>0</v>
      </c>
      <c r="DG42">
        <v>0</v>
      </c>
      <c r="DH42">
        <v>1</v>
      </c>
      <c r="DI42">
        <v>0</v>
      </c>
      <c r="DJ42">
        <v>0</v>
      </c>
      <c r="DK42">
        <v>0</v>
      </c>
      <c r="DL42">
        <v>0</v>
      </c>
      <c r="DM42">
        <v>0</v>
      </c>
      <c r="DN42">
        <v>1</v>
      </c>
      <c r="DO42">
        <v>1</v>
      </c>
      <c r="DP42">
        <v>1</v>
      </c>
      <c r="DQ42">
        <v>0</v>
      </c>
      <c r="DR42">
        <v>0</v>
      </c>
      <c r="DS42">
        <v>0</v>
      </c>
      <c r="DT42">
        <v>0</v>
      </c>
      <c r="DU42">
        <v>0</v>
      </c>
      <c r="DV42">
        <v>0</v>
      </c>
      <c r="DW42">
        <v>0</v>
      </c>
      <c r="DX42">
        <v>0</v>
      </c>
      <c r="DY42">
        <v>0</v>
      </c>
      <c r="DZ42">
        <v>0</v>
      </c>
      <c r="EA42">
        <v>0</v>
      </c>
      <c r="EB42">
        <v>0</v>
      </c>
      <c r="EC42">
        <v>0</v>
      </c>
      <c r="ED42">
        <v>0</v>
      </c>
      <c r="EE42">
        <v>0</v>
      </c>
      <c r="EF42">
        <v>0</v>
      </c>
      <c r="EG42">
        <v>0</v>
      </c>
      <c r="EH42">
        <v>0</v>
      </c>
      <c r="EI42">
        <v>0</v>
      </c>
      <c r="EJ42">
        <v>1</v>
      </c>
      <c r="EK42">
        <v>0</v>
      </c>
      <c r="EL42">
        <v>1</v>
      </c>
      <c r="EM42">
        <v>0</v>
      </c>
      <c r="EN42">
        <v>0</v>
      </c>
      <c r="EO42">
        <v>0</v>
      </c>
      <c r="EP42">
        <v>0</v>
      </c>
      <c r="EQ42">
        <v>0</v>
      </c>
      <c r="ER42">
        <v>0</v>
      </c>
      <c r="ES42">
        <v>0</v>
      </c>
      <c r="ET42">
        <v>0</v>
      </c>
      <c r="EU42">
        <v>0</v>
      </c>
      <c r="EV42">
        <v>0</v>
      </c>
      <c r="EW42">
        <v>2</v>
      </c>
      <c r="EX42" t="s">
        <v>1925</v>
      </c>
      <c r="EY42" t="s">
        <v>1925</v>
      </c>
      <c r="EZ42" t="s">
        <v>1925</v>
      </c>
      <c r="FA42" t="s">
        <v>1925</v>
      </c>
      <c r="FB42" t="s">
        <v>1925</v>
      </c>
      <c r="FC42" t="s">
        <v>1925</v>
      </c>
      <c r="FD42" t="s">
        <v>1925</v>
      </c>
      <c r="FE42">
        <v>1</v>
      </c>
      <c r="FF42">
        <v>0</v>
      </c>
      <c r="FG42">
        <v>0</v>
      </c>
      <c r="FH42">
        <v>0</v>
      </c>
      <c r="FI42">
        <v>1</v>
      </c>
      <c r="FJ42">
        <v>0</v>
      </c>
      <c r="FK42">
        <v>0</v>
      </c>
      <c r="FL42">
        <v>1</v>
      </c>
      <c r="FM42">
        <v>1</v>
      </c>
      <c r="FN42">
        <v>0</v>
      </c>
      <c r="FO42">
        <v>0</v>
      </c>
      <c r="FP42">
        <v>0</v>
      </c>
      <c r="FQ42">
        <v>0</v>
      </c>
      <c r="FR42">
        <v>0</v>
      </c>
      <c r="FS42">
        <v>0</v>
      </c>
      <c r="FT42">
        <v>1</v>
      </c>
      <c r="FU42">
        <v>0</v>
      </c>
      <c r="FV42">
        <v>0</v>
      </c>
      <c r="FW42">
        <v>0</v>
      </c>
      <c r="FX42">
        <v>0</v>
      </c>
      <c r="FY42">
        <v>0</v>
      </c>
      <c r="FZ42">
        <v>0</v>
      </c>
      <c r="GA42">
        <v>0</v>
      </c>
      <c r="GB42">
        <v>0</v>
      </c>
      <c r="GC42">
        <v>1</v>
      </c>
      <c r="GD42">
        <v>0</v>
      </c>
      <c r="GE42">
        <v>1</v>
      </c>
      <c r="GF42">
        <v>1</v>
      </c>
      <c r="GG42">
        <v>1</v>
      </c>
      <c r="GH42">
        <v>1</v>
      </c>
      <c r="GI42">
        <v>0</v>
      </c>
      <c r="GJ42">
        <v>1</v>
      </c>
      <c r="GK42">
        <v>1</v>
      </c>
      <c r="GL42">
        <v>1</v>
      </c>
      <c r="GM42">
        <v>1</v>
      </c>
      <c r="GN42">
        <v>0</v>
      </c>
      <c r="GO42">
        <v>0</v>
      </c>
      <c r="GP42">
        <v>0</v>
      </c>
      <c r="GQ42">
        <v>0</v>
      </c>
      <c r="GR42" t="s">
        <v>1925</v>
      </c>
      <c r="GS42" t="s">
        <v>1925</v>
      </c>
      <c r="GT42" t="s">
        <v>1925</v>
      </c>
      <c r="GU42" t="s">
        <v>1925</v>
      </c>
      <c r="GV42" t="s">
        <v>1925</v>
      </c>
      <c r="GW42" t="s">
        <v>1925</v>
      </c>
      <c r="GX42" t="s">
        <v>1925</v>
      </c>
      <c r="GY42" t="s">
        <v>1925</v>
      </c>
      <c r="GZ42" t="s">
        <v>1925</v>
      </c>
      <c r="HA42" t="s">
        <v>1925</v>
      </c>
      <c r="HB42" t="s">
        <v>1925</v>
      </c>
      <c r="HC42" t="s">
        <v>1925</v>
      </c>
      <c r="HD42" t="s">
        <v>1925</v>
      </c>
      <c r="HE42">
        <v>1</v>
      </c>
      <c r="HF42">
        <v>0</v>
      </c>
      <c r="HG42">
        <v>0</v>
      </c>
      <c r="HH42">
        <v>0</v>
      </c>
      <c r="HI42">
        <v>0</v>
      </c>
      <c r="HJ42">
        <v>1</v>
      </c>
      <c r="HK42">
        <v>0</v>
      </c>
      <c r="HL42">
        <v>0</v>
      </c>
      <c r="HM42">
        <v>1</v>
      </c>
      <c r="HN42">
        <v>0</v>
      </c>
      <c r="HO42">
        <v>0</v>
      </c>
      <c r="HP42">
        <v>1</v>
      </c>
      <c r="HQ42">
        <v>1</v>
      </c>
      <c r="HR42">
        <v>0</v>
      </c>
      <c r="HS42">
        <v>0</v>
      </c>
    </row>
    <row r="43" spans="1:227" x14ac:dyDescent="0.35">
      <c r="A43" t="s">
        <v>229</v>
      </c>
      <c r="B43" s="1">
        <v>40765</v>
      </c>
      <c r="C43" s="1">
        <v>40989</v>
      </c>
      <c r="D43">
        <v>1</v>
      </c>
      <c r="E43">
        <v>1</v>
      </c>
      <c r="F43">
        <v>1</v>
      </c>
      <c r="G43">
        <v>1</v>
      </c>
      <c r="H43">
        <v>1</v>
      </c>
      <c r="I43">
        <v>0</v>
      </c>
      <c r="J43">
        <v>1</v>
      </c>
      <c r="K43">
        <v>0</v>
      </c>
      <c r="L43">
        <v>0</v>
      </c>
      <c r="M43">
        <v>0</v>
      </c>
      <c r="N43">
        <v>0</v>
      </c>
      <c r="O43">
        <v>0</v>
      </c>
      <c r="P43">
        <v>0</v>
      </c>
      <c r="Q43">
        <v>0</v>
      </c>
      <c r="R43">
        <v>0</v>
      </c>
      <c r="S43">
        <v>0</v>
      </c>
      <c r="T43">
        <v>0</v>
      </c>
      <c r="U43">
        <v>1</v>
      </c>
      <c r="V43">
        <v>0</v>
      </c>
      <c r="W43">
        <v>0</v>
      </c>
      <c r="X43">
        <v>0</v>
      </c>
      <c r="Y43">
        <v>0</v>
      </c>
      <c r="Z43">
        <v>0</v>
      </c>
      <c r="AA43">
        <v>0</v>
      </c>
      <c r="AB43">
        <v>0</v>
      </c>
      <c r="AC43">
        <v>1</v>
      </c>
      <c r="AD43">
        <v>0</v>
      </c>
      <c r="AE43">
        <v>0</v>
      </c>
      <c r="AF43">
        <v>0</v>
      </c>
      <c r="AG43">
        <v>0</v>
      </c>
      <c r="AH43">
        <v>1</v>
      </c>
      <c r="AI43">
        <v>0</v>
      </c>
      <c r="AJ43">
        <v>0</v>
      </c>
      <c r="AK43">
        <v>0</v>
      </c>
      <c r="AL43">
        <v>0</v>
      </c>
      <c r="AM43">
        <v>0</v>
      </c>
      <c r="AN43">
        <v>1</v>
      </c>
      <c r="AO43">
        <v>1</v>
      </c>
      <c r="AP43">
        <v>1</v>
      </c>
      <c r="AQ43">
        <v>0</v>
      </c>
      <c r="AR43">
        <v>0</v>
      </c>
      <c r="AS43">
        <v>0</v>
      </c>
      <c r="AT43">
        <v>0</v>
      </c>
      <c r="AU43">
        <v>0</v>
      </c>
      <c r="AV43">
        <v>0</v>
      </c>
      <c r="AW43">
        <v>0</v>
      </c>
      <c r="AX43">
        <v>0</v>
      </c>
      <c r="AY43">
        <v>0</v>
      </c>
      <c r="AZ43">
        <v>0</v>
      </c>
      <c r="BA43">
        <v>0</v>
      </c>
      <c r="BB43">
        <v>0</v>
      </c>
      <c r="BC43">
        <v>0</v>
      </c>
      <c r="BD43">
        <v>1</v>
      </c>
      <c r="BE43">
        <v>0</v>
      </c>
      <c r="BF43">
        <v>0</v>
      </c>
      <c r="BG43">
        <v>0</v>
      </c>
      <c r="BH43">
        <v>0</v>
      </c>
      <c r="BI43">
        <v>0</v>
      </c>
      <c r="BJ43">
        <v>0</v>
      </c>
      <c r="BK43">
        <v>0</v>
      </c>
      <c r="BL43">
        <v>0</v>
      </c>
      <c r="BM43">
        <v>0</v>
      </c>
      <c r="BN43">
        <v>0</v>
      </c>
      <c r="BO43">
        <v>0</v>
      </c>
      <c r="BP43">
        <v>1</v>
      </c>
      <c r="BQ43">
        <v>0</v>
      </c>
      <c r="BR43">
        <v>0</v>
      </c>
      <c r="BS43">
        <v>0</v>
      </c>
      <c r="BT43">
        <v>1</v>
      </c>
      <c r="BU43">
        <v>1</v>
      </c>
      <c r="BV43">
        <v>1</v>
      </c>
      <c r="BW43">
        <v>1</v>
      </c>
      <c r="BX43">
        <v>0</v>
      </c>
      <c r="BY43">
        <v>0</v>
      </c>
      <c r="BZ43">
        <v>0</v>
      </c>
      <c r="CA43">
        <v>0</v>
      </c>
      <c r="CB43">
        <v>0</v>
      </c>
      <c r="CC43">
        <v>0</v>
      </c>
      <c r="CD43">
        <v>0</v>
      </c>
      <c r="CE43">
        <v>0</v>
      </c>
      <c r="CF43">
        <v>0</v>
      </c>
      <c r="CG43">
        <v>0</v>
      </c>
      <c r="CH43">
        <v>1</v>
      </c>
      <c r="CI43">
        <v>1</v>
      </c>
      <c r="CJ43">
        <v>0</v>
      </c>
      <c r="CK43">
        <v>0</v>
      </c>
      <c r="CL43">
        <v>0</v>
      </c>
      <c r="CM43">
        <v>0</v>
      </c>
      <c r="CN43">
        <v>0</v>
      </c>
      <c r="CO43">
        <v>1</v>
      </c>
      <c r="CP43">
        <v>0</v>
      </c>
      <c r="CQ43">
        <v>0</v>
      </c>
      <c r="CR43">
        <v>0</v>
      </c>
      <c r="CS43">
        <v>0</v>
      </c>
      <c r="CT43">
        <v>0</v>
      </c>
      <c r="CU43">
        <v>0</v>
      </c>
      <c r="CV43">
        <v>0</v>
      </c>
      <c r="CW43">
        <v>0</v>
      </c>
      <c r="CX43">
        <v>0</v>
      </c>
      <c r="CY43">
        <v>0</v>
      </c>
      <c r="CZ43">
        <v>0</v>
      </c>
      <c r="DA43">
        <v>0</v>
      </c>
      <c r="DB43">
        <v>0</v>
      </c>
      <c r="DC43">
        <v>1</v>
      </c>
      <c r="DD43">
        <v>0</v>
      </c>
      <c r="DE43">
        <v>0</v>
      </c>
      <c r="DF43">
        <v>0</v>
      </c>
      <c r="DG43">
        <v>0</v>
      </c>
      <c r="DH43">
        <v>1</v>
      </c>
      <c r="DI43">
        <v>0</v>
      </c>
      <c r="DJ43">
        <v>0</v>
      </c>
      <c r="DK43">
        <v>0</v>
      </c>
      <c r="DL43">
        <v>0</v>
      </c>
      <c r="DM43">
        <v>0</v>
      </c>
      <c r="DN43">
        <v>1</v>
      </c>
      <c r="DO43">
        <v>1</v>
      </c>
      <c r="DP43">
        <v>1</v>
      </c>
      <c r="DQ43">
        <v>0</v>
      </c>
      <c r="DR43">
        <v>0</v>
      </c>
      <c r="DS43">
        <v>0</v>
      </c>
      <c r="DT43">
        <v>0</v>
      </c>
      <c r="DU43">
        <v>0</v>
      </c>
      <c r="DV43">
        <v>0</v>
      </c>
      <c r="DW43">
        <v>0</v>
      </c>
      <c r="DX43">
        <v>0</v>
      </c>
      <c r="DY43">
        <v>0</v>
      </c>
      <c r="DZ43">
        <v>0</v>
      </c>
      <c r="EA43">
        <v>0</v>
      </c>
      <c r="EB43">
        <v>0</v>
      </c>
      <c r="EC43">
        <v>0</v>
      </c>
      <c r="ED43">
        <v>0</v>
      </c>
      <c r="EE43">
        <v>0</v>
      </c>
      <c r="EF43">
        <v>0</v>
      </c>
      <c r="EG43">
        <v>0</v>
      </c>
      <c r="EH43">
        <v>0</v>
      </c>
      <c r="EI43">
        <v>0</v>
      </c>
      <c r="EJ43">
        <v>1</v>
      </c>
      <c r="EK43">
        <v>0</v>
      </c>
      <c r="EL43">
        <v>1</v>
      </c>
      <c r="EM43">
        <v>0</v>
      </c>
      <c r="EN43">
        <v>0</v>
      </c>
      <c r="EO43">
        <v>0</v>
      </c>
      <c r="EP43">
        <v>0</v>
      </c>
      <c r="EQ43">
        <v>0</v>
      </c>
      <c r="ER43">
        <v>0</v>
      </c>
      <c r="ES43">
        <v>0</v>
      </c>
      <c r="ET43">
        <v>0</v>
      </c>
      <c r="EU43">
        <v>0</v>
      </c>
      <c r="EV43">
        <v>0</v>
      </c>
      <c r="EW43">
        <v>2</v>
      </c>
      <c r="EX43" t="s">
        <v>1925</v>
      </c>
      <c r="EY43" t="s">
        <v>1925</v>
      </c>
      <c r="EZ43" t="s">
        <v>1925</v>
      </c>
      <c r="FA43" t="s">
        <v>1925</v>
      </c>
      <c r="FB43" t="s">
        <v>1925</v>
      </c>
      <c r="FC43" t="s">
        <v>1925</v>
      </c>
      <c r="FD43" t="s">
        <v>1925</v>
      </c>
      <c r="FE43">
        <v>1</v>
      </c>
      <c r="FF43">
        <v>0</v>
      </c>
      <c r="FG43">
        <v>0</v>
      </c>
      <c r="FH43">
        <v>0</v>
      </c>
      <c r="FI43">
        <v>1</v>
      </c>
      <c r="FJ43">
        <v>0</v>
      </c>
      <c r="FK43">
        <v>0</v>
      </c>
      <c r="FL43">
        <v>1</v>
      </c>
      <c r="FM43">
        <v>1</v>
      </c>
      <c r="FN43">
        <v>0</v>
      </c>
      <c r="FO43">
        <v>0</v>
      </c>
      <c r="FP43">
        <v>0</v>
      </c>
      <c r="FQ43">
        <v>0</v>
      </c>
      <c r="FR43">
        <v>0</v>
      </c>
      <c r="FS43">
        <v>0</v>
      </c>
      <c r="FT43">
        <v>1</v>
      </c>
      <c r="FU43">
        <v>0</v>
      </c>
      <c r="FV43">
        <v>0</v>
      </c>
      <c r="FW43">
        <v>0</v>
      </c>
      <c r="FX43">
        <v>0</v>
      </c>
      <c r="FY43">
        <v>0</v>
      </c>
      <c r="FZ43">
        <v>0</v>
      </c>
      <c r="GA43">
        <v>0</v>
      </c>
      <c r="GB43">
        <v>0</v>
      </c>
      <c r="GC43">
        <v>1</v>
      </c>
      <c r="GD43">
        <v>0</v>
      </c>
      <c r="GE43">
        <v>1</v>
      </c>
      <c r="GF43">
        <v>1</v>
      </c>
      <c r="GG43">
        <v>1</v>
      </c>
      <c r="GH43">
        <v>1</v>
      </c>
      <c r="GI43">
        <v>0</v>
      </c>
      <c r="GJ43">
        <v>1</v>
      </c>
      <c r="GK43">
        <v>1</v>
      </c>
      <c r="GL43">
        <v>1</v>
      </c>
      <c r="GM43">
        <v>1</v>
      </c>
      <c r="GN43">
        <v>0</v>
      </c>
      <c r="GO43">
        <v>0</v>
      </c>
      <c r="GP43">
        <v>0</v>
      </c>
      <c r="GQ43">
        <v>0</v>
      </c>
      <c r="GR43" t="s">
        <v>1925</v>
      </c>
      <c r="GS43" t="s">
        <v>1925</v>
      </c>
      <c r="GT43" t="s">
        <v>1925</v>
      </c>
      <c r="GU43" t="s">
        <v>1925</v>
      </c>
      <c r="GV43" t="s">
        <v>1925</v>
      </c>
      <c r="GW43" t="s">
        <v>1925</v>
      </c>
      <c r="GX43" t="s">
        <v>1925</v>
      </c>
      <c r="GY43" t="s">
        <v>1925</v>
      </c>
      <c r="GZ43" t="s">
        <v>1925</v>
      </c>
      <c r="HA43" t="s">
        <v>1925</v>
      </c>
      <c r="HB43" t="s">
        <v>1925</v>
      </c>
      <c r="HC43" t="s">
        <v>1925</v>
      </c>
      <c r="HD43" t="s">
        <v>1925</v>
      </c>
      <c r="HE43">
        <v>1</v>
      </c>
      <c r="HF43">
        <v>0</v>
      </c>
      <c r="HG43">
        <v>0</v>
      </c>
      <c r="HH43">
        <v>0</v>
      </c>
      <c r="HI43">
        <v>0</v>
      </c>
      <c r="HJ43">
        <v>1</v>
      </c>
      <c r="HK43">
        <v>0</v>
      </c>
      <c r="HL43">
        <v>0</v>
      </c>
      <c r="HM43">
        <v>1</v>
      </c>
      <c r="HN43">
        <v>0</v>
      </c>
      <c r="HO43">
        <v>0</v>
      </c>
      <c r="HP43">
        <v>1</v>
      </c>
      <c r="HQ43">
        <v>1</v>
      </c>
      <c r="HR43">
        <v>0</v>
      </c>
      <c r="HS43">
        <v>0</v>
      </c>
    </row>
    <row r="44" spans="1:227" x14ac:dyDescent="0.35">
      <c r="A44" t="s">
        <v>229</v>
      </c>
      <c r="B44" s="1">
        <v>40990</v>
      </c>
      <c r="C44" s="1">
        <v>40991</v>
      </c>
      <c r="D44">
        <v>1</v>
      </c>
      <c r="E44">
        <v>1</v>
      </c>
      <c r="F44">
        <v>1</v>
      </c>
      <c r="G44">
        <v>1</v>
      </c>
      <c r="H44">
        <v>1</v>
      </c>
      <c r="I44">
        <v>0</v>
      </c>
      <c r="J44">
        <v>1</v>
      </c>
      <c r="K44">
        <v>0</v>
      </c>
      <c r="L44">
        <v>0</v>
      </c>
      <c r="M44">
        <v>0</v>
      </c>
      <c r="N44">
        <v>0</v>
      </c>
      <c r="O44">
        <v>0</v>
      </c>
      <c r="P44">
        <v>0</v>
      </c>
      <c r="Q44">
        <v>0</v>
      </c>
      <c r="R44">
        <v>0</v>
      </c>
      <c r="S44">
        <v>0</v>
      </c>
      <c r="T44">
        <v>0</v>
      </c>
      <c r="U44">
        <v>1</v>
      </c>
      <c r="V44">
        <v>0</v>
      </c>
      <c r="W44">
        <v>0</v>
      </c>
      <c r="X44">
        <v>0</v>
      </c>
      <c r="Y44">
        <v>0</v>
      </c>
      <c r="Z44">
        <v>0</v>
      </c>
      <c r="AA44">
        <v>0</v>
      </c>
      <c r="AB44">
        <v>0</v>
      </c>
      <c r="AC44">
        <v>1</v>
      </c>
      <c r="AD44">
        <v>0</v>
      </c>
      <c r="AE44">
        <v>0</v>
      </c>
      <c r="AF44">
        <v>0</v>
      </c>
      <c r="AG44">
        <v>0</v>
      </c>
      <c r="AH44">
        <v>1</v>
      </c>
      <c r="AI44">
        <v>0</v>
      </c>
      <c r="AJ44">
        <v>0</v>
      </c>
      <c r="AK44">
        <v>0</v>
      </c>
      <c r="AL44">
        <v>0</v>
      </c>
      <c r="AM44">
        <v>0</v>
      </c>
      <c r="AN44">
        <v>1</v>
      </c>
      <c r="AO44">
        <v>1</v>
      </c>
      <c r="AP44">
        <v>1</v>
      </c>
      <c r="AQ44">
        <v>0</v>
      </c>
      <c r="AR44">
        <v>0</v>
      </c>
      <c r="AS44">
        <v>0</v>
      </c>
      <c r="AT44">
        <v>0</v>
      </c>
      <c r="AU44">
        <v>0</v>
      </c>
      <c r="AV44">
        <v>0</v>
      </c>
      <c r="AW44">
        <v>0</v>
      </c>
      <c r="AX44">
        <v>0</v>
      </c>
      <c r="AY44">
        <v>0</v>
      </c>
      <c r="AZ44">
        <v>0</v>
      </c>
      <c r="BA44">
        <v>0</v>
      </c>
      <c r="BB44">
        <v>0</v>
      </c>
      <c r="BC44">
        <v>0</v>
      </c>
      <c r="BD44">
        <v>1</v>
      </c>
      <c r="BE44">
        <v>0</v>
      </c>
      <c r="BF44">
        <v>0</v>
      </c>
      <c r="BG44">
        <v>0</v>
      </c>
      <c r="BH44">
        <v>0</v>
      </c>
      <c r="BI44">
        <v>0</v>
      </c>
      <c r="BJ44">
        <v>0</v>
      </c>
      <c r="BK44">
        <v>0</v>
      </c>
      <c r="BL44">
        <v>0</v>
      </c>
      <c r="BM44">
        <v>0</v>
      </c>
      <c r="BN44">
        <v>0</v>
      </c>
      <c r="BO44">
        <v>0</v>
      </c>
      <c r="BP44">
        <v>1</v>
      </c>
      <c r="BQ44">
        <v>0</v>
      </c>
      <c r="BR44">
        <v>0</v>
      </c>
      <c r="BS44">
        <v>0</v>
      </c>
      <c r="BT44">
        <v>1</v>
      </c>
      <c r="BU44">
        <v>1</v>
      </c>
      <c r="BV44">
        <v>1</v>
      </c>
      <c r="BW44">
        <v>1</v>
      </c>
      <c r="BX44">
        <v>0</v>
      </c>
      <c r="BY44">
        <v>0</v>
      </c>
      <c r="BZ44">
        <v>0</v>
      </c>
      <c r="CA44">
        <v>0</v>
      </c>
      <c r="CB44">
        <v>0</v>
      </c>
      <c r="CC44">
        <v>0</v>
      </c>
      <c r="CD44">
        <v>0</v>
      </c>
      <c r="CE44">
        <v>0</v>
      </c>
      <c r="CF44">
        <v>0</v>
      </c>
      <c r="CG44">
        <v>0</v>
      </c>
      <c r="CH44">
        <v>1</v>
      </c>
      <c r="CI44">
        <v>1</v>
      </c>
      <c r="CJ44">
        <v>0</v>
      </c>
      <c r="CK44">
        <v>0</v>
      </c>
      <c r="CL44">
        <v>0</v>
      </c>
      <c r="CM44">
        <v>0</v>
      </c>
      <c r="CN44">
        <v>0</v>
      </c>
      <c r="CO44">
        <v>1</v>
      </c>
      <c r="CP44">
        <v>0</v>
      </c>
      <c r="CQ44">
        <v>0</v>
      </c>
      <c r="CR44">
        <v>0</v>
      </c>
      <c r="CS44">
        <v>0</v>
      </c>
      <c r="CT44">
        <v>0</v>
      </c>
      <c r="CU44">
        <v>0</v>
      </c>
      <c r="CV44">
        <v>0</v>
      </c>
      <c r="CW44">
        <v>0</v>
      </c>
      <c r="CX44">
        <v>0</v>
      </c>
      <c r="CY44">
        <v>0</v>
      </c>
      <c r="CZ44">
        <v>0</v>
      </c>
      <c r="DA44">
        <v>0</v>
      </c>
      <c r="DB44">
        <v>0</v>
      </c>
      <c r="DC44">
        <v>1</v>
      </c>
      <c r="DD44">
        <v>0</v>
      </c>
      <c r="DE44">
        <v>0</v>
      </c>
      <c r="DF44">
        <v>0</v>
      </c>
      <c r="DG44">
        <v>0</v>
      </c>
      <c r="DH44">
        <v>1</v>
      </c>
      <c r="DI44">
        <v>0</v>
      </c>
      <c r="DJ44">
        <v>0</v>
      </c>
      <c r="DK44">
        <v>0</v>
      </c>
      <c r="DL44">
        <v>0</v>
      </c>
      <c r="DM44">
        <v>0</v>
      </c>
      <c r="DN44">
        <v>1</v>
      </c>
      <c r="DO44">
        <v>1</v>
      </c>
      <c r="DP44">
        <v>1</v>
      </c>
      <c r="DQ44">
        <v>0</v>
      </c>
      <c r="DR44">
        <v>0</v>
      </c>
      <c r="DS44">
        <v>0</v>
      </c>
      <c r="DT44">
        <v>0</v>
      </c>
      <c r="DU44">
        <v>0</v>
      </c>
      <c r="DV44">
        <v>0</v>
      </c>
      <c r="DW44">
        <v>0</v>
      </c>
      <c r="DX44">
        <v>0</v>
      </c>
      <c r="DY44">
        <v>0</v>
      </c>
      <c r="DZ44">
        <v>0</v>
      </c>
      <c r="EA44">
        <v>0</v>
      </c>
      <c r="EB44">
        <v>0</v>
      </c>
      <c r="EC44">
        <v>0</v>
      </c>
      <c r="ED44">
        <v>0</v>
      </c>
      <c r="EE44">
        <v>0</v>
      </c>
      <c r="EF44">
        <v>0</v>
      </c>
      <c r="EG44">
        <v>0</v>
      </c>
      <c r="EH44">
        <v>0</v>
      </c>
      <c r="EI44">
        <v>0</v>
      </c>
      <c r="EJ44">
        <v>1</v>
      </c>
      <c r="EK44">
        <v>0</v>
      </c>
      <c r="EL44">
        <v>1</v>
      </c>
      <c r="EM44">
        <v>0</v>
      </c>
      <c r="EN44">
        <v>0</v>
      </c>
      <c r="EO44">
        <v>0</v>
      </c>
      <c r="EP44">
        <v>0</v>
      </c>
      <c r="EQ44">
        <v>0</v>
      </c>
      <c r="ER44">
        <v>0</v>
      </c>
      <c r="ES44">
        <v>0</v>
      </c>
      <c r="ET44">
        <v>0</v>
      </c>
      <c r="EU44">
        <v>0</v>
      </c>
      <c r="EV44">
        <v>0</v>
      </c>
      <c r="EW44">
        <v>2</v>
      </c>
      <c r="EX44" t="s">
        <v>1925</v>
      </c>
      <c r="EY44" t="s">
        <v>1925</v>
      </c>
      <c r="EZ44" t="s">
        <v>1925</v>
      </c>
      <c r="FA44" t="s">
        <v>1925</v>
      </c>
      <c r="FB44" t="s">
        <v>1925</v>
      </c>
      <c r="FC44" t="s">
        <v>1925</v>
      </c>
      <c r="FD44" t="s">
        <v>1925</v>
      </c>
      <c r="FE44">
        <v>1</v>
      </c>
      <c r="FF44">
        <v>0</v>
      </c>
      <c r="FG44">
        <v>0</v>
      </c>
      <c r="FH44">
        <v>0</v>
      </c>
      <c r="FI44">
        <v>1</v>
      </c>
      <c r="FJ44">
        <v>0</v>
      </c>
      <c r="FK44">
        <v>0</v>
      </c>
      <c r="FL44">
        <v>1</v>
      </c>
      <c r="FM44">
        <v>1</v>
      </c>
      <c r="FN44">
        <v>0</v>
      </c>
      <c r="FO44">
        <v>0</v>
      </c>
      <c r="FP44">
        <v>0</v>
      </c>
      <c r="FQ44">
        <v>0</v>
      </c>
      <c r="FR44">
        <v>0</v>
      </c>
      <c r="FS44">
        <v>0</v>
      </c>
      <c r="FT44">
        <v>1</v>
      </c>
      <c r="FU44">
        <v>0</v>
      </c>
      <c r="FV44">
        <v>0</v>
      </c>
      <c r="FW44">
        <v>0</v>
      </c>
      <c r="FX44">
        <v>0</v>
      </c>
      <c r="FY44">
        <v>0</v>
      </c>
      <c r="FZ44">
        <v>0</v>
      </c>
      <c r="GA44">
        <v>0</v>
      </c>
      <c r="GB44">
        <v>0</v>
      </c>
      <c r="GC44">
        <v>1</v>
      </c>
      <c r="GD44">
        <v>0</v>
      </c>
      <c r="GE44">
        <v>1</v>
      </c>
      <c r="GF44">
        <v>1</v>
      </c>
      <c r="GG44">
        <v>1</v>
      </c>
      <c r="GH44">
        <v>1</v>
      </c>
      <c r="GI44">
        <v>0</v>
      </c>
      <c r="GJ44">
        <v>1</v>
      </c>
      <c r="GK44">
        <v>1</v>
      </c>
      <c r="GL44">
        <v>1</v>
      </c>
      <c r="GM44">
        <v>1</v>
      </c>
      <c r="GN44">
        <v>0</v>
      </c>
      <c r="GO44">
        <v>0</v>
      </c>
      <c r="GP44">
        <v>0</v>
      </c>
      <c r="GQ44">
        <v>0</v>
      </c>
      <c r="GR44" t="s">
        <v>1925</v>
      </c>
      <c r="GS44" t="s">
        <v>1925</v>
      </c>
      <c r="GT44" t="s">
        <v>1925</v>
      </c>
      <c r="GU44" t="s">
        <v>1925</v>
      </c>
      <c r="GV44" t="s">
        <v>1925</v>
      </c>
      <c r="GW44" t="s">
        <v>1925</v>
      </c>
      <c r="GX44" t="s">
        <v>1925</v>
      </c>
      <c r="GY44" t="s">
        <v>1925</v>
      </c>
      <c r="GZ44" t="s">
        <v>1925</v>
      </c>
      <c r="HA44" t="s">
        <v>1925</v>
      </c>
      <c r="HB44" t="s">
        <v>1925</v>
      </c>
      <c r="HC44" t="s">
        <v>1925</v>
      </c>
      <c r="HD44" t="s">
        <v>1925</v>
      </c>
      <c r="HE44">
        <v>1</v>
      </c>
      <c r="HF44">
        <v>0</v>
      </c>
      <c r="HG44">
        <v>0</v>
      </c>
      <c r="HH44">
        <v>0</v>
      </c>
      <c r="HI44">
        <v>0</v>
      </c>
      <c r="HJ44">
        <v>1</v>
      </c>
      <c r="HK44">
        <v>0</v>
      </c>
      <c r="HL44">
        <v>0</v>
      </c>
      <c r="HM44">
        <v>1</v>
      </c>
      <c r="HN44">
        <v>0</v>
      </c>
      <c r="HO44">
        <v>0</v>
      </c>
      <c r="HP44">
        <v>1</v>
      </c>
      <c r="HQ44">
        <v>1</v>
      </c>
      <c r="HR44">
        <v>0</v>
      </c>
      <c r="HS44">
        <v>0</v>
      </c>
    </row>
    <row r="45" spans="1:227" x14ac:dyDescent="0.35">
      <c r="A45" t="s">
        <v>229</v>
      </c>
      <c r="B45" s="1">
        <v>40992</v>
      </c>
      <c r="C45" s="1">
        <v>41047</v>
      </c>
      <c r="D45">
        <v>1</v>
      </c>
      <c r="E45">
        <v>1</v>
      </c>
      <c r="F45">
        <v>1</v>
      </c>
      <c r="G45">
        <v>1</v>
      </c>
      <c r="H45">
        <v>1</v>
      </c>
      <c r="I45">
        <v>0</v>
      </c>
      <c r="J45">
        <v>1</v>
      </c>
      <c r="K45">
        <v>0</v>
      </c>
      <c r="L45">
        <v>0</v>
      </c>
      <c r="M45">
        <v>0</v>
      </c>
      <c r="N45">
        <v>0</v>
      </c>
      <c r="O45">
        <v>0</v>
      </c>
      <c r="P45">
        <v>0</v>
      </c>
      <c r="Q45">
        <v>0</v>
      </c>
      <c r="R45">
        <v>0</v>
      </c>
      <c r="S45">
        <v>0</v>
      </c>
      <c r="T45">
        <v>0</v>
      </c>
      <c r="U45">
        <v>1</v>
      </c>
      <c r="V45">
        <v>0</v>
      </c>
      <c r="W45">
        <v>0</v>
      </c>
      <c r="X45">
        <v>0</v>
      </c>
      <c r="Y45">
        <v>0</v>
      </c>
      <c r="Z45">
        <v>0</v>
      </c>
      <c r="AA45">
        <v>0</v>
      </c>
      <c r="AB45">
        <v>0</v>
      </c>
      <c r="AC45">
        <v>1</v>
      </c>
      <c r="AD45">
        <v>0</v>
      </c>
      <c r="AE45">
        <v>0</v>
      </c>
      <c r="AF45">
        <v>0</v>
      </c>
      <c r="AG45">
        <v>0</v>
      </c>
      <c r="AH45">
        <v>1</v>
      </c>
      <c r="AI45">
        <v>0</v>
      </c>
      <c r="AJ45">
        <v>0</v>
      </c>
      <c r="AK45">
        <v>0</v>
      </c>
      <c r="AL45">
        <v>0</v>
      </c>
      <c r="AM45">
        <v>0</v>
      </c>
      <c r="AN45">
        <v>1</v>
      </c>
      <c r="AO45">
        <v>1</v>
      </c>
      <c r="AP45">
        <v>1</v>
      </c>
      <c r="AQ45">
        <v>0</v>
      </c>
      <c r="AR45">
        <v>0</v>
      </c>
      <c r="AS45">
        <v>0</v>
      </c>
      <c r="AT45">
        <v>0</v>
      </c>
      <c r="AU45">
        <v>0</v>
      </c>
      <c r="AV45">
        <v>0</v>
      </c>
      <c r="AW45">
        <v>0</v>
      </c>
      <c r="AX45">
        <v>0</v>
      </c>
      <c r="AY45">
        <v>0</v>
      </c>
      <c r="AZ45">
        <v>0</v>
      </c>
      <c r="BA45">
        <v>0</v>
      </c>
      <c r="BB45">
        <v>0</v>
      </c>
      <c r="BC45">
        <v>0</v>
      </c>
      <c r="BD45">
        <v>1</v>
      </c>
      <c r="BE45">
        <v>0</v>
      </c>
      <c r="BF45">
        <v>0</v>
      </c>
      <c r="BG45">
        <v>0</v>
      </c>
      <c r="BH45">
        <v>0</v>
      </c>
      <c r="BI45">
        <v>0</v>
      </c>
      <c r="BJ45">
        <v>0</v>
      </c>
      <c r="BK45">
        <v>0</v>
      </c>
      <c r="BL45">
        <v>0</v>
      </c>
      <c r="BM45">
        <v>0</v>
      </c>
      <c r="BN45">
        <v>0</v>
      </c>
      <c r="BO45">
        <v>0</v>
      </c>
      <c r="BP45">
        <v>1</v>
      </c>
      <c r="BQ45">
        <v>0</v>
      </c>
      <c r="BR45">
        <v>0</v>
      </c>
      <c r="BS45">
        <v>0</v>
      </c>
      <c r="BT45">
        <v>1</v>
      </c>
      <c r="BU45">
        <v>1</v>
      </c>
      <c r="BV45">
        <v>1</v>
      </c>
      <c r="BW45">
        <v>1</v>
      </c>
      <c r="BX45">
        <v>0</v>
      </c>
      <c r="BY45">
        <v>0</v>
      </c>
      <c r="BZ45">
        <v>0</v>
      </c>
      <c r="CA45">
        <v>0</v>
      </c>
      <c r="CB45">
        <v>0</v>
      </c>
      <c r="CC45">
        <v>0</v>
      </c>
      <c r="CD45">
        <v>0</v>
      </c>
      <c r="CE45">
        <v>0</v>
      </c>
      <c r="CF45">
        <v>0</v>
      </c>
      <c r="CG45">
        <v>0</v>
      </c>
      <c r="CH45">
        <v>1</v>
      </c>
      <c r="CI45">
        <v>1</v>
      </c>
      <c r="CJ45">
        <v>0</v>
      </c>
      <c r="CK45">
        <v>0</v>
      </c>
      <c r="CL45">
        <v>0</v>
      </c>
      <c r="CM45">
        <v>0</v>
      </c>
      <c r="CN45">
        <v>0</v>
      </c>
      <c r="CO45">
        <v>1</v>
      </c>
      <c r="CP45">
        <v>0</v>
      </c>
      <c r="CQ45">
        <v>0</v>
      </c>
      <c r="CR45">
        <v>0</v>
      </c>
      <c r="CS45">
        <v>0</v>
      </c>
      <c r="CT45">
        <v>0</v>
      </c>
      <c r="CU45">
        <v>0</v>
      </c>
      <c r="CV45">
        <v>0</v>
      </c>
      <c r="CW45">
        <v>0</v>
      </c>
      <c r="CX45">
        <v>0</v>
      </c>
      <c r="CY45">
        <v>0</v>
      </c>
      <c r="CZ45">
        <v>0</v>
      </c>
      <c r="DA45">
        <v>0</v>
      </c>
      <c r="DB45">
        <v>0</v>
      </c>
      <c r="DC45">
        <v>1</v>
      </c>
      <c r="DD45">
        <v>0</v>
      </c>
      <c r="DE45">
        <v>0</v>
      </c>
      <c r="DF45">
        <v>0</v>
      </c>
      <c r="DG45">
        <v>0</v>
      </c>
      <c r="DH45">
        <v>1</v>
      </c>
      <c r="DI45">
        <v>0</v>
      </c>
      <c r="DJ45">
        <v>0</v>
      </c>
      <c r="DK45">
        <v>0</v>
      </c>
      <c r="DL45">
        <v>0</v>
      </c>
      <c r="DM45">
        <v>0</v>
      </c>
      <c r="DN45">
        <v>1</v>
      </c>
      <c r="DO45">
        <v>1</v>
      </c>
      <c r="DP45">
        <v>1</v>
      </c>
      <c r="DQ45">
        <v>0</v>
      </c>
      <c r="DR45">
        <v>0</v>
      </c>
      <c r="DS45">
        <v>0</v>
      </c>
      <c r="DT45">
        <v>0</v>
      </c>
      <c r="DU45">
        <v>0</v>
      </c>
      <c r="DV45">
        <v>0</v>
      </c>
      <c r="DW45">
        <v>0</v>
      </c>
      <c r="DX45">
        <v>0</v>
      </c>
      <c r="DY45">
        <v>0</v>
      </c>
      <c r="DZ45">
        <v>0</v>
      </c>
      <c r="EA45">
        <v>0</v>
      </c>
      <c r="EB45">
        <v>0</v>
      </c>
      <c r="EC45">
        <v>0</v>
      </c>
      <c r="ED45">
        <v>0</v>
      </c>
      <c r="EE45">
        <v>0</v>
      </c>
      <c r="EF45">
        <v>0</v>
      </c>
      <c r="EG45">
        <v>0</v>
      </c>
      <c r="EH45">
        <v>0</v>
      </c>
      <c r="EI45">
        <v>0</v>
      </c>
      <c r="EJ45">
        <v>1</v>
      </c>
      <c r="EK45">
        <v>0</v>
      </c>
      <c r="EL45">
        <v>1</v>
      </c>
      <c r="EM45">
        <v>0</v>
      </c>
      <c r="EN45">
        <v>0</v>
      </c>
      <c r="EO45">
        <v>0</v>
      </c>
      <c r="EP45">
        <v>0</v>
      </c>
      <c r="EQ45">
        <v>0</v>
      </c>
      <c r="ER45">
        <v>0</v>
      </c>
      <c r="ES45">
        <v>0</v>
      </c>
      <c r="ET45">
        <v>0</v>
      </c>
      <c r="EU45">
        <v>0</v>
      </c>
      <c r="EV45">
        <v>0</v>
      </c>
      <c r="EW45">
        <v>2</v>
      </c>
      <c r="EX45" t="s">
        <v>1925</v>
      </c>
      <c r="EY45" t="s">
        <v>1925</v>
      </c>
      <c r="EZ45" t="s">
        <v>1925</v>
      </c>
      <c r="FA45" t="s">
        <v>1925</v>
      </c>
      <c r="FB45" t="s">
        <v>1925</v>
      </c>
      <c r="FC45" t="s">
        <v>1925</v>
      </c>
      <c r="FD45" t="s">
        <v>1925</v>
      </c>
      <c r="FE45">
        <v>1</v>
      </c>
      <c r="FF45">
        <v>0</v>
      </c>
      <c r="FG45">
        <v>0</v>
      </c>
      <c r="FH45">
        <v>0</v>
      </c>
      <c r="FI45">
        <v>1</v>
      </c>
      <c r="FJ45">
        <v>0</v>
      </c>
      <c r="FK45">
        <v>0</v>
      </c>
      <c r="FL45">
        <v>1</v>
      </c>
      <c r="FM45">
        <v>1</v>
      </c>
      <c r="FN45">
        <v>0</v>
      </c>
      <c r="FO45">
        <v>0</v>
      </c>
      <c r="FP45">
        <v>0</v>
      </c>
      <c r="FQ45">
        <v>0</v>
      </c>
      <c r="FR45">
        <v>0</v>
      </c>
      <c r="FS45">
        <v>0</v>
      </c>
      <c r="FT45">
        <v>1</v>
      </c>
      <c r="FU45">
        <v>0</v>
      </c>
      <c r="FV45">
        <v>0</v>
      </c>
      <c r="FW45">
        <v>0</v>
      </c>
      <c r="FX45">
        <v>0</v>
      </c>
      <c r="FY45">
        <v>0</v>
      </c>
      <c r="FZ45">
        <v>0</v>
      </c>
      <c r="GA45">
        <v>0</v>
      </c>
      <c r="GB45">
        <v>0</v>
      </c>
      <c r="GC45">
        <v>1</v>
      </c>
      <c r="GD45">
        <v>0</v>
      </c>
      <c r="GE45">
        <v>1</v>
      </c>
      <c r="GF45">
        <v>1</v>
      </c>
      <c r="GG45">
        <v>1</v>
      </c>
      <c r="GH45">
        <v>1</v>
      </c>
      <c r="GI45">
        <v>0</v>
      </c>
      <c r="GJ45">
        <v>1</v>
      </c>
      <c r="GK45">
        <v>1</v>
      </c>
      <c r="GL45">
        <v>1</v>
      </c>
      <c r="GM45">
        <v>1</v>
      </c>
      <c r="GN45">
        <v>0</v>
      </c>
      <c r="GO45">
        <v>0</v>
      </c>
      <c r="GP45">
        <v>0</v>
      </c>
      <c r="GQ45">
        <v>0</v>
      </c>
      <c r="GR45" t="s">
        <v>1925</v>
      </c>
      <c r="GS45" t="s">
        <v>1925</v>
      </c>
      <c r="GT45" t="s">
        <v>1925</v>
      </c>
      <c r="GU45" t="s">
        <v>1925</v>
      </c>
      <c r="GV45" t="s">
        <v>1925</v>
      </c>
      <c r="GW45" t="s">
        <v>1925</v>
      </c>
      <c r="GX45" t="s">
        <v>1925</v>
      </c>
      <c r="GY45" t="s">
        <v>1925</v>
      </c>
      <c r="GZ45" t="s">
        <v>1925</v>
      </c>
      <c r="HA45" t="s">
        <v>1925</v>
      </c>
      <c r="HB45" t="s">
        <v>1925</v>
      </c>
      <c r="HC45" t="s">
        <v>1925</v>
      </c>
      <c r="HD45" t="s">
        <v>1925</v>
      </c>
      <c r="HE45">
        <v>1</v>
      </c>
      <c r="HF45">
        <v>0</v>
      </c>
      <c r="HG45">
        <v>0</v>
      </c>
      <c r="HH45">
        <v>0</v>
      </c>
      <c r="HI45">
        <v>0</v>
      </c>
      <c r="HJ45">
        <v>1</v>
      </c>
      <c r="HK45">
        <v>0</v>
      </c>
      <c r="HL45">
        <v>0</v>
      </c>
      <c r="HM45">
        <v>1</v>
      </c>
      <c r="HN45">
        <v>0</v>
      </c>
      <c r="HO45">
        <v>0</v>
      </c>
      <c r="HP45">
        <v>1</v>
      </c>
      <c r="HQ45">
        <v>1</v>
      </c>
      <c r="HR45">
        <v>0</v>
      </c>
      <c r="HS45">
        <v>0</v>
      </c>
    </row>
    <row r="46" spans="1:227" x14ac:dyDescent="0.35">
      <c r="A46" t="s">
        <v>229</v>
      </c>
      <c r="B46" s="1">
        <v>41048</v>
      </c>
      <c r="C46" s="1">
        <v>41063</v>
      </c>
      <c r="D46">
        <v>1</v>
      </c>
      <c r="E46">
        <v>1</v>
      </c>
      <c r="F46">
        <v>1</v>
      </c>
      <c r="G46">
        <v>0</v>
      </c>
      <c r="H46">
        <v>0</v>
      </c>
      <c r="I46">
        <v>0</v>
      </c>
      <c r="J46">
        <v>0</v>
      </c>
      <c r="K46">
        <v>0</v>
      </c>
      <c r="L46">
        <v>0</v>
      </c>
      <c r="M46">
        <v>0</v>
      </c>
      <c r="N46">
        <v>0</v>
      </c>
      <c r="O46">
        <v>0</v>
      </c>
      <c r="P46">
        <v>0</v>
      </c>
      <c r="Q46">
        <v>0</v>
      </c>
      <c r="R46">
        <v>0</v>
      </c>
      <c r="S46">
        <v>1</v>
      </c>
      <c r="T46">
        <v>0</v>
      </c>
      <c r="U46">
        <v>0</v>
      </c>
      <c r="V46">
        <v>1</v>
      </c>
      <c r="W46">
        <v>0</v>
      </c>
      <c r="X46">
        <v>0</v>
      </c>
      <c r="Y46">
        <v>0</v>
      </c>
      <c r="Z46">
        <v>0</v>
      </c>
      <c r="AA46">
        <v>0</v>
      </c>
      <c r="AB46">
        <v>0</v>
      </c>
      <c r="AC46">
        <v>1</v>
      </c>
      <c r="AD46">
        <v>0</v>
      </c>
      <c r="AE46">
        <v>0</v>
      </c>
      <c r="AF46">
        <v>0</v>
      </c>
      <c r="AG46">
        <v>0</v>
      </c>
      <c r="AH46">
        <v>1</v>
      </c>
      <c r="AI46">
        <v>0</v>
      </c>
      <c r="AJ46">
        <v>0</v>
      </c>
      <c r="AK46">
        <v>0</v>
      </c>
      <c r="AL46">
        <v>0</v>
      </c>
      <c r="AM46">
        <v>0</v>
      </c>
      <c r="AN46">
        <v>1</v>
      </c>
      <c r="AO46">
        <v>1</v>
      </c>
      <c r="AP46">
        <v>1</v>
      </c>
      <c r="AQ46">
        <v>0</v>
      </c>
      <c r="AR46">
        <v>0</v>
      </c>
      <c r="AS46">
        <v>0</v>
      </c>
      <c r="AT46">
        <v>0</v>
      </c>
      <c r="AU46">
        <v>0</v>
      </c>
      <c r="AV46">
        <v>0</v>
      </c>
      <c r="AW46">
        <v>0</v>
      </c>
      <c r="AX46">
        <v>0</v>
      </c>
      <c r="AY46">
        <v>0</v>
      </c>
      <c r="AZ46">
        <v>0</v>
      </c>
      <c r="BA46">
        <v>0</v>
      </c>
      <c r="BB46">
        <v>0</v>
      </c>
      <c r="BC46">
        <v>0</v>
      </c>
      <c r="BD46">
        <v>1</v>
      </c>
      <c r="BE46">
        <v>0</v>
      </c>
      <c r="BF46">
        <v>0</v>
      </c>
      <c r="BG46">
        <v>0</v>
      </c>
      <c r="BH46">
        <v>0</v>
      </c>
      <c r="BI46">
        <v>0</v>
      </c>
      <c r="BJ46">
        <v>0</v>
      </c>
      <c r="BK46">
        <v>0</v>
      </c>
      <c r="BL46">
        <v>0</v>
      </c>
      <c r="BM46">
        <v>0</v>
      </c>
      <c r="BN46">
        <v>0</v>
      </c>
      <c r="BO46">
        <v>0</v>
      </c>
      <c r="BP46">
        <v>1</v>
      </c>
      <c r="BQ46">
        <v>0</v>
      </c>
      <c r="BR46">
        <v>0</v>
      </c>
      <c r="BS46">
        <v>0</v>
      </c>
      <c r="BT46">
        <v>1</v>
      </c>
      <c r="BU46">
        <v>1</v>
      </c>
      <c r="BV46">
        <v>1</v>
      </c>
      <c r="BW46">
        <v>1</v>
      </c>
      <c r="BX46">
        <v>0</v>
      </c>
      <c r="BY46">
        <v>0</v>
      </c>
      <c r="BZ46">
        <v>0</v>
      </c>
      <c r="CA46">
        <v>0</v>
      </c>
      <c r="CB46">
        <v>0</v>
      </c>
      <c r="CC46">
        <v>0</v>
      </c>
      <c r="CD46">
        <v>0</v>
      </c>
      <c r="CE46">
        <v>0</v>
      </c>
      <c r="CF46">
        <v>0</v>
      </c>
      <c r="CG46">
        <v>0</v>
      </c>
      <c r="CH46">
        <v>1</v>
      </c>
      <c r="CI46">
        <v>1</v>
      </c>
      <c r="CJ46">
        <v>0</v>
      </c>
      <c r="CK46">
        <v>0</v>
      </c>
      <c r="CL46">
        <v>0</v>
      </c>
      <c r="CM46">
        <v>0</v>
      </c>
      <c r="CN46">
        <v>0</v>
      </c>
      <c r="CO46">
        <v>1</v>
      </c>
      <c r="CP46">
        <v>0</v>
      </c>
      <c r="CQ46">
        <v>0</v>
      </c>
      <c r="CR46">
        <v>0</v>
      </c>
      <c r="CS46">
        <v>0</v>
      </c>
      <c r="CT46">
        <v>0</v>
      </c>
      <c r="CU46">
        <v>0</v>
      </c>
      <c r="CV46">
        <v>0</v>
      </c>
      <c r="CW46">
        <v>0</v>
      </c>
      <c r="CX46">
        <v>0</v>
      </c>
      <c r="CY46">
        <v>0</v>
      </c>
      <c r="CZ46">
        <v>0</v>
      </c>
      <c r="DA46">
        <v>0</v>
      </c>
      <c r="DB46">
        <v>0</v>
      </c>
      <c r="DC46">
        <v>1</v>
      </c>
      <c r="DD46">
        <v>0</v>
      </c>
      <c r="DE46">
        <v>0</v>
      </c>
      <c r="DF46">
        <v>0</v>
      </c>
      <c r="DG46">
        <v>0</v>
      </c>
      <c r="DH46">
        <v>1</v>
      </c>
      <c r="DI46">
        <v>0</v>
      </c>
      <c r="DJ46">
        <v>0</v>
      </c>
      <c r="DK46">
        <v>0</v>
      </c>
      <c r="DL46">
        <v>0</v>
      </c>
      <c r="DM46">
        <v>0</v>
      </c>
      <c r="DN46">
        <v>1</v>
      </c>
      <c r="DO46">
        <v>1</v>
      </c>
      <c r="DP46">
        <v>1</v>
      </c>
      <c r="DQ46">
        <v>0</v>
      </c>
      <c r="DR46">
        <v>0</v>
      </c>
      <c r="DS46">
        <v>0</v>
      </c>
      <c r="DT46">
        <v>0</v>
      </c>
      <c r="DU46">
        <v>0</v>
      </c>
      <c r="DV46">
        <v>0</v>
      </c>
      <c r="DW46">
        <v>0</v>
      </c>
      <c r="DX46">
        <v>0</v>
      </c>
      <c r="DY46">
        <v>0</v>
      </c>
      <c r="DZ46">
        <v>0</v>
      </c>
      <c r="EA46">
        <v>0</v>
      </c>
      <c r="EB46">
        <v>0</v>
      </c>
      <c r="EC46">
        <v>0</v>
      </c>
      <c r="ED46">
        <v>0</v>
      </c>
      <c r="EE46">
        <v>0</v>
      </c>
      <c r="EF46">
        <v>0</v>
      </c>
      <c r="EG46">
        <v>0</v>
      </c>
      <c r="EH46">
        <v>0</v>
      </c>
      <c r="EI46">
        <v>0</v>
      </c>
      <c r="EJ46">
        <v>1</v>
      </c>
      <c r="EK46">
        <v>0</v>
      </c>
      <c r="EL46">
        <v>1</v>
      </c>
      <c r="EM46">
        <v>0</v>
      </c>
      <c r="EN46">
        <v>0</v>
      </c>
      <c r="EO46">
        <v>0</v>
      </c>
      <c r="EP46">
        <v>0</v>
      </c>
      <c r="EQ46">
        <v>0</v>
      </c>
      <c r="ER46">
        <v>0</v>
      </c>
      <c r="ES46">
        <v>0</v>
      </c>
      <c r="ET46">
        <v>0</v>
      </c>
      <c r="EU46">
        <v>0</v>
      </c>
      <c r="EV46">
        <v>0</v>
      </c>
      <c r="EW46">
        <v>1</v>
      </c>
      <c r="EX46">
        <v>1</v>
      </c>
      <c r="EY46">
        <v>1</v>
      </c>
      <c r="EZ46">
        <v>1</v>
      </c>
      <c r="FA46">
        <v>1</v>
      </c>
      <c r="FB46">
        <v>1</v>
      </c>
      <c r="FC46">
        <v>0</v>
      </c>
      <c r="FD46">
        <v>0</v>
      </c>
      <c r="FE46">
        <v>1</v>
      </c>
      <c r="FF46">
        <v>0</v>
      </c>
      <c r="FG46">
        <v>0</v>
      </c>
      <c r="FH46">
        <v>0</v>
      </c>
      <c r="FI46">
        <v>1</v>
      </c>
      <c r="FJ46">
        <v>0</v>
      </c>
      <c r="FK46">
        <v>0</v>
      </c>
      <c r="FL46">
        <v>1</v>
      </c>
      <c r="FM46">
        <v>1</v>
      </c>
      <c r="FN46">
        <v>0</v>
      </c>
      <c r="FO46">
        <v>0</v>
      </c>
      <c r="FP46">
        <v>0</v>
      </c>
      <c r="FQ46">
        <v>0</v>
      </c>
      <c r="FR46">
        <v>0</v>
      </c>
      <c r="FS46" t="s">
        <v>1925</v>
      </c>
      <c r="FT46" t="s">
        <v>1925</v>
      </c>
      <c r="FU46" t="s">
        <v>1925</v>
      </c>
      <c r="FV46" t="s">
        <v>1925</v>
      </c>
      <c r="FW46" t="s">
        <v>1925</v>
      </c>
      <c r="FX46" t="s">
        <v>1925</v>
      </c>
      <c r="FY46" t="s">
        <v>1925</v>
      </c>
      <c r="FZ46" t="s">
        <v>1925</v>
      </c>
      <c r="GA46" t="s">
        <v>1925</v>
      </c>
      <c r="GB46" t="s">
        <v>1925</v>
      </c>
      <c r="GC46">
        <v>1</v>
      </c>
      <c r="GD46">
        <v>0</v>
      </c>
      <c r="GE46">
        <v>1</v>
      </c>
      <c r="GF46">
        <v>1</v>
      </c>
      <c r="GG46">
        <v>1</v>
      </c>
      <c r="GH46">
        <v>1</v>
      </c>
      <c r="GI46">
        <v>0</v>
      </c>
      <c r="GJ46">
        <v>1</v>
      </c>
      <c r="GK46">
        <v>1</v>
      </c>
      <c r="GL46">
        <v>1</v>
      </c>
      <c r="GM46">
        <v>1</v>
      </c>
      <c r="GN46">
        <v>0</v>
      </c>
      <c r="GO46">
        <v>0</v>
      </c>
      <c r="GP46">
        <v>0</v>
      </c>
      <c r="GQ46">
        <v>0</v>
      </c>
      <c r="GR46" t="s">
        <v>1925</v>
      </c>
      <c r="GS46" t="s">
        <v>1925</v>
      </c>
      <c r="GT46" t="s">
        <v>1925</v>
      </c>
      <c r="GU46" t="s">
        <v>1925</v>
      </c>
      <c r="GV46" t="s">
        <v>1925</v>
      </c>
      <c r="GW46" t="s">
        <v>1925</v>
      </c>
      <c r="GX46" t="s">
        <v>1925</v>
      </c>
      <c r="GY46" t="s">
        <v>1925</v>
      </c>
      <c r="GZ46" t="s">
        <v>1925</v>
      </c>
      <c r="HA46" t="s">
        <v>1925</v>
      </c>
      <c r="HB46" t="s">
        <v>1925</v>
      </c>
      <c r="HC46" t="s">
        <v>1925</v>
      </c>
      <c r="HD46" t="s">
        <v>1925</v>
      </c>
      <c r="HE46">
        <v>1</v>
      </c>
      <c r="HF46">
        <v>0</v>
      </c>
      <c r="HG46">
        <v>0</v>
      </c>
      <c r="HH46">
        <v>0</v>
      </c>
      <c r="HI46">
        <v>0</v>
      </c>
      <c r="HJ46">
        <v>1</v>
      </c>
      <c r="HK46">
        <v>0</v>
      </c>
      <c r="HL46">
        <v>0</v>
      </c>
      <c r="HM46">
        <v>1</v>
      </c>
      <c r="HN46">
        <v>0</v>
      </c>
      <c r="HO46">
        <v>0</v>
      </c>
      <c r="HP46">
        <v>1</v>
      </c>
      <c r="HQ46">
        <v>1</v>
      </c>
      <c r="HR46">
        <v>0</v>
      </c>
      <c r="HS46">
        <v>0</v>
      </c>
    </row>
    <row r="47" spans="1:227" x14ac:dyDescent="0.35">
      <c r="A47" t="s">
        <v>229</v>
      </c>
      <c r="B47" s="1">
        <v>41064</v>
      </c>
      <c r="C47" s="1">
        <v>41090</v>
      </c>
      <c r="D47">
        <v>1</v>
      </c>
      <c r="E47">
        <v>1</v>
      </c>
      <c r="F47">
        <v>1</v>
      </c>
      <c r="G47">
        <v>0</v>
      </c>
      <c r="H47">
        <v>0</v>
      </c>
      <c r="I47">
        <v>0</v>
      </c>
      <c r="J47">
        <v>0</v>
      </c>
      <c r="K47">
        <v>0</v>
      </c>
      <c r="L47">
        <v>0</v>
      </c>
      <c r="M47">
        <v>0</v>
      </c>
      <c r="N47">
        <v>0</v>
      </c>
      <c r="O47">
        <v>0</v>
      </c>
      <c r="P47">
        <v>0</v>
      </c>
      <c r="Q47">
        <v>0</v>
      </c>
      <c r="R47">
        <v>0</v>
      </c>
      <c r="S47">
        <v>1</v>
      </c>
      <c r="T47">
        <v>0</v>
      </c>
      <c r="U47">
        <v>0</v>
      </c>
      <c r="V47">
        <v>1</v>
      </c>
      <c r="W47">
        <v>0</v>
      </c>
      <c r="X47">
        <v>0</v>
      </c>
      <c r="Y47">
        <v>0</v>
      </c>
      <c r="Z47">
        <v>0</v>
      </c>
      <c r="AA47">
        <v>0</v>
      </c>
      <c r="AB47">
        <v>0</v>
      </c>
      <c r="AC47">
        <v>1</v>
      </c>
      <c r="AD47">
        <v>0</v>
      </c>
      <c r="AE47">
        <v>0</v>
      </c>
      <c r="AF47">
        <v>0</v>
      </c>
      <c r="AG47">
        <v>0</v>
      </c>
      <c r="AH47">
        <v>1</v>
      </c>
      <c r="AI47">
        <v>0</v>
      </c>
      <c r="AJ47">
        <v>0</v>
      </c>
      <c r="AK47">
        <v>0</v>
      </c>
      <c r="AL47">
        <v>0</v>
      </c>
      <c r="AM47">
        <v>0</v>
      </c>
      <c r="AN47">
        <v>1</v>
      </c>
      <c r="AO47">
        <v>1</v>
      </c>
      <c r="AP47">
        <v>1</v>
      </c>
      <c r="AQ47">
        <v>0</v>
      </c>
      <c r="AR47">
        <v>0</v>
      </c>
      <c r="AS47">
        <v>0</v>
      </c>
      <c r="AT47">
        <v>0</v>
      </c>
      <c r="AU47">
        <v>0</v>
      </c>
      <c r="AV47">
        <v>0</v>
      </c>
      <c r="AW47">
        <v>0</v>
      </c>
      <c r="AX47">
        <v>0</v>
      </c>
      <c r="AY47">
        <v>0</v>
      </c>
      <c r="AZ47">
        <v>0</v>
      </c>
      <c r="BA47">
        <v>0</v>
      </c>
      <c r="BB47">
        <v>0</v>
      </c>
      <c r="BC47">
        <v>0</v>
      </c>
      <c r="BD47">
        <v>1</v>
      </c>
      <c r="BE47">
        <v>0</v>
      </c>
      <c r="BF47">
        <v>0</v>
      </c>
      <c r="BG47">
        <v>0</v>
      </c>
      <c r="BH47">
        <v>0</v>
      </c>
      <c r="BI47">
        <v>0</v>
      </c>
      <c r="BJ47">
        <v>0</v>
      </c>
      <c r="BK47">
        <v>0</v>
      </c>
      <c r="BL47">
        <v>0</v>
      </c>
      <c r="BM47">
        <v>0</v>
      </c>
      <c r="BN47">
        <v>0</v>
      </c>
      <c r="BO47">
        <v>0</v>
      </c>
      <c r="BP47">
        <v>1</v>
      </c>
      <c r="BQ47">
        <v>0</v>
      </c>
      <c r="BR47">
        <v>0</v>
      </c>
      <c r="BS47">
        <v>0</v>
      </c>
      <c r="BT47">
        <v>1</v>
      </c>
      <c r="BU47">
        <v>1</v>
      </c>
      <c r="BV47">
        <v>1</v>
      </c>
      <c r="BW47">
        <v>1</v>
      </c>
      <c r="BX47">
        <v>0</v>
      </c>
      <c r="BY47">
        <v>0</v>
      </c>
      <c r="BZ47">
        <v>0</v>
      </c>
      <c r="CA47">
        <v>0</v>
      </c>
      <c r="CB47">
        <v>0</v>
      </c>
      <c r="CC47">
        <v>0</v>
      </c>
      <c r="CD47">
        <v>0</v>
      </c>
      <c r="CE47">
        <v>0</v>
      </c>
      <c r="CF47">
        <v>0</v>
      </c>
      <c r="CG47">
        <v>0</v>
      </c>
      <c r="CH47">
        <v>1</v>
      </c>
      <c r="CI47">
        <v>1</v>
      </c>
      <c r="CJ47">
        <v>0</v>
      </c>
      <c r="CK47">
        <v>0</v>
      </c>
      <c r="CL47">
        <v>0</v>
      </c>
      <c r="CM47">
        <v>0</v>
      </c>
      <c r="CN47">
        <v>0</v>
      </c>
      <c r="CO47">
        <v>1</v>
      </c>
      <c r="CP47">
        <v>0</v>
      </c>
      <c r="CQ47">
        <v>0</v>
      </c>
      <c r="CR47">
        <v>0</v>
      </c>
      <c r="CS47">
        <v>0</v>
      </c>
      <c r="CT47">
        <v>0</v>
      </c>
      <c r="CU47">
        <v>0</v>
      </c>
      <c r="CV47" t="s">
        <v>1925</v>
      </c>
      <c r="CW47">
        <v>0</v>
      </c>
      <c r="CX47">
        <v>0</v>
      </c>
      <c r="CY47">
        <v>0</v>
      </c>
      <c r="CZ47">
        <v>0</v>
      </c>
      <c r="DA47">
        <v>0</v>
      </c>
      <c r="DB47">
        <v>0</v>
      </c>
      <c r="DC47">
        <v>1</v>
      </c>
      <c r="DD47">
        <v>0</v>
      </c>
      <c r="DE47">
        <v>0</v>
      </c>
      <c r="DF47">
        <v>0</v>
      </c>
      <c r="DG47">
        <v>0</v>
      </c>
      <c r="DH47">
        <v>1</v>
      </c>
      <c r="DI47">
        <v>0</v>
      </c>
      <c r="DJ47">
        <v>0</v>
      </c>
      <c r="DK47">
        <v>0</v>
      </c>
      <c r="DL47">
        <v>0</v>
      </c>
      <c r="DM47">
        <v>0</v>
      </c>
      <c r="DN47">
        <v>1</v>
      </c>
      <c r="DO47">
        <v>1</v>
      </c>
      <c r="DP47">
        <v>1</v>
      </c>
      <c r="DQ47">
        <v>0</v>
      </c>
      <c r="DR47">
        <v>0</v>
      </c>
      <c r="DS47">
        <v>0</v>
      </c>
      <c r="DT47">
        <v>0</v>
      </c>
      <c r="DU47">
        <v>0</v>
      </c>
      <c r="DV47">
        <v>0</v>
      </c>
      <c r="DW47">
        <v>0</v>
      </c>
      <c r="DX47">
        <v>0</v>
      </c>
      <c r="DY47">
        <v>0</v>
      </c>
      <c r="DZ47">
        <v>0</v>
      </c>
      <c r="EA47">
        <v>0</v>
      </c>
      <c r="EB47">
        <v>0</v>
      </c>
      <c r="EC47">
        <v>0</v>
      </c>
      <c r="ED47">
        <v>0</v>
      </c>
      <c r="EE47">
        <v>0</v>
      </c>
      <c r="EF47">
        <v>0</v>
      </c>
      <c r="EG47">
        <v>0</v>
      </c>
      <c r="EH47">
        <v>0</v>
      </c>
      <c r="EI47">
        <v>0</v>
      </c>
      <c r="EJ47">
        <v>1</v>
      </c>
      <c r="EK47">
        <v>0</v>
      </c>
      <c r="EL47">
        <v>1</v>
      </c>
      <c r="EM47">
        <v>0</v>
      </c>
      <c r="EN47">
        <v>0</v>
      </c>
      <c r="EO47">
        <v>0</v>
      </c>
      <c r="EP47">
        <v>0</v>
      </c>
      <c r="EQ47">
        <v>0</v>
      </c>
      <c r="ER47">
        <v>0</v>
      </c>
      <c r="ES47">
        <v>0</v>
      </c>
      <c r="ET47">
        <v>0</v>
      </c>
      <c r="EU47">
        <v>0</v>
      </c>
      <c r="EV47">
        <v>0</v>
      </c>
      <c r="EW47">
        <v>1</v>
      </c>
      <c r="EX47">
        <v>1</v>
      </c>
      <c r="EY47">
        <v>1</v>
      </c>
      <c r="EZ47">
        <v>1</v>
      </c>
      <c r="FA47">
        <v>1</v>
      </c>
      <c r="FB47">
        <v>1</v>
      </c>
      <c r="FC47">
        <v>0</v>
      </c>
      <c r="FD47">
        <v>0</v>
      </c>
      <c r="FE47">
        <v>1</v>
      </c>
      <c r="FF47">
        <v>0</v>
      </c>
      <c r="FG47">
        <v>0</v>
      </c>
      <c r="FH47">
        <v>0</v>
      </c>
      <c r="FI47">
        <v>1</v>
      </c>
      <c r="FJ47">
        <v>0</v>
      </c>
      <c r="FK47">
        <v>0</v>
      </c>
      <c r="FL47">
        <v>1</v>
      </c>
      <c r="FM47">
        <v>1</v>
      </c>
      <c r="FN47">
        <v>0</v>
      </c>
      <c r="FO47">
        <v>0</v>
      </c>
      <c r="FP47">
        <v>0</v>
      </c>
      <c r="FQ47">
        <v>0</v>
      </c>
      <c r="FR47">
        <v>0</v>
      </c>
      <c r="FS47" t="s">
        <v>1925</v>
      </c>
      <c r="FT47" t="s">
        <v>1925</v>
      </c>
      <c r="FU47" t="s">
        <v>1925</v>
      </c>
      <c r="FV47" t="s">
        <v>1925</v>
      </c>
      <c r="FW47" t="s">
        <v>1925</v>
      </c>
      <c r="FX47" t="s">
        <v>1925</v>
      </c>
      <c r="FY47" t="s">
        <v>1925</v>
      </c>
      <c r="FZ47" t="s">
        <v>1925</v>
      </c>
      <c r="GA47" t="s">
        <v>1925</v>
      </c>
      <c r="GB47" t="s">
        <v>1925</v>
      </c>
      <c r="GC47">
        <v>1</v>
      </c>
      <c r="GD47">
        <v>0</v>
      </c>
      <c r="GE47">
        <v>1</v>
      </c>
      <c r="GF47">
        <v>1</v>
      </c>
      <c r="GG47">
        <v>1</v>
      </c>
      <c r="GH47">
        <v>1</v>
      </c>
      <c r="GI47">
        <v>0</v>
      </c>
      <c r="GJ47">
        <v>1</v>
      </c>
      <c r="GK47">
        <v>1</v>
      </c>
      <c r="GL47">
        <v>1</v>
      </c>
      <c r="GM47">
        <v>1</v>
      </c>
      <c r="GN47">
        <v>0</v>
      </c>
      <c r="GO47">
        <v>0</v>
      </c>
      <c r="GP47">
        <v>0</v>
      </c>
      <c r="GQ47">
        <v>0</v>
      </c>
      <c r="GR47" t="s">
        <v>1925</v>
      </c>
      <c r="GS47" t="s">
        <v>1925</v>
      </c>
      <c r="GT47" t="s">
        <v>1925</v>
      </c>
      <c r="GU47" t="s">
        <v>1925</v>
      </c>
      <c r="GV47" t="s">
        <v>1925</v>
      </c>
      <c r="GW47" t="s">
        <v>1925</v>
      </c>
      <c r="GX47" t="s">
        <v>1925</v>
      </c>
      <c r="GY47" t="s">
        <v>1925</v>
      </c>
      <c r="GZ47" t="s">
        <v>1925</v>
      </c>
      <c r="HA47" t="s">
        <v>1925</v>
      </c>
      <c r="HB47" t="s">
        <v>1925</v>
      </c>
      <c r="HC47" t="s">
        <v>1925</v>
      </c>
      <c r="HD47" t="s">
        <v>1925</v>
      </c>
      <c r="HE47">
        <v>1</v>
      </c>
      <c r="HF47">
        <v>0</v>
      </c>
      <c r="HG47">
        <v>0</v>
      </c>
      <c r="HH47">
        <v>0</v>
      </c>
      <c r="HI47">
        <v>0</v>
      </c>
      <c r="HJ47">
        <v>1</v>
      </c>
      <c r="HK47">
        <v>0</v>
      </c>
      <c r="HL47">
        <v>0</v>
      </c>
      <c r="HM47">
        <v>1</v>
      </c>
      <c r="HN47">
        <v>0</v>
      </c>
      <c r="HO47">
        <v>0</v>
      </c>
      <c r="HP47">
        <v>1</v>
      </c>
      <c r="HQ47">
        <v>1</v>
      </c>
      <c r="HR47">
        <v>0</v>
      </c>
      <c r="HS47">
        <v>0</v>
      </c>
    </row>
    <row r="48" spans="1:227" x14ac:dyDescent="0.35">
      <c r="A48" t="s">
        <v>229</v>
      </c>
      <c r="B48" s="1">
        <v>41091</v>
      </c>
      <c r="C48" s="1">
        <v>41416</v>
      </c>
      <c r="D48">
        <v>1</v>
      </c>
      <c r="E48">
        <v>1</v>
      </c>
      <c r="F48">
        <v>1</v>
      </c>
      <c r="G48">
        <v>0</v>
      </c>
      <c r="H48">
        <v>0</v>
      </c>
      <c r="I48">
        <v>0</v>
      </c>
      <c r="J48">
        <v>0</v>
      </c>
      <c r="K48">
        <v>0</v>
      </c>
      <c r="L48">
        <v>0</v>
      </c>
      <c r="M48">
        <v>0</v>
      </c>
      <c r="N48">
        <v>0</v>
      </c>
      <c r="O48">
        <v>0</v>
      </c>
      <c r="P48">
        <v>0</v>
      </c>
      <c r="Q48">
        <v>0</v>
      </c>
      <c r="R48">
        <v>0</v>
      </c>
      <c r="S48">
        <v>1</v>
      </c>
      <c r="T48">
        <v>0</v>
      </c>
      <c r="U48">
        <v>0</v>
      </c>
      <c r="V48">
        <v>1</v>
      </c>
      <c r="W48">
        <v>0</v>
      </c>
      <c r="X48">
        <v>0</v>
      </c>
      <c r="Y48">
        <v>0</v>
      </c>
      <c r="Z48">
        <v>0</v>
      </c>
      <c r="AA48">
        <v>0</v>
      </c>
      <c r="AB48">
        <v>0</v>
      </c>
      <c r="AC48">
        <v>1</v>
      </c>
      <c r="AD48">
        <v>0</v>
      </c>
      <c r="AE48">
        <v>0</v>
      </c>
      <c r="AF48">
        <v>0</v>
      </c>
      <c r="AG48">
        <v>0</v>
      </c>
      <c r="AH48">
        <v>1</v>
      </c>
      <c r="AI48">
        <v>0</v>
      </c>
      <c r="AJ48">
        <v>0</v>
      </c>
      <c r="AK48">
        <v>0</v>
      </c>
      <c r="AL48">
        <v>0</v>
      </c>
      <c r="AM48">
        <v>0</v>
      </c>
      <c r="AN48">
        <v>1</v>
      </c>
      <c r="AO48">
        <v>1</v>
      </c>
      <c r="AP48">
        <v>1</v>
      </c>
      <c r="AQ48">
        <v>0</v>
      </c>
      <c r="AR48">
        <v>0</v>
      </c>
      <c r="AS48">
        <v>0</v>
      </c>
      <c r="AT48">
        <v>0</v>
      </c>
      <c r="AU48">
        <v>0</v>
      </c>
      <c r="AV48">
        <v>0</v>
      </c>
      <c r="AW48">
        <v>0</v>
      </c>
      <c r="AX48">
        <v>0</v>
      </c>
      <c r="AY48">
        <v>0</v>
      </c>
      <c r="AZ48">
        <v>0</v>
      </c>
      <c r="BA48">
        <v>0</v>
      </c>
      <c r="BB48">
        <v>0</v>
      </c>
      <c r="BC48">
        <v>0</v>
      </c>
      <c r="BD48">
        <v>1</v>
      </c>
      <c r="BE48">
        <v>0</v>
      </c>
      <c r="BF48">
        <v>0</v>
      </c>
      <c r="BG48">
        <v>0</v>
      </c>
      <c r="BH48">
        <v>0</v>
      </c>
      <c r="BI48">
        <v>0</v>
      </c>
      <c r="BJ48">
        <v>0</v>
      </c>
      <c r="BK48">
        <v>0</v>
      </c>
      <c r="BL48">
        <v>0</v>
      </c>
      <c r="BM48">
        <v>0</v>
      </c>
      <c r="BN48">
        <v>0</v>
      </c>
      <c r="BO48">
        <v>0</v>
      </c>
      <c r="BP48">
        <v>1</v>
      </c>
      <c r="BQ48">
        <v>0</v>
      </c>
      <c r="BR48">
        <v>0</v>
      </c>
      <c r="BS48">
        <v>0</v>
      </c>
      <c r="BT48">
        <v>1</v>
      </c>
      <c r="BU48">
        <v>1</v>
      </c>
      <c r="BV48">
        <v>1</v>
      </c>
      <c r="BW48">
        <v>1</v>
      </c>
      <c r="BX48">
        <v>0</v>
      </c>
      <c r="BY48">
        <v>0</v>
      </c>
      <c r="BZ48">
        <v>0</v>
      </c>
      <c r="CA48">
        <v>0</v>
      </c>
      <c r="CB48">
        <v>0</v>
      </c>
      <c r="CC48">
        <v>0</v>
      </c>
      <c r="CD48">
        <v>0</v>
      </c>
      <c r="CE48">
        <v>0</v>
      </c>
      <c r="CF48">
        <v>0</v>
      </c>
      <c r="CG48">
        <v>0</v>
      </c>
      <c r="CH48">
        <v>1</v>
      </c>
      <c r="CI48">
        <v>1</v>
      </c>
      <c r="CJ48">
        <v>0</v>
      </c>
      <c r="CK48">
        <v>0</v>
      </c>
      <c r="CL48">
        <v>0</v>
      </c>
      <c r="CM48">
        <v>0</v>
      </c>
      <c r="CN48">
        <v>0</v>
      </c>
      <c r="CO48">
        <v>1</v>
      </c>
      <c r="CP48">
        <v>0</v>
      </c>
      <c r="CQ48">
        <v>0</v>
      </c>
      <c r="CR48">
        <v>0</v>
      </c>
      <c r="CS48">
        <v>0</v>
      </c>
      <c r="CT48">
        <v>0</v>
      </c>
      <c r="CU48">
        <v>0</v>
      </c>
      <c r="CV48">
        <v>0</v>
      </c>
      <c r="CW48">
        <v>0</v>
      </c>
      <c r="CX48">
        <v>0</v>
      </c>
      <c r="CY48">
        <v>0</v>
      </c>
      <c r="CZ48">
        <v>0</v>
      </c>
      <c r="DA48">
        <v>0</v>
      </c>
      <c r="DB48">
        <v>0</v>
      </c>
      <c r="DC48">
        <v>1</v>
      </c>
      <c r="DD48">
        <v>0</v>
      </c>
      <c r="DE48">
        <v>0</v>
      </c>
      <c r="DF48">
        <v>0</v>
      </c>
      <c r="DG48">
        <v>0</v>
      </c>
      <c r="DH48">
        <v>1</v>
      </c>
      <c r="DI48">
        <v>0</v>
      </c>
      <c r="DJ48">
        <v>0</v>
      </c>
      <c r="DK48">
        <v>0</v>
      </c>
      <c r="DL48">
        <v>0</v>
      </c>
      <c r="DM48">
        <v>0</v>
      </c>
      <c r="DN48">
        <v>1</v>
      </c>
      <c r="DO48">
        <v>1</v>
      </c>
      <c r="DP48">
        <v>1</v>
      </c>
      <c r="DQ48">
        <v>0</v>
      </c>
      <c r="DR48">
        <v>0</v>
      </c>
      <c r="DS48">
        <v>0</v>
      </c>
      <c r="DT48">
        <v>0</v>
      </c>
      <c r="DU48">
        <v>0</v>
      </c>
      <c r="DV48">
        <v>0</v>
      </c>
      <c r="DW48">
        <v>0</v>
      </c>
      <c r="DX48">
        <v>0</v>
      </c>
      <c r="DY48">
        <v>0</v>
      </c>
      <c r="DZ48">
        <v>0</v>
      </c>
      <c r="EA48">
        <v>0</v>
      </c>
      <c r="EB48">
        <v>0</v>
      </c>
      <c r="EC48">
        <v>0</v>
      </c>
      <c r="ED48">
        <v>0</v>
      </c>
      <c r="EE48">
        <v>0</v>
      </c>
      <c r="EF48">
        <v>0</v>
      </c>
      <c r="EG48">
        <v>0</v>
      </c>
      <c r="EH48">
        <v>0</v>
      </c>
      <c r="EI48">
        <v>0</v>
      </c>
      <c r="EJ48">
        <v>1</v>
      </c>
      <c r="EK48">
        <v>0</v>
      </c>
      <c r="EL48">
        <v>1</v>
      </c>
      <c r="EM48">
        <v>0</v>
      </c>
      <c r="EN48">
        <v>0</v>
      </c>
      <c r="EO48">
        <v>0</v>
      </c>
      <c r="EP48">
        <v>0</v>
      </c>
      <c r="EQ48">
        <v>0</v>
      </c>
      <c r="ER48">
        <v>0</v>
      </c>
      <c r="ES48">
        <v>0</v>
      </c>
      <c r="ET48">
        <v>0</v>
      </c>
      <c r="EU48">
        <v>0</v>
      </c>
      <c r="EV48">
        <v>0</v>
      </c>
      <c r="EW48">
        <v>1</v>
      </c>
      <c r="EX48">
        <v>1</v>
      </c>
      <c r="EY48">
        <v>1</v>
      </c>
      <c r="EZ48">
        <v>1</v>
      </c>
      <c r="FA48">
        <v>1</v>
      </c>
      <c r="FB48">
        <v>1</v>
      </c>
      <c r="FC48">
        <v>0</v>
      </c>
      <c r="FD48">
        <v>0</v>
      </c>
      <c r="FE48">
        <v>1</v>
      </c>
      <c r="FF48">
        <v>0</v>
      </c>
      <c r="FG48">
        <v>0</v>
      </c>
      <c r="FH48">
        <v>0</v>
      </c>
      <c r="FI48">
        <v>1</v>
      </c>
      <c r="FJ48">
        <v>0</v>
      </c>
      <c r="FK48">
        <v>0</v>
      </c>
      <c r="FL48">
        <v>1</v>
      </c>
      <c r="FM48">
        <v>1</v>
      </c>
      <c r="FN48">
        <v>0</v>
      </c>
      <c r="FO48">
        <v>0</v>
      </c>
      <c r="FP48">
        <v>0</v>
      </c>
      <c r="FQ48">
        <v>0</v>
      </c>
      <c r="FR48">
        <v>0</v>
      </c>
      <c r="FS48" t="s">
        <v>1925</v>
      </c>
      <c r="FT48" t="s">
        <v>1925</v>
      </c>
      <c r="FU48" t="s">
        <v>1925</v>
      </c>
      <c r="FV48" t="s">
        <v>1925</v>
      </c>
      <c r="FW48" t="s">
        <v>1925</v>
      </c>
      <c r="FX48" t="s">
        <v>1925</v>
      </c>
      <c r="FY48" t="s">
        <v>1925</v>
      </c>
      <c r="FZ48" t="s">
        <v>1925</v>
      </c>
      <c r="GA48" t="s">
        <v>1925</v>
      </c>
      <c r="GB48" t="s">
        <v>1925</v>
      </c>
      <c r="GC48">
        <v>1</v>
      </c>
      <c r="GD48">
        <v>0</v>
      </c>
      <c r="GE48">
        <v>1</v>
      </c>
      <c r="GF48">
        <v>1</v>
      </c>
      <c r="GG48">
        <v>1</v>
      </c>
      <c r="GH48">
        <v>1</v>
      </c>
      <c r="GI48">
        <v>0</v>
      </c>
      <c r="GJ48">
        <v>1</v>
      </c>
      <c r="GK48">
        <v>1</v>
      </c>
      <c r="GL48">
        <v>1</v>
      </c>
      <c r="GM48">
        <v>1</v>
      </c>
      <c r="GN48">
        <v>0</v>
      </c>
      <c r="GO48">
        <v>0</v>
      </c>
      <c r="GP48">
        <v>0</v>
      </c>
      <c r="GQ48">
        <v>0</v>
      </c>
      <c r="GR48" t="s">
        <v>1925</v>
      </c>
      <c r="GS48" t="s">
        <v>1925</v>
      </c>
      <c r="GT48" t="s">
        <v>1925</v>
      </c>
      <c r="GU48" t="s">
        <v>1925</v>
      </c>
      <c r="GV48" t="s">
        <v>1925</v>
      </c>
      <c r="GW48" t="s">
        <v>1925</v>
      </c>
      <c r="GX48" t="s">
        <v>1925</v>
      </c>
      <c r="GY48" t="s">
        <v>1925</v>
      </c>
      <c r="GZ48" t="s">
        <v>1925</v>
      </c>
      <c r="HA48" t="s">
        <v>1925</v>
      </c>
      <c r="HB48" t="s">
        <v>1925</v>
      </c>
      <c r="HC48" t="s">
        <v>1925</v>
      </c>
      <c r="HD48" t="s">
        <v>1925</v>
      </c>
      <c r="HE48">
        <v>1</v>
      </c>
      <c r="HF48">
        <v>0</v>
      </c>
      <c r="HG48">
        <v>0</v>
      </c>
      <c r="HH48">
        <v>0</v>
      </c>
      <c r="HI48">
        <v>0</v>
      </c>
      <c r="HJ48">
        <v>1</v>
      </c>
      <c r="HK48">
        <v>0</v>
      </c>
      <c r="HL48">
        <v>0</v>
      </c>
      <c r="HM48">
        <v>1</v>
      </c>
      <c r="HN48">
        <v>0</v>
      </c>
      <c r="HO48">
        <v>0</v>
      </c>
      <c r="HP48">
        <v>1</v>
      </c>
      <c r="HQ48">
        <v>1</v>
      </c>
      <c r="HR48">
        <v>0</v>
      </c>
      <c r="HS48">
        <v>0</v>
      </c>
    </row>
    <row r="49" spans="1:227" x14ac:dyDescent="0.35">
      <c r="A49" t="s">
        <v>229</v>
      </c>
      <c r="B49" s="1">
        <v>41417</v>
      </c>
      <c r="C49" s="1">
        <v>41735</v>
      </c>
      <c r="D49">
        <v>1</v>
      </c>
      <c r="E49">
        <v>1</v>
      </c>
      <c r="F49">
        <v>1</v>
      </c>
      <c r="G49">
        <v>0</v>
      </c>
      <c r="H49">
        <v>0</v>
      </c>
      <c r="I49">
        <v>0</v>
      </c>
      <c r="J49">
        <v>0</v>
      </c>
      <c r="K49">
        <v>0</v>
      </c>
      <c r="L49">
        <v>0</v>
      </c>
      <c r="M49">
        <v>0</v>
      </c>
      <c r="N49">
        <v>0</v>
      </c>
      <c r="O49">
        <v>0</v>
      </c>
      <c r="P49">
        <v>0</v>
      </c>
      <c r="Q49">
        <v>0</v>
      </c>
      <c r="R49">
        <v>0</v>
      </c>
      <c r="S49">
        <v>1</v>
      </c>
      <c r="T49">
        <v>0</v>
      </c>
      <c r="U49">
        <v>0</v>
      </c>
      <c r="V49">
        <v>1</v>
      </c>
      <c r="W49">
        <v>0</v>
      </c>
      <c r="X49">
        <v>0</v>
      </c>
      <c r="Y49">
        <v>0</v>
      </c>
      <c r="Z49">
        <v>0</v>
      </c>
      <c r="AA49">
        <v>0</v>
      </c>
      <c r="AB49">
        <v>0</v>
      </c>
      <c r="AC49">
        <v>1</v>
      </c>
      <c r="AD49">
        <v>0</v>
      </c>
      <c r="AE49">
        <v>0</v>
      </c>
      <c r="AF49">
        <v>0</v>
      </c>
      <c r="AG49">
        <v>0</v>
      </c>
      <c r="AH49">
        <v>1</v>
      </c>
      <c r="AI49">
        <v>0</v>
      </c>
      <c r="AJ49">
        <v>0</v>
      </c>
      <c r="AK49">
        <v>0</v>
      </c>
      <c r="AL49">
        <v>0</v>
      </c>
      <c r="AM49">
        <v>0</v>
      </c>
      <c r="AN49">
        <v>1</v>
      </c>
      <c r="AO49">
        <v>1</v>
      </c>
      <c r="AP49">
        <v>1</v>
      </c>
      <c r="AQ49">
        <v>0</v>
      </c>
      <c r="AR49">
        <v>0</v>
      </c>
      <c r="AS49">
        <v>0</v>
      </c>
      <c r="AT49">
        <v>0</v>
      </c>
      <c r="AU49">
        <v>0</v>
      </c>
      <c r="AV49">
        <v>0</v>
      </c>
      <c r="AW49">
        <v>0</v>
      </c>
      <c r="AX49">
        <v>0</v>
      </c>
      <c r="AY49">
        <v>0</v>
      </c>
      <c r="AZ49">
        <v>0</v>
      </c>
      <c r="BA49">
        <v>0</v>
      </c>
      <c r="BB49">
        <v>0</v>
      </c>
      <c r="BC49">
        <v>0</v>
      </c>
      <c r="BD49">
        <v>1</v>
      </c>
      <c r="BE49">
        <v>0</v>
      </c>
      <c r="BF49">
        <v>0</v>
      </c>
      <c r="BG49">
        <v>0</v>
      </c>
      <c r="BH49">
        <v>0</v>
      </c>
      <c r="BI49">
        <v>0</v>
      </c>
      <c r="BJ49">
        <v>0</v>
      </c>
      <c r="BK49">
        <v>0</v>
      </c>
      <c r="BL49">
        <v>0</v>
      </c>
      <c r="BM49">
        <v>0</v>
      </c>
      <c r="BN49">
        <v>0</v>
      </c>
      <c r="BO49">
        <v>0</v>
      </c>
      <c r="BP49">
        <v>1</v>
      </c>
      <c r="BQ49">
        <v>0</v>
      </c>
      <c r="BR49">
        <v>0</v>
      </c>
      <c r="BS49">
        <v>0</v>
      </c>
      <c r="BT49">
        <v>1</v>
      </c>
      <c r="BU49">
        <v>1</v>
      </c>
      <c r="BV49">
        <v>1</v>
      </c>
      <c r="BW49">
        <v>1</v>
      </c>
      <c r="BX49">
        <v>0</v>
      </c>
      <c r="BY49">
        <v>0</v>
      </c>
      <c r="BZ49">
        <v>0</v>
      </c>
      <c r="CA49">
        <v>0</v>
      </c>
      <c r="CB49">
        <v>0</v>
      </c>
      <c r="CC49">
        <v>0</v>
      </c>
      <c r="CD49">
        <v>0</v>
      </c>
      <c r="CE49">
        <v>0</v>
      </c>
      <c r="CF49">
        <v>0</v>
      </c>
      <c r="CG49">
        <v>0</v>
      </c>
      <c r="CH49">
        <v>1</v>
      </c>
      <c r="CI49">
        <v>1</v>
      </c>
      <c r="CJ49">
        <v>0</v>
      </c>
      <c r="CK49">
        <v>0</v>
      </c>
      <c r="CL49">
        <v>0</v>
      </c>
      <c r="CM49">
        <v>0</v>
      </c>
      <c r="CN49">
        <v>0</v>
      </c>
      <c r="CO49">
        <v>1</v>
      </c>
      <c r="CP49">
        <v>0</v>
      </c>
      <c r="CQ49">
        <v>0</v>
      </c>
      <c r="CR49">
        <v>0</v>
      </c>
      <c r="CS49">
        <v>0</v>
      </c>
      <c r="CT49">
        <v>0</v>
      </c>
      <c r="CU49">
        <v>0</v>
      </c>
      <c r="CV49">
        <v>0</v>
      </c>
      <c r="CW49">
        <v>0</v>
      </c>
      <c r="CX49">
        <v>0</v>
      </c>
      <c r="CY49">
        <v>0</v>
      </c>
      <c r="CZ49">
        <v>0</v>
      </c>
      <c r="DA49">
        <v>0</v>
      </c>
      <c r="DB49">
        <v>0</v>
      </c>
      <c r="DC49">
        <v>1</v>
      </c>
      <c r="DD49">
        <v>0</v>
      </c>
      <c r="DE49">
        <v>0</v>
      </c>
      <c r="DF49">
        <v>0</v>
      </c>
      <c r="DG49">
        <v>0</v>
      </c>
      <c r="DH49">
        <v>1</v>
      </c>
      <c r="DI49">
        <v>0</v>
      </c>
      <c r="DJ49">
        <v>0</v>
      </c>
      <c r="DK49">
        <v>0</v>
      </c>
      <c r="DL49">
        <v>0</v>
      </c>
      <c r="DM49">
        <v>0</v>
      </c>
      <c r="DN49">
        <v>1</v>
      </c>
      <c r="DO49">
        <v>1</v>
      </c>
      <c r="DP49">
        <v>1</v>
      </c>
      <c r="DQ49">
        <v>0</v>
      </c>
      <c r="DR49">
        <v>0</v>
      </c>
      <c r="DS49">
        <v>0</v>
      </c>
      <c r="DT49">
        <v>0</v>
      </c>
      <c r="DU49">
        <v>0</v>
      </c>
      <c r="DV49">
        <v>0</v>
      </c>
      <c r="DW49">
        <v>0</v>
      </c>
      <c r="DX49">
        <v>0</v>
      </c>
      <c r="DY49">
        <v>0</v>
      </c>
      <c r="DZ49">
        <v>0</v>
      </c>
      <c r="EA49">
        <v>0</v>
      </c>
      <c r="EB49">
        <v>0</v>
      </c>
      <c r="EC49">
        <v>0</v>
      </c>
      <c r="ED49">
        <v>0</v>
      </c>
      <c r="EE49">
        <v>0</v>
      </c>
      <c r="EF49">
        <v>0</v>
      </c>
      <c r="EG49">
        <v>0</v>
      </c>
      <c r="EH49">
        <v>0</v>
      </c>
      <c r="EI49">
        <v>0</v>
      </c>
      <c r="EJ49">
        <v>1</v>
      </c>
      <c r="EK49">
        <v>0</v>
      </c>
      <c r="EL49">
        <v>1</v>
      </c>
      <c r="EM49">
        <v>0</v>
      </c>
      <c r="EN49">
        <v>0</v>
      </c>
      <c r="EO49">
        <v>0</v>
      </c>
      <c r="EP49">
        <v>0</v>
      </c>
      <c r="EQ49">
        <v>0</v>
      </c>
      <c r="ER49">
        <v>0</v>
      </c>
      <c r="ES49">
        <v>0</v>
      </c>
      <c r="ET49">
        <v>0</v>
      </c>
      <c r="EU49">
        <v>0</v>
      </c>
      <c r="EV49">
        <v>0</v>
      </c>
      <c r="EW49">
        <v>1</v>
      </c>
      <c r="EX49">
        <v>1</v>
      </c>
      <c r="EY49">
        <v>1</v>
      </c>
      <c r="EZ49">
        <v>1</v>
      </c>
      <c r="FA49">
        <v>1</v>
      </c>
      <c r="FB49">
        <v>1</v>
      </c>
      <c r="FC49">
        <v>0</v>
      </c>
      <c r="FD49">
        <v>0</v>
      </c>
      <c r="FE49">
        <v>1</v>
      </c>
      <c r="FF49">
        <v>0</v>
      </c>
      <c r="FG49">
        <v>0</v>
      </c>
      <c r="FH49">
        <v>0</v>
      </c>
      <c r="FI49">
        <v>1</v>
      </c>
      <c r="FJ49">
        <v>0</v>
      </c>
      <c r="FK49">
        <v>0</v>
      </c>
      <c r="FL49">
        <v>1</v>
      </c>
      <c r="FM49">
        <v>1</v>
      </c>
      <c r="FN49">
        <v>0</v>
      </c>
      <c r="FO49">
        <v>0</v>
      </c>
      <c r="FP49">
        <v>0</v>
      </c>
      <c r="FQ49">
        <v>0</v>
      </c>
      <c r="FR49">
        <v>0</v>
      </c>
      <c r="FS49" t="s">
        <v>1925</v>
      </c>
      <c r="FT49" t="s">
        <v>1925</v>
      </c>
      <c r="FU49" t="s">
        <v>1925</v>
      </c>
      <c r="FV49" t="s">
        <v>1925</v>
      </c>
      <c r="FW49" t="s">
        <v>1925</v>
      </c>
      <c r="FX49" t="s">
        <v>1925</v>
      </c>
      <c r="FY49" t="s">
        <v>1925</v>
      </c>
      <c r="FZ49" t="s">
        <v>1925</v>
      </c>
      <c r="GA49" t="s">
        <v>1925</v>
      </c>
      <c r="GB49" t="s">
        <v>1925</v>
      </c>
      <c r="GC49">
        <v>1</v>
      </c>
      <c r="GD49">
        <v>0</v>
      </c>
      <c r="GE49">
        <v>1</v>
      </c>
      <c r="GF49">
        <v>1</v>
      </c>
      <c r="GG49">
        <v>1</v>
      </c>
      <c r="GH49">
        <v>1</v>
      </c>
      <c r="GI49">
        <v>0</v>
      </c>
      <c r="GJ49">
        <v>1</v>
      </c>
      <c r="GK49">
        <v>1</v>
      </c>
      <c r="GL49">
        <v>1</v>
      </c>
      <c r="GM49">
        <v>1</v>
      </c>
      <c r="GN49">
        <v>0</v>
      </c>
      <c r="GO49">
        <v>0</v>
      </c>
      <c r="GP49">
        <v>0</v>
      </c>
      <c r="GQ49">
        <v>0</v>
      </c>
      <c r="GR49" t="s">
        <v>1925</v>
      </c>
      <c r="GS49" t="s">
        <v>1925</v>
      </c>
      <c r="GT49" t="s">
        <v>1925</v>
      </c>
      <c r="GU49" t="s">
        <v>1925</v>
      </c>
      <c r="GV49" t="s">
        <v>1925</v>
      </c>
      <c r="GW49" t="s">
        <v>1925</v>
      </c>
      <c r="GX49" t="s">
        <v>1925</v>
      </c>
      <c r="GY49" t="s">
        <v>1925</v>
      </c>
      <c r="GZ49" t="s">
        <v>1925</v>
      </c>
      <c r="HA49" t="s">
        <v>1925</v>
      </c>
      <c r="HB49" t="s">
        <v>1925</v>
      </c>
      <c r="HC49" t="s">
        <v>1925</v>
      </c>
      <c r="HD49" t="s">
        <v>1925</v>
      </c>
      <c r="HE49">
        <v>1</v>
      </c>
      <c r="HF49">
        <v>0</v>
      </c>
      <c r="HG49">
        <v>0</v>
      </c>
      <c r="HH49">
        <v>0</v>
      </c>
      <c r="HI49">
        <v>0</v>
      </c>
      <c r="HJ49">
        <v>1</v>
      </c>
      <c r="HK49">
        <v>0</v>
      </c>
      <c r="HL49">
        <v>0</v>
      </c>
      <c r="HM49">
        <v>1</v>
      </c>
      <c r="HN49">
        <v>0</v>
      </c>
      <c r="HO49">
        <v>0</v>
      </c>
      <c r="HP49">
        <v>1</v>
      </c>
      <c r="HQ49">
        <v>1</v>
      </c>
      <c r="HR49">
        <v>0</v>
      </c>
      <c r="HS49">
        <v>0</v>
      </c>
    </row>
    <row r="50" spans="1:227" x14ac:dyDescent="0.35">
      <c r="A50" t="s">
        <v>229</v>
      </c>
      <c r="B50" s="1">
        <v>41736</v>
      </c>
      <c r="C50" s="1">
        <v>41789</v>
      </c>
      <c r="D50">
        <v>1</v>
      </c>
      <c r="E50">
        <v>1</v>
      </c>
      <c r="F50">
        <v>1</v>
      </c>
      <c r="G50">
        <v>0</v>
      </c>
      <c r="H50">
        <v>0</v>
      </c>
      <c r="I50">
        <v>0</v>
      </c>
      <c r="J50">
        <v>0</v>
      </c>
      <c r="K50">
        <v>0</v>
      </c>
      <c r="L50">
        <v>0</v>
      </c>
      <c r="M50">
        <v>0</v>
      </c>
      <c r="N50">
        <v>0</v>
      </c>
      <c r="O50">
        <v>0</v>
      </c>
      <c r="P50">
        <v>0</v>
      </c>
      <c r="Q50">
        <v>0</v>
      </c>
      <c r="R50">
        <v>0</v>
      </c>
      <c r="S50">
        <v>1</v>
      </c>
      <c r="T50">
        <v>0</v>
      </c>
      <c r="U50">
        <v>0</v>
      </c>
      <c r="V50">
        <v>1</v>
      </c>
      <c r="W50">
        <v>0</v>
      </c>
      <c r="X50">
        <v>0</v>
      </c>
      <c r="Y50">
        <v>0</v>
      </c>
      <c r="Z50">
        <v>0</v>
      </c>
      <c r="AA50">
        <v>0</v>
      </c>
      <c r="AB50">
        <v>0</v>
      </c>
      <c r="AC50">
        <v>1</v>
      </c>
      <c r="AD50">
        <v>0</v>
      </c>
      <c r="AE50">
        <v>0</v>
      </c>
      <c r="AF50">
        <v>0</v>
      </c>
      <c r="AG50">
        <v>0</v>
      </c>
      <c r="AH50">
        <v>1</v>
      </c>
      <c r="AI50">
        <v>0</v>
      </c>
      <c r="AJ50">
        <v>0</v>
      </c>
      <c r="AK50">
        <v>0</v>
      </c>
      <c r="AL50">
        <v>0</v>
      </c>
      <c r="AM50">
        <v>0</v>
      </c>
      <c r="AN50">
        <v>1</v>
      </c>
      <c r="AO50">
        <v>1</v>
      </c>
      <c r="AP50">
        <v>1</v>
      </c>
      <c r="AQ50">
        <v>0</v>
      </c>
      <c r="AR50">
        <v>0</v>
      </c>
      <c r="AS50">
        <v>0</v>
      </c>
      <c r="AT50">
        <v>0</v>
      </c>
      <c r="AU50">
        <v>0</v>
      </c>
      <c r="AV50">
        <v>0</v>
      </c>
      <c r="AW50">
        <v>0</v>
      </c>
      <c r="AX50">
        <v>0</v>
      </c>
      <c r="AY50">
        <v>0</v>
      </c>
      <c r="AZ50">
        <v>0</v>
      </c>
      <c r="BA50">
        <v>0</v>
      </c>
      <c r="BB50">
        <v>0</v>
      </c>
      <c r="BC50">
        <v>0</v>
      </c>
      <c r="BD50">
        <v>1</v>
      </c>
      <c r="BE50">
        <v>0</v>
      </c>
      <c r="BF50">
        <v>0</v>
      </c>
      <c r="BG50">
        <v>0</v>
      </c>
      <c r="BH50">
        <v>0</v>
      </c>
      <c r="BI50">
        <v>0</v>
      </c>
      <c r="BJ50">
        <v>0</v>
      </c>
      <c r="BK50">
        <v>0</v>
      </c>
      <c r="BL50">
        <v>0</v>
      </c>
      <c r="BM50">
        <v>0</v>
      </c>
      <c r="BN50">
        <v>0</v>
      </c>
      <c r="BO50">
        <v>0</v>
      </c>
      <c r="BP50">
        <v>1</v>
      </c>
      <c r="BQ50">
        <v>0</v>
      </c>
      <c r="BR50">
        <v>0</v>
      </c>
      <c r="BS50">
        <v>0</v>
      </c>
      <c r="BT50">
        <v>1</v>
      </c>
      <c r="BU50">
        <v>1</v>
      </c>
      <c r="BV50">
        <v>1</v>
      </c>
      <c r="BW50">
        <v>1</v>
      </c>
      <c r="BX50">
        <v>0</v>
      </c>
      <c r="BY50">
        <v>0</v>
      </c>
      <c r="BZ50">
        <v>0</v>
      </c>
      <c r="CA50">
        <v>0</v>
      </c>
      <c r="CB50">
        <v>0</v>
      </c>
      <c r="CC50">
        <v>0</v>
      </c>
      <c r="CD50">
        <v>0</v>
      </c>
      <c r="CE50">
        <v>0</v>
      </c>
      <c r="CF50">
        <v>0</v>
      </c>
      <c r="CG50">
        <v>0</v>
      </c>
      <c r="CH50">
        <v>1</v>
      </c>
      <c r="CI50">
        <v>1</v>
      </c>
      <c r="CJ50">
        <v>0</v>
      </c>
      <c r="CK50">
        <v>0</v>
      </c>
      <c r="CL50">
        <v>0</v>
      </c>
      <c r="CM50">
        <v>0</v>
      </c>
      <c r="CN50">
        <v>0</v>
      </c>
      <c r="CO50">
        <v>1</v>
      </c>
      <c r="CP50">
        <v>0</v>
      </c>
      <c r="CQ50">
        <v>0</v>
      </c>
      <c r="CR50">
        <v>0</v>
      </c>
      <c r="CS50">
        <v>0</v>
      </c>
      <c r="CT50">
        <v>0</v>
      </c>
      <c r="CU50">
        <v>0</v>
      </c>
      <c r="CV50">
        <v>0</v>
      </c>
      <c r="CW50">
        <v>0</v>
      </c>
      <c r="CX50">
        <v>0</v>
      </c>
      <c r="CY50">
        <v>0</v>
      </c>
      <c r="CZ50">
        <v>0</v>
      </c>
      <c r="DA50">
        <v>0</v>
      </c>
      <c r="DB50">
        <v>0</v>
      </c>
      <c r="DC50">
        <v>1</v>
      </c>
      <c r="DD50">
        <v>0</v>
      </c>
      <c r="DE50">
        <v>0</v>
      </c>
      <c r="DF50">
        <v>0</v>
      </c>
      <c r="DG50">
        <v>0</v>
      </c>
      <c r="DH50">
        <v>1</v>
      </c>
      <c r="DI50">
        <v>0</v>
      </c>
      <c r="DJ50">
        <v>0</v>
      </c>
      <c r="DK50">
        <v>0</v>
      </c>
      <c r="DL50">
        <v>0</v>
      </c>
      <c r="DM50">
        <v>0</v>
      </c>
      <c r="DN50">
        <v>1</v>
      </c>
      <c r="DO50">
        <v>1</v>
      </c>
      <c r="DP50">
        <v>1</v>
      </c>
      <c r="DQ50">
        <v>0</v>
      </c>
      <c r="DR50">
        <v>0</v>
      </c>
      <c r="DS50">
        <v>0</v>
      </c>
      <c r="DT50">
        <v>0</v>
      </c>
      <c r="DU50">
        <v>0</v>
      </c>
      <c r="DV50">
        <v>0</v>
      </c>
      <c r="DW50">
        <v>0</v>
      </c>
      <c r="DX50">
        <v>0</v>
      </c>
      <c r="DY50">
        <v>0</v>
      </c>
      <c r="DZ50">
        <v>0</v>
      </c>
      <c r="EA50">
        <v>0</v>
      </c>
      <c r="EB50">
        <v>0</v>
      </c>
      <c r="EC50">
        <v>0</v>
      </c>
      <c r="ED50">
        <v>0</v>
      </c>
      <c r="EE50">
        <v>0</v>
      </c>
      <c r="EF50">
        <v>0</v>
      </c>
      <c r="EG50">
        <v>0</v>
      </c>
      <c r="EH50">
        <v>0</v>
      </c>
      <c r="EI50">
        <v>0</v>
      </c>
      <c r="EJ50">
        <v>1</v>
      </c>
      <c r="EK50">
        <v>0</v>
      </c>
      <c r="EL50">
        <v>1</v>
      </c>
      <c r="EM50">
        <v>0</v>
      </c>
      <c r="EN50">
        <v>0</v>
      </c>
      <c r="EO50">
        <v>0</v>
      </c>
      <c r="EP50">
        <v>0</v>
      </c>
      <c r="EQ50">
        <v>0</v>
      </c>
      <c r="ER50">
        <v>0</v>
      </c>
      <c r="ES50">
        <v>0</v>
      </c>
      <c r="ET50">
        <v>0</v>
      </c>
      <c r="EU50">
        <v>0</v>
      </c>
      <c r="EV50">
        <v>0</v>
      </c>
      <c r="EW50">
        <v>1</v>
      </c>
      <c r="EX50">
        <v>1</v>
      </c>
      <c r="EY50">
        <v>1</v>
      </c>
      <c r="EZ50">
        <v>1</v>
      </c>
      <c r="FA50">
        <v>1</v>
      </c>
      <c r="FB50">
        <v>1</v>
      </c>
      <c r="FC50">
        <v>0</v>
      </c>
      <c r="FD50">
        <v>0</v>
      </c>
      <c r="FE50">
        <v>1</v>
      </c>
      <c r="FF50">
        <v>0</v>
      </c>
      <c r="FG50">
        <v>0</v>
      </c>
      <c r="FH50">
        <v>0</v>
      </c>
      <c r="FI50">
        <v>1</v>
      </c>
      <c r="FJ50">
        <v>0</v>
      </c>
      <c r="FK50">
        <v>0</v>
      </c>
      <c r="FL50">
        <v>1</v>
      </c>
      <c r="FM50">
        <v>1</v>
      </c>
      <c r="FN50">
        <v>0</v>
      </c>
      <c r="FO50">
        <v>0</v>
      </c>
      <c r="FP50">
        <v>0</v>
      </c>
      <c r="FQ50">
        <v>0</v>
      </c>
      <c r="FR50">
        <v>0</v>
      </c>
      <c r="FS50" t="s">
        <v>1925</v>
      </c>
      <c r="FT50" t="s">
        <v>1925</v>
      </c>
      <c r="FU50" t="s">
        <v>1925</v>
      </c>
      <c r="FV50" t="s">
        <v>1925</v>
      </c>
      <c r="FW50" t="s">
        <v>1925</v>
      </c>
      <c r="FX50" t="s">
        <v>1925</v>
      </c>
      <c r="FY50" t="s">
        <v>1925</v>
      </c>
      <c r="FZ50" t="s">
        <v>1925</v>
      </c>
      <c r="GA50" t="s">
        <v>1925</v>
      </c>
      <c r="GB50" t="s">
        <v>1925</v>
      </c>
      <c r="GC50">
        <v>1</v>
      </c>
      <c r="GD50">
        <v>0</v>
      </c>
      <c r="GE50">
        <v>1</v>
      </c>
      <c r="GF50">
        <v>1</v>
      </c>
      <c r="GG50">
        <v>1</v>
      </c>
      <c r="GH50">
        <v>1</v>
      </c>
      <c r="GI50">
        <v>0</v>
      </c>
      <c r="GJ50">
        <v>1</v>
      </c>
      <c r="GK50">
        <v>1</v>
      </c>
      <c r="GL50">
        <v>1</v>
      </c>
      <c r="GM50">
        <v>1</v>
      </c>
      <c r="GN50">
        <v>0</v>
      </c>
      <c r="GO50">
        <v>0</v>
      </c>
      <c r="GP50">
        <v>0</v>
      </c>
      <c r="GQ50">
        <v>0</v>
      </c>
      <c r="GR50" t="s">
        <v>1925</v>
      </c>
      <c r="GS50" t="s">
        <v>1925</v>
      </c>
      <c r="GT50" t="s">
        <v>1925</v>
      </c>
      <c r="GU50" t="s">
        <v>1925</v>
      </c>
      <c r="GV50" t="s">
        <v>1925</v>
      </c>
      <c r="GW50" t="s">
        <v>1925</v>
      </c>
      <c r="GX50" t="s">
        <v>1925</v>
      </c>
      <c r="GY50" t="s">
        <v>1925</v>
      </c>
      <c r="GZ50" t="s">
        <v>1925</v>
      </c>
      <c r="HA50" t="s">
        <v>1925</v>
      </c>
      <c r="HB50" t="s">
        <v>1925</v>
      </c>
      <c r="HC50" t="s">
        <v>1925</v>
      </c>
      <c r="HD50" t="s">
        <v>1925</v>
      </c>
      <c r="HE50">
        <v>1</v>
      </c>
      <c r="HF50">
        <v>0</v>
      </c>
      <c r="HG50">
        <v>0</v>
      </c>
      <c r="HH50">
        <v>0</v>
      </c>
      <c r="HI50">
        <v>0</v>
      </c>
      <c r="HJ50">
        <v>1</v>
      </c>
      <c r="HK50">
        <v>0</v>
      </c>
      <c r="HL50">
        <v>0</v>
      </c>
      <c r="HM50">
        <v>1</v>
      </c>
      <c r="HN50">
        <v>0</v>
      </c>
      <c r="HO50">
        <v>0</v>
      </c>
      <c r="HP50">
        <v>1</v>
      </c>
      <c r="HQ50">
        <v>1</v>
      </c>
      <c r="HR50">
        <v>0</v>
      </c>
      <c r="HS50">
        <v>0</v>
      </c>
    </row>
    <row r="51" spans="1:227" x14ac:dyDescent="0.35">
      <c r="A51" t="s">
        <v>229</v>
      </c>
      <c r="B51" s="1">
        <v>41790</v>
      </c>
      <c r="C51" s="1">
        <v>41856</v>
      </c>
      <c r="D51">
        <v>1</v>
      </c>
      <c r="E51">
        <v>1</v>
      </c>
      <c r="F51">
        <v>1</v>
      </c>
      <c r="G51">
        <v>0</v>
      </c>
      <c r="H51">
        <v>0</v>
      </c>
      <c r="I51">
        <v>0</v>
      </c>
      <c r="J51">
        <v>0</v>
      </c>
      <c r="K51">
        <v>0</v>
      </c>
      <c r="L51">
        <v>0</v>
      </c>
      <c r="M51">
        <v>0</v>
      </c>
      <c r="N51">
        <v>0</v>
      </c>
      <c r="O51">
        <v>0</v>
      </c>
      <c r="P51">
        <v>0</v>
      </c>
      <c r="Q51">
        <v>0</v>
      </c>
      <c r="R51">
        <v>0</v>
      </c>
      <c r="S51">
        <v>1</v>
      </c>
      <c r="T51">
        <v>0</v>
      </c>
      <c r="U51">
        <v>0</v>
      </c>
      <c r="V51">
        <v>1</v>
      </c>
      <c r="W51">
        <v>0</v>
      </c>
      <c r="X51">
        <v>0</v>
      </c>
      <c r="Y51">
        <v>0</v>
      </c>
      <c r="Z51">
        <v>0</v>
      </c>
      <c r="AA51">
        <v>0</v>
      </c>
      <c r="AB51">
        <v>0</v>
      </c>
      <c r="AC51">
        <v>1</v>
      </c>
      <c r="AD51">
        <v>0</v>
      </c>
      <c r="AE51">
        <v>0</v>
      </c>
      <c r="AF51">
        <v>0</v>
      </c>
      <c r="AG51">
        <v>0</v>
      </c>
      <c r="AH51">
        <v>1</v>
      </c>
      <c r="AI51">
        <v>0</v>
      </c>
      <c r="AJ51">
        <v>0</v>
      </c>
      <c r="AK51">
        <v>0</v>
      </c>
      <c r="AL51">
        <v>0</v>
      </c>
      <c r="AM51">
        <v>0</v>
      </c>
      <c r="AN51">
        <v>1</v>
      </c>
      <c r="AO51">
        <v>1</v>
      </c>
      <c r="AP51">
        <v>1</v>
      </c>
      <c r="AQ51">
        <v>0</v>
      </c>
      <c r="AR51">
        <v>0</v>
      </c>
      <c r="AS51">
        <v>0</v>
      </c>
      <c r="AT51">
        <v>0</v>
      </c>
      <c r="AU51">
        <v>0</v>
      </c>
      <c r="AV51">
        <v>0</v>
      </c>
      <c r="AW51">
        <v>0</v>
      </c>
      <c r="AX51">
        <v>0</v>
      </c>
      <c r="AY51">
        <v>0</v>
      </c>
      <c r="AZ51">
        <v>0</v>
      </c>
      <c r="BA51">
        <v>0</v>
      </c>
      <c r="BB51">
        <v>0</v>
      </c>
      <c r="BC51">
        <v>0</v>
      </c>
      <c r="BD51">
        <v>1</v>
      </c>
      <c r="BE51">
        <v>0</v>
      </c>
      <c r="BF51">
        <v>0</v>
      </c>
      <c r="BG51">
        <v>0</v>
      </c>
      <c r="BH51">
        <v>0</v>
      </c>
      <c r="BI51">
        <v>0</v>
      </c>
      <c r="BJ51">
        <v>0</v>
      </c>
      <c r="BK51">
        <v>0</v>
      </c>
      <c r="BL51">
        <v>0</v>
      </c>
      <c r="BM51">
        <v>0</v>
      </c>
      <c r="BN51">
        <v>0</v>
      </c>
      <c r="BO51">
        <v>0</v>
      </c>
      <c r="BP51">
        <v>1</v>
      </c>
      <c r="BQ51">
        <v>0</v>
      </c>
      <c r="BR51">
        <v>0</v>
      </c>
      <c r="BS51">
        <v>0</v>
      </c>
      <c r="BT51">
        <v>1</v>
      </c>
      <c r="BU51">
        <v>1</v>
      </c>
      <c r="BV51">
        <v>1</v>
      </c>
      <c r="BW51">
        <v>1</v>
      </c>
      <c r="BX51">
        <v>0</v>
      </c>
      <c r="BY51">
        <v>0</v>
      </c>
      <c r="BZ51">
        <v>0</v>
      </c>
      <c r="CA51">
        <v>0</v>
      </c>
      <c r="CB51">
        <v>0</v>
      </c>
      <c r="CC51">
        <v>0</v>
      </c>
      <c r="CD51">
        <v>0</v>
      </c>
      <c r="CE51">
        <v>0</v>
      </c>
      <c r="CF51">
        <v>0</v>
      </c>
      <c r="CG51">
        <v>0</v>
      </c>
      <c r="CH51">
        <v>1</v>
      </c>
      <c r="CI51">
        <v>1</v>
      </c>
      <c r="CJ51">
        <v>0</v>
      </c>
      <c r="CK51">
        <v>0</v>
      </c>
      <c r="CL51">
        <v>0</v>
      </c>
      <c r="CM51">
        <v>0</v>
      </c>
      <c r="CN51">
        <v>0</v>
      </c>
      <c r="CO51">
        <v>1</v>
      </c>
      <c r="CP51">
        <v>0</v>
      </c>
      <c r="CQ51">
        <v>0</v>
      </c>
      <c r="CR51">
        <v>0</v>
      </c>
      <c r="CS51">
        <v>0</v>
      </c>
      <c r="CT51">
        <v>0</v>
      </c>
      <c r="CU51">
        <v>0</v>
      </c>
      <c r="CV51">
        <v>0</v>
      </c>
      <c r="CW51">
        <v>0</v>
      </c>
      <c r="CX51">
        <v>0</v>
      </c>
      <c r="CY51">
        <v>0</v>
      </c>
      <c r="CZ51">
        <v>0</v>
      </c>
      <c r="DA51">
        <v>0</v>
      </c>
      <c r="DB51">
        <v>0</v>
      </c>
      <c r="DC51">
        <v>1</v>
      </c>
      <c r="DD51">
        <v>0</v>
      </c>
      <c r="DE51">
        <v>0</v>
      </c>
      <c r="DF51">
        <v>0</v>
      </c>
      <c r="DG51">
        <v>0</v>
      </c>
      <c r="DH51">
        <v>1</v>
      </c>
      <c r="DI51">
        <v>0</v>
      </c>
      <c r="DJ51">
        <v>0</v>
      </c>
      <c r="DK51">
        <v>0</v>
      </c>
      <c r="DL51">
        <v>0</v>
      </c>
      <c r="DM51">
        <v>0</v>
      </c>
      <c r="DN51">
        <v>1</v>
      </c>
      <c r="DO51">
        <v>1</v>
      </c>
      <c r="DP51">
        <v>1</v>
      </c>
      <c r="DQ51">
        <v>0</v>
      </c>
      <c r="DR51">
        <v>0</v>
      </c>
      <c r="DS51">
        <v>0</v>
      </c>
      <c r="DT51">
        <v>0</v>
      </c>
      <c r="DU51">
        <v>0</v>
      </c>
      <c r="DV51">
        <v>0</v>
      </c>
      <c r="DW51">
        <v>0</v>
      </c>
      <c r="DX51">
        <v>0</v>
      </c>
      <c r="DY51">
        <v>0</v>
      </c>
      <c r="DZ51">
        <v>0</v>
      </c>
      <c r="EA51">
        <v>0</v>
      </c>
      <c r="EB51">
        <v>0</v>
      </c>
      <c r="EC51">
        <v>0</v>
      </c>
      <c r="ED51">
        <v>0</v>
      </c>
      <c r="EE51">
        <v>0</v>
      </c>
      <c r="EF51">
        <v>0</v>
      </c>
      <c r="EG51">
        <v>0</v>
      </c>
      <c r="EH51">
        <v>0</v>
      </c>
      <c r="EI51">
        <v>0</v>
      </c>
      <c r="EJ51">
        <v>1</v>
      </c>
      <c r="EK51">
        <v>0</v>
      </c>
      <c r="EL51">
        <v>1</v>
      </c>
      <c r="EM51">
        <v>0</v>
      </c>
      <c r="EN51">
        <v>0</v>
      </c>
      <c r="EO51">
        <v>0</v>
      </c>
      <c r="EP51">
        <v>0</v>
      </c>
      <c r="EQ51">
        <v>0</v>
      </c>
      <c r="ER51">
        <v>0</v>
      </c>
      <c r="ES51">
        <v>0</v>
      </c>
      <c r="ET51">
        <v>0</v>
      </c>
      <c r="EU51">
        <v>0</v>
      </c>
      <c r="EV51">
        <v>0</v>
      </c>
      <c r="EW51">
        <v>1</v>
      </c>
      <c r="EX51">
        <v>1</v>
      </c>
      <c r="EY51">
        <v>1</v>
      </c>
      <c r="EZ51">
        <v>1</v>
      </c>
      <c r="FA51">
        <v>1</v>
      </c>
      <c r="FB51">
        <v>1</v>
      </c>
      <c r="FC51">
        <v>0</v>
      </c>
      <c r="FD51">
        <v>0</v>
      </c>
      <c r="FE51">
        <v>1</v>
      </c>
      <c r="FF51">
        <v>0</v>
      </c>
      <c r="FG51">
        <v>0</v>
      </c>
      <c r="FH51">
        <v>0</v>
      </c>
      <c r="FI51">
        <v>1</v>
      </c>
      <c r="FJ51">
        <v>0</v>
      </c>
      <c r="FK51">
        <v>0</v>
      </c>
      <c r="FL51">
        <v>1</v>
      </c>
      <c r="FM51">
        <v>1</v>
      </c>
      <c r="FN51">
        <v>0</v>
      </c>
      <c r="FO51">
        <v>0</v>
      </c>
      <c r="FP51">
        <v>0</v>
      </c>
      <c r="FQ51">
        <v>0</v>
      </c>
      <c r="FR51">
        <v>0</v>
      </c>
      <c r="FS51" t="s">
        <v>1925</v>
      </c>
      <c r="FT51" t="s">
        <v>1925</v>
      </c>
      <c r="FU51" t="s">
        <v>1925</v>
      </c>
      <c r="FV51" t="s">
        <v>1925</v>
      </c>
      <c r="FW51" t="s">
        <v>1925</v>
      </c>
      <c r="FX51" t="s">
        <v>1925</v>
      </c>
      <c r="FY51" t="s">
        <v>1925</v>
      </c>
      <c r="FZ51" t="s">
        <v>1925</v>
      </c>
      <c r="GA51" t="s">
        <v>1925</v>
      </c>
      <c r="GB51" t="s">
        <v>1925</v>
      </c>
      <c r="GC51">
        <v>1</v>
      </c>
      <c r="GD51">
        <v>0</v>
      </c>
      <c r="GE51">
        <v>1</v>
      </c>
      <c r="GF51">
        <v>1</v>
      </c>
      <c r="GG51">
        <v>1</v>
      </c>
      <c r="GH51">
        <v>1</v>
      </c>
      <c r="GI51">
        <v>0</v>
      </c>
      <c r="GJ51">
        <v>1</v>
      </c>
      <c r="GK51">
        <v>1</v>
      </c>
      <c r="GL51">
        <v>1</v>
      </c>
      <c r="GM51">
        <v>1</v>
      </c>
      <c r="GN51">
        <v>0</v>
      </c>
      <c r="GO51">
        <v>0</v>
      </c>
      <c r="GP51">
        <v>0</v>
      </c>
      <c r="GQ51">
        <v>0</v>
      </c>
      <c r="GR51" t="s">
        <v>1925</v>
      </c>
      <c r="GS51" t="s">
        <v>1925</v>
      </c>
      <c r="GT51" t="s">
        <v>1925</v>
      </c>
      <c r="GU51" t="s">
        <v>1925</v>
      </c>
      <c r="GV51" t="s">
        <v>1925</v>
      </c>
      <c r="GW51" t="s">
        <v>1925</v>
      </c>
      <c r="GX51" t="s">
        <v>1925</v>
      </c>
      <c r="GY51" t="s">
        <v>1925</v>
      </c>
      <c r="GZ51" t="s">
        <v>1925</v>
      </c>
      <c r="HA51" t="s">
        <v>1925</v>
      </c>
      <c r="HB51" t="s">
        <v>1925</v>
      </c>
      <c r="HC51" t="s">
        <v>1925</v>
      </c>
      <c r="HD51" t="s">
        <v>1925</v>
      </c>
      <c r="HE51">
        <v>1</v>
      </c>
      <c r="HF51">
        <v>0</v>
      </c>
      <c r="HG51">
        <v>0</v>
      </c>
      <c r="HH51">
        <v>0</v>
      </c>
      <c r="HI51">
        <v>0</v>
      </c>
      <c r="HJ51">
        <v>1</v>
      </c>
      <c r="HK51">
        <v>0</v>
      </c>
      <c r="HL51">
        <v>0</v>
      </c>
      <c r="HM51">
        <v>1</v>
      </c>
      <c r="HN51">
        <v>0</v>
      </c>
      <c r="HO51">
        <v>0</v>
      </c>
      <c r="HP51">
        <v>1</v>
      </c>
      <c r="HQ51">
        <v>1</v>
      </c>
      <c r="HR51">
        <v>0</v>
      </c>
      <c r="HS51">
        <v>0</v>
      </c>
    </row>
    <row r="52" spans="1:227" x14ac:dyDescent="0.35">
      <c r="A52" t="s">
        <v>229</v>
      </c>
      <c r="B52" s="1">
        <v>41857</v>
      </c>
      <c r="C52" s="1">
        <v>42159</v>
      </c>
      <c r="D52">
        <v>1</v>
      </c>
      <c r="E52">
        <v>1</v>
      </c>
      <c r="F52">
        <v>1</v>
      </c>
      <c r="G52">
        <v>0</v>
      </c>
      <c r="H52">
        <v>0</v>
      </c>
      <c r="I52">
        <v>0</v>
      </c>
      <c r="J52">
        <v>0</v>
      </c>
      <c r="K52">
        <v>0</v>
      </c>
      <c r="L52">
        <v>0</v>
      </c>
      <c r="M52">
        <v>0</v>
      </c>
      <c r="N52">
        <v>0</v>
      </c>
      <c r="O52">
        <v>0</v>
      </c>
      <c r="P52">
        <v>0</v>
      </c>
      <c r="Q52">
        <v>0</v>
      </c>
      <c r="R52">
        <v>0</v>
      </c>
      <c r="S52">
        <v>1</v>
      </c>
      <c r="T52">
        <v>0</v>
      </c>
      <c r="U52">
        <v>0</v>
      </c>
      <c r="V52">
        <v>1</v>
      </c>
      <c r="W52">
        <v>0</v>
      </c>
      <c r="X52">
        <v>0</v>
      </c>
      <c r="Y52">
        <v>0</v>
      </c>
      <c r="Z52">
        <v>0</v>
      </c>
      <c r="AA52">
        <v>0</v>
      </c>
      <c r="AB52">
        <v>0</v>
      </c>
      <c r="AC52">
        <v>1</v>
      </c>
      <c r="AD52">
        <v>0</v>
      </c>
      <c r="AE52">
        <v>0</v>
      </c>
      <c r="AF52">
        <v>0</v>
      </c>
      <c r="AG52">
        <v>0</v>
      </c>
      <c r="AH52">
        <v>1</v>
      </c>
      <c r="AI52">
        <v>0</v>
      </c>
      <c r="AJ52">
        <v>0</v>
      </c>
      <c r="AK52">
        <v>0</v>
      </c>
      <c r="AL52">
        <v>0</v>
      </c>
      <c r="AM52">
        <v>0</v>
      </c>
      <c r="AN52">
        <v>1</v>
      </c>
      <c r="AO52">
        <v>1</v>
      </c>
      <c r="AP52">
        <v>1</v>
      </c>
      <c r="AQ52">
        <v>0</v>
      </c>
      <c r="AR52">
        <v>0</v>
      </c>
      <c r="AS52">
        <v>0</v>
      </c>
      <c r="AT52">
        <v>0</v>
      </c>
      <c r="AU52">
        <v>0</v>
      </c>
      <c r="AV52">
        <v>0</v>
      </c>
      <c r="AW52">
        <v>0</v>
      </c>
      <c r="AX52">
        <v>0</v>
      </c>
      <c r="AY52">
        <v>0</v>
      </c>
      <c r="AZ52">
        <v>0</v>
      </c>
      <c r="BA52">
        <v>0</v>
      </c>
      <c r="BB52">
        <v>0</v>
      </c>
      <c r="BC52">
        <v>0</v>
      </c>
      <c r="BD52">
        <v>1</v>
      </c>
      <c r="BE52">
        <v>0</v>
      </c>
      <c r="BF52">
        <v>0</v>
      </c>
      <c r="BG52">
        <v>0</v>
      </c>
      <c r="BH52">
        <v>0</v>
      </c>
      <c r="BI52">
        <v>0</v>
      </c>
      <c r="BJ52">
        <v>0</v>
      </c>
      <c r="BK52">
        <v>0</v>
      </c>
      <c r="BL52">
        <v>0</v>
      </c>
      <c r="BM52">
        <v>0</v>
      </c>
      <c r="BN52">
        <v>0</v>
      </c>
      <c r="BO52">
        <v>0</v>
      </c>
      <c r="BP52">
        <v>1</v>
      </c>
      <c r="BQ52">
        <v>0</v>
      </c>
      <c r="BR52">
        <v>0</v>
      </c>
      <c r="BS52">
        <v>0</v>
      </c>
      <c r="BT52">
        <v>1</v>
      </c>
      <c r="BU52">
        <v>1</v>
      </c>
      <c r="BV52">
        <v>1</v>
      </c>
      <c r="BW52">
        <v>1</v>
      </c>
      <c r="BX52">
        <v>0</v>
      </c>
      <c r="BY52">
        <v>0</v>
      </c>
      <c r="BZ52">
        <v>0</v>
      </c>
      <c r="CA52">
        <v>0</v>
      </c>
      <c r="CB52">
        <v>0</v>
      </c>
      <c r="CC52">
        <v>0</v>
      </c>
      <c r="CD52">
        <v>0</v>
      </c>
      <c r="CE52">
        <v>0</v>
      </c>
      <c r="CF52">
        <v>0</v>
      </c>
      <c r="CG52">
        <v>0</v>
      </c>
      <c r="CH52">
        <v>1</v>
      </c>
      <c r="CI52">
        <v>1</v>
      </c>
      <c r="CJ52">
        <v>0</v>
      </c>
      <c r="CK52">
        <v>0</v>
      </c>
      <c r="CL52">
        <v>0</v>
      </c>
      <c r="CM52">
        <v>0</v>
      </c>
      <c r="CN52">
        <v>0</v>
      </c>
      <c r="CO52">
        <v>1</v>
      </c>
      <c r="CP52">
        <v>0</v>
      </c>
      <c r="CQ52">
        <v>0</v>
      </c>
      <c r="CR52">
        <v>0</v>
      </c>
      <c r="CS52">
        <v>0</v>
      </c>
      <c r="CT52">
        <v>0</v>
      </c>
      <c r="CU52">
        <v>0</v>
      </c>
      <c r="CV52">
        <v>0</v>
      </c>
      <c r="CW52">
        <v>0</v>
      </c>
      <c r="CX52">
        <v>0</v>
      </c>
      <c r="CY52">
        <v>0</v>
      </c>
      <c r="CZ52">
        <v>0</v>
      </c>
      <c r="DA52">
        <v>0</v>
      </c>
      <c r="DB52">
        <v>0</v>
      </c>
      <c r="DC52">
        <v>1</v>
      </c>
      <c r="DD52">
        <v>0</v>
      </c>
      <c r="DE52">
        <v>0</v>
      </c>
      <c r="DF52">
        <v>0</v>
      </c>
      <c r="DG52">
        <v>0</v>
      </c>
      <c r="DH52">
        <v>1</v>
      </c>
      <c r="DI52">
        <v>0</v>
      </c>
      <c r="DJ52">
        <v>0</v>
      </c>
      <c r="DK52">
        <v>0</v>
      </c>
      <c r="DL52">
        <v>0</v>
      </c>
      <c r="DM52">
        <v>0</v>
      </c>
      <c r="DN52">
        <v>1</v>
      </c>
      <c r="DO52">
        <v>1</v>
      </c>
      <c r="DP52">
        <v>1</v>
      </c>
      <c r="DQ52">
        <v>0</v>
      </c>
      <c r="DR52">
        <v>0</v>
      </c>
      <c r="DS52">
        <v>0</v>
      </c>
      <c r="DT52">
        <v>0</v>
      </c>
      <c r="DU52">
        <v>0</v>
      </c>
      <c r="DV52">
        <v>0</v>
      </c>
      <c r="DW52">
        <v>0</v>
      </c>
      <c r="DX52">
        <v>0</v>
      </c>
      <c r="DY52">
        <v>0</v>
      </c>
      <c r="DZ52">
        <v>0</v>
      </c>
      <c r="EA52">
        <v>0</v>
      </c>
      <c r="EB52">
        <v>0</v>
      </c>
      <c r="EC52">
        <v>0</v>
      </c>
      <c r="ED52">
        <v>0</v>
      </c>
      <c r="EE52">
        <v>0</v>
      </c>
      <c r="EF52">
        <v>0</v>
      </c>
      <c r="EG52">
        <v>0</v>
      </c>
      <c r="EH52">
        <v>0</v>
      </c>
      <c r="EI52">
        <v>0</v>
      </c>
      <c r="EJ52">
        <v>1</v>
      </c>
      <c r="EK52">
        <v>0</v>
      </c>
      <c r="EL52">
        <v>1</v>
      </c>
      <c r="EM52">
        <v>0</v>
      </c>
      <c r="EN52">
        <v>0</v>
      </c>
      <c r="EO52">
        <v>0</v>
      </c>
      <c r="EP52">
        <v>0</v>
      </c>
      <c r="EQ52">
        <v>0</v>
      </c>
      <c r="ER52">
        <v>0</v>
      </c>
      <c r="ES52">
        <v>0</v>
      </c>
      <c r="ET52">
        <v>0</v>
      </c>
      <c r="EU52">
        <v>0</v>
      </c>
      <c r="EV52">
        <v>0</v>
      </c>
      <c r="EW52">
        <v>1</v>
      </c>
      <c r="EX52">
        <v>1</v>
      </c>
      <c r="EY52">
        <v>1</v>
      </c>
      <c r="EZ52">
        <v>1</v>
      </c>
      <c r="FA52">
        <v>1</v>
      </c>
      <c r="FB52">
        <v>1</v>
      </c>
      <c r="FC52">
        <v>0</v>
      </c>
      <c r="FD52">
        <v>0</v>
      </c>
      <c r="FE52">
        <v>1</v>
      </c>
      <c r="FF52">
        <v>0</v>
      </c>
      <c r="FG52">
        <v>0</v>
      </c>
      <c r="FH52">
        <v>0</v>
      </c>
      <c r="FI52">
        <v>1</v>
      </c>
      <c r="FJ52">
        <v>0</v>
      </c>
      <c r="FK52">
        <v>0</v>
      </c>
      <c r="FL52">
        <v>1</v>
      </c>
      <c r="FM52">
        <v>1</v>
      </c>
      <c r="FN52">
        <v>0</v>
      </c>
      <c r="FO52">
        <v>0</v>
      </c>
      <c r="FP52">
        <v>0</v>
      </c>
      <c r="FQ52">
        <v>0</v>
      </c>
      <c r="FR52">
        <v>0</v>
      </c>
      <c r="FS52" t="s">
        <v>1925</v>
      </c>
      <c r="FT52" t="s">
        <v>1925</v>
      </c>
      <c r="FU52" t="s">
        <v>1925</v>
      </c>
      <c r="FV52" t="s">
        <v>1925</v>
      </c>
      <c r="FW52" t="s">
        <v>1925</v>
      </c>
      <c r="FX52" t="s">
        <v>1925</v>
      </c>
      <c r="FY52" t="s">
        <v>1925</v>
      </c>
      <c r="FZ52" t="s">
        <v>1925</v>
      </c>
      <c r="GA52" t="s">
        <v>1925</v>
      </c>
      <c r="GB52" t="s">
        <v>1925</v>
      </c>
      <c r="GC52">
        <v>1</v>
      </c>
      <c r="GD52">
        <v>0</v>
      </c>
      <c r="GE52">
        <v>1</v>
      </c>
      <c r="GF52">
        <v>1</v>
      </c>
      <c r="GG52">
        <v>1</v>
      </c>
      <c r="GH52">
        <v>1</v>
      </c>
      <c r="GI52">
        <v>0</v>
      </c>
      <c r="GJ52">
        <v>1</v>
      </c>
      <c r="GK52">
        <v>1</v>
      </c>
      <c r="GL52">
        <v>1</v>
      </c>
      <c r="GM52">
        <v>1</v>
      </c>
      <c r="GN52">
        <v>0</v>
      </c>
      <c r="GO52">
        <v>0</v>
      </c>
      <c r="GP52">
        <v>0</v>
      </c>
      <c r="GQ52">
        <v>0</v>
      </c>
      <c r="GR52" t="s">
        <v>1925</v>
      </c>
      <c r="GS52" t="s">
        <v>1925</v>
      </c>
      <c r="GT52" t="s">
        <v>1925</v>
      </c>
      <c r="GU52" t="s">
        <v>1925</v>
      </c>
      <c r="GV52" t="s">
        <v>1925</v>
      </c>
      <c r="GW52" t="s">
        <v>1925</v>
      </c>
      <c r="GX52" t="s">
        <v>1925</v>
      </c>
      <c r="GY52" t="s">
        <v>1925</v>
      </c>
      <c r="GZ52" t="s">
        <v>1925</v>
      </c>
      <c r="HA52" t="s">
        <v>1925</v>
      </c>
      <c r="HB52" t="s">
        <v>1925</v>
      </c>
      <c r="HC52" t="s">
        <v>1925</v>
      </c>
      <c r="HD52" t="s">
        <v>1925</v>
      </c>
      <c r="HE52">
        <v>1</v>
      </c>
      <c r="HF52">
        <v>0</v>
      </c>
      <c r="HG52">
        <v>0</v>
      </c>
      <c r="HH52">
        <v>0</v>
      </c>
      <c r="HI52">
        <v>0</v>
      </c>
      <c r="HJ52">
        <v>1</v>
      </c>
      <c r="HK52">
        <v>0</v>
      </c>
      <c r="HL52">
        <v>0</v>
      </c>
      <c r="HM52">
        <v>1</v>
      </c>
      <c r="HN52">
        <v>0</v>
      </c>
      <c r="HO52">
        <v>0</v>
      </c>
      <c r="HP52">
        <v>1</v>
      </c>
      <c r="HQ52">
        <v>1</v>
      </c>
      <c r="HR52">
        <v>0</v>
      </c>
      <c r="HS52">
        <v>0</v>
      </c>
    </row>
    <row r="53" spans="1:227" x14ac:dyDescent="0.35">
      <c r="A53" t="s">
        <v>229</v>
      </c>
      <c r="B53" s="1">
        <v>42160</v>
      </c>
      <c r="C53" s="1">
        <v>42879</v>
      </c>
      <c r="D53">
        <v>1</v>
      </c>
      <c r="E53">
        <v>1</v>
      </c>
      <c r="F53">
        <v>1</v>
      </c>
      <c r="G53">
        <v>0</v>
      </c>
      <c r="H53">
        <v>0</v>
      </c>
      <c r="I53">
        <v>0</v>
      </c>
      <c r="J53">
        <v>0</v>
      </c>
      <c r="K53">
        <v>0</v>
      </c>
      <c r="L53">
        <v>0</v>
      </c>
      <c r="M53">
        <v>0</v>
      </c>
      <c r="N53">
        <v>0</v>
      </c>
      <c r="O53">
        <v>0</v>
      </c>
      <c r="P53">
        <v>0</v>
      </c>
      <c r="Q53">
        <v>0</v>
      </c>
      <c r="R53">
        <v>0</v>
      </c>
      <c r="S53">
        <v>1</v>
      </c>
      <c r="T53">
        <v>0</v>
      </c>
      <c r="U53">
        <v>0</v>
      </c>
      <c r="V53">
        <v>1</v>
      </c>
      <c r="W53">
        <v>0</v>
      </c>
      <c r="X53">
        <v>0</v>
      </c>
      <c r="Y53">
        <v>0</v>
      </c>
      <c r="Z53">
        <v>0</v>
      </c>
      <c r="AA53">
        <v>0</v>
      </c>
      <c r="AB53">
        <v>0</v>
      </c>
      <c r="AC53">
        <v>1</v>
      </c>
      <c r="AD53">
        <v>0</v>
      </c>
      <c r="AE53">
        <v>0</v>
      </c>
      <c r="AF53">
        <v>0</v>
      </c>
      <c r="AG53">
        <v>0</v>
      </c>
      <c r="AH53">
        <v>1</v>
      </c>
      <c r="AI53">
        <v>0</v>
      </c>
      <c r="AJ53">
        <v>0</v>
      </c>
      <c r="AK53">
        <v>0</v>
      </c>
      <c r="AL53">
        <v>0</v>
      </c>
      <c r="AM53">
        <v>0</v>
      </c>
      <c r="AN53">
        <v>1</v>
      </c>
      <c r="AO53">
        <v>1</v>
      </c>
      <c r="AP53">
        <v>1</v>
      </c>
      <c r="AQ53">
        <v>0</v>
      </c>
      <c r="AR53">
        <v>0</v>
      </c>
      <c r="AS53">
        <v>0</v>
      </c>
      <c r="AT53">
        <v>0</v>
      </c>
      <c r="AU53">
        <v>0</v>
      </c>
      <c r="AV53">
        <v>0</v>
      </c>
      <c r="AW53">
        <v>0</v>
      </c>
      <c r="AX53">
        <v>0</v>
      </c>
      <c r="AY53">
        <v>0</v>
      </c>
      <c r="AZ53">
        <v>0</v>
      </c>
      <c r="BA53">
        <v>0</v>
      </c>
      <c r="BB53">
        <v>0</v>
      </c>
      <c r="BC53">
        <v>0</v>
      </c>
      <c r="BD53">
        <v>1</v>
      </c>
      <c r="BE53">
        <v>0</v>
      </c>
      <c r="BF53">
        <v>0</v>
      </c>
      <c r="BG53">
        <v>0</v>
      </c>
      <c r="BH53">
        <v>0</v>
      </c>
      <c r="BI53">
        <v>0</v>
      </c>
      <c r="BJ53">
        <v>0</v>
      </c>
      <c r="BK53">
        <v>0</v>
      </c>
      <c r="BL53">
        <v>0</v>
      </c>
      <c r="BM53">
        <v>0</v>
      </c>
      <c r="BN53">
        <v>0</v>
      </c>
      <c r="BO53">
        <v>0</v>
      </c>
      <c r="BP53">
        <v>1</v>
      </c>
      <c r="BQ53">
        <v>0</v>
      </c>
      <c r="BR53">
        <v>0</v>
      </c>
      <c r="BS53">
        <v>0</v>
      </c>
      <c r="BT53">
        <v>1</v>
      </c>
      <c r="BU53">
        <v>1</v>
      </c>
      <c r="BV53">
        <v>1</v>
      </c>
      <c r="BW53">
        <v>1</v>
      </c>
      <c r="BX53">
        <v>0</v>
      </c>
      <c r="BY53">
        <v>0</v>
      </c>
      <c r="BZ53">
        <v>0</v>
      </c>
      <c r="CA53">
        <v>0</v>
      </c>
      <c r="CB53">
        <v>0</v>
      </c>
      <c r="CC53">
        <v>0</v>
      </c>
      <c r="CD53">
        <v>0</v>
      </c>
      <c r="CE53">
        <v>0</v>
      </c>
      <c r="CF53">
        <v>0</v>
      </c>
      <c r="CG53">
        <v>0</v>
      </c>
      <c r="CH53">
        <v>1</v>
      </c>
      <c r="CI53">
        <v>1</v>
      </c>
      <c r="CJ53">
        <v>0</v>
      </c>
      <c r="CK53">
        <v>0</v>
      </c>
      <c r="CL53">
        <v>0</v>
      </c>
      <c r="CM53">
        <v>0</v>
      </c>
      <c r="CN53">
        <v>0</v>
      </c>
      <c r="CO53">
        <v>1</v>
      </c>
      <c r="CP53">
        <v>0</v>
      </c>
      <c r="CQ53">
        <v>0</v>
      </c>
      <c r="CR53">
        <v>0</v>
      </c>
      <c r="CS53">
        <v>0</v>
      </c>
      <c r="CT53">
        <v>0</v>
      </c>
      <c r="CU53">
        <v>0</v>
      </c>
      <c r="CV53">
        <v>0</v>
      </c>
      <c r="CW53">
        <v>0</v>
      </c>
      <c r="CX53">
        <v>0</v>
      </c>
      <c r="CY53">
        <v>0</v>
      </c>
      <c r="CZ53">
        <v>0</v>
      </c>
      <c r="DA53">
        <v>0</v>
      </c>
      <c r="DB53">
        <v>0</v>
      </c>
      <c r="DC53">
        <v>1</v>
      </c>
      <c r="DD53">
        <v>0</v>
      </c>
      <c r="DE53">
        <v>0</v>
      </c>
      <c r="DF53">
        <v>0</v>
      </c>
      <c r="DG53">
        <v>0</v>
      </c>
      <c r="DH53">
        <v>1</v>
      </c>
      <c r="DI53">
        <v>0</v>
      </c>
      <c r="DJ53">
        <v>0</v>
      </c>
      <c r="DK53">
        <v>0</v>
      </c>
      <c r="DL53">
        <v>0</v>
      </c>
      <c r="DM53">
        <v>0</v>
      </c>
      <c r="DN53">
        <v>1</v>
      </c>
      <c r="DO53">
        <v>1</v>
      </c>
      <c r="DP53">
        <v>1</v>
      </c>
      <c r="DQ53">
        <v>0</v>
      </c>
      <c r="DR53">
        <v>0</v>
      </c>
      <c r="DS53">
        <v>0</v>
      </c>
      <c r="DT53">
        <v>0</v>
      </c>
      <c r="DU53">
        <v>0</v>
      </c>
      <c r="DV53">
        <v>0</v>
      </c>
      <c r="DW53">
        <v>0</v>
      </c>
      <c r="DX53">
        <v>0</v>
      </c>
      <c r="DY53">
        <v>0</v>
      </c>
      <c r="DZ53">
        <v>0</v>
      </c>
      <c r="EA53">
        <v>0</v>
      </c>
      <c r="EB53">
        <v>0</v>
      </c>
      <c r="EC53">
        <v>0</v>
      </c>
      <c r="ED53">
        <v>0</v>
      </c>
      <c r="EE53">
        <v>0</v>
      </c>
      <c r="EF53">
        <v>0</v>
      </c>
      <c r="EG53">
        <v>0</v>
      </c>
      <c r="EH53">
        <v>0</v>
      </c>
      <c r="EI53">
        <v>0</v>
      </c>
      <c r="EJ53">
        <v>1</v>
      </c>
      <c r="EK53">
        <v>0</v>
      </c>
      <c r="EL53">
        <v>1</v>
      </c>
      <c r="EM53">
        <v>0</v>
      </c>
      <c r="EN53">
        <v>0</v>
      </c>
      <c r="EO53">
        <v>0</v>
      </c>
      <c r="EP53">
        <v>0</v>
      </c>
      <c r="EQ53">
        <v>0</v>
      </c>
      <c r="ER53">
        <v>0</v>
      </c>
      <c r="ES53">
        <v>0</v>
      </c>
      <c r="ET53">
        <v>0</v>
      </c>
      <c r="EU53">
        <v>0</v>
      </c>
      <c r="EV53">
        <v>0</v>
      </c>
      <c r="EW53">
        <v>1</v>
      </c>
      <c r="EX53">
        <v>1</v>
      </c>
      <c r="EY53">
        <v>1</v>
      </c>
      <c r="EZ53">
        <v>1</v>
      </c>
      <c r="FA53">
        <v>1</v>
      </c>
      <c r="FB53">
        <v>1</v>
      </c>
      <c r="FC53">
        <v>0</v>
      </c>
      <c r="FD53">
        <v>0</v>
      </c>
      <c r="FE53">
        <v>1</v>
      </c>
      <c r="FF53">
        <v>0</v>
      </c>
      <c r="FG53">
        <v>0</v>
      </c>
      <c r="FH53">
        <v>0</v>
      </c>
      <c r="FI53">
        <v>1</v>
      </c>
      <c r="FJ53">
        <v>0</v>
      </c>
      <c r="FK53">
        <v>0</v>
      </c>
      <c r="FL53">
        <v>1</v>
      </c>
      <c r="FM53">
        <v>1</v>
      </c>
      <c r="FN53">
        <v>0</v>
      </c>
      <c r="FO53">
        <v>0</v>
      </c>
      <c r="FP53">
        <v>0</v>
      </c>
      <c r="FQ53">
        <v>0</v>
      </c>
      <c r="FR53">
        <v>0</v>
      </c>
      <c r="FS53" t="s">
        <v>1925</v>
      </c>
      <c r="FT53" t="s">
        <v>1925</v>
      </c>
      <c r="FU53" t="s">
        <v>1925</v>
      </c>
      <c r="FV53" t="s">
        <v>1925</v>
      </c>
      <c r="FW53" t="s">
        <v>1925</v>
      </c>
      <c r="FX53" t="s">
        <v>1925</v>
      </c>
      <c r="FY53" t="s">
        <v>1925</v>
      </c>
      <c r="FZ53" t="s">
        <v>1925</v>
      </c>
      <c r="GA53" t="s">
        <v>1925</v>
      </c>
      <c r="GB53" t="s">
        <v>1925</v>
      </c>
      <c r="GC53">
        <v>1</v>
      </c>
      <c r="GD53">
        <v>0</v>
      </c>
      <c r="GE53">
        <v>1</v>
      </c>
      <c r="GF53">
        <v>1</v>
      </c>
      <c r="GG53">
        <v>1</v>
      </c>
      <c r="GH53">
        <v>1</v>
      </c>
      <c r="GI53">
        <v>0</v>
      </c>
      <c r="GJ53">
        <v>1</v>
      </c>
      <c r="GK53">
        <v>1</v>
      </c>
      <c r="GL53">
        <v>1</v>
      </c>
      <c r="GM53">
        <v>1</v>
      </c>
      <c r="GN53">
        <v>0</v>
      </c>
      <c r="GO53">
        <v>0</v>
      </c>
      <c r="GP53">
        <v>0</v>
      </c>
      <c r="GQ53">
        <v>0</v>
      </c>
      <c r="GR53" t="s">
        <v>1925</v>
      </c>
      <c r="GS53" t="s">
        <v>1925</v>
      </c>
      <c r="GT53" t="s">
        <v>1925</v>
      </c>
      <c r="GU53" t="s">
        <v>1925</v>
      </c>
      <c r="GV53" t="s">
        <v>1925</v>
      </c>
      <c r="GW53" t="s">
        <v>1925</v>
      </c>
      <c r="GX53" t="s">
        <v>1925</v>
      </c>
      <c r="GY53" t="s">
        <v>1925</v>
      </c>
      <c r="GZ53" t="s">
        <v>1925</v>
      </c>
      <c r="HA53" t="s">
        <v>1925</v>
      </c>
      <c r="HB53" t="s">
        <v>1925</v>
      </c>
      <c r="HC53" t="s">
        <v>1925</v>
      </c>
      <c r="HD53" t="s">
        <v>1925</v>
      </c>
      <c r="HE53">
        <v>1</v>
      </c>
      <c r="HF53">
        <v>0</v>
      </c>
      <c r="HG53">
        <v>0</v>
      </c>
      <c r="HH53">
        <v>0</v>
      </c>
      <c r="HI53">
        <v>0</v>
      </c>
      <c r="HJ53">
        <v>1</v>
      </c>
      <c r="HK53">
        <v>0</v>
      </c>
      <c r="HL53">
        <v>0</v>
      </c>
      <c r="HM53">
        <v>1</v>
      </c>
      <c r="HN53">
        <v>0</v>
      </c>
      <c r="HO53">
        <v>0</v>
      </c>
      <c r="HP53">
        <v>1</v>
      </c>
      <c r="HQ53">
        <v>1</v>
      </c>
      <c r="HR53">
        <v>0</v>
      </c>
      <c r="HS53">
        <v>0</v>
      </c>
    </row>
    <row r="54" spans="1:227" x14ac:dyDescent="0.35">
      <c r="A54" t="s">
        <v>229</v>
      </c>
      <c r="B54" s="1">
        <v>42880</v>
      </c>
      <c r="C54" s="1">
        <v>42955</v>
      </c>
      <c r="D54">
        <v>1</v>
      </c>
      <c r="E54">
        <v>1</v>
      </c>
      <c r="F54">
        <v>1</v>
      </c>
      <c r="G54">
        <v>0</v>
      </c>
      <c r="H54">
        <v>0</v>
      </c>
      <c r="I54">
        <v>0</v>
      </c>
      <c r="J54">
        <v>0</v>
      </c>
      <c r="K54">
        <v>0</v>
      </c>
      <c r="L54">
        <v>0</v>
      </c>
      <c r="M54">
        <v>0</v>
      </c>
      <c r="N54">
        <v>0</v>
      </c>
      <c r="O54">
        <v>0</v>
      </c>
      <c r="P54">
        <v>0</v>
      </c>
      <c r="Q54">
        <v>0</v>
      </c>
      <c r="R54">
        <v>0</v>
      </c>
      <c r="S54">
        <v>1</v>
      </c>
      <c r="T54">
        <v>0</v>
      </c>
      <c r="U54">
        <v>0</v>
      </c>
      <c r="V54">
        <v>1</v>
      </c>
      <c r="W54">
        <v>0</v>
      </c>
      <c r="X54">
        <v>0</v>
      </c>
      <c r="Y54">
        <v>0</v>
      </c>
      <c r="Z54">
        <v>0</v>
      </c>
      <c r="AA54">
        <v>0</v>
      </c>
      <c r="AB54">
        <v>0</v>
      </c>
      <c r="AC54">
        <v>1</v>
      </c>
      <c r="AD54">
        <v>0</v>
      </c>
      <c r="AE54">
        <v>0</v>
      </c>
      <c r="AF54">
        <v>0</v>
      </c>
      <c r="AG54">
        <v>0</v>
      </c>
      <c r="AH54">
        <v>1</v>
      </c>
      <c r="AI54">
        <v>0</v>
      </c>
      <c r="AJ54">
        <v>0</v>
      </c>
      <c r="AK54">
        <v>0</v>
      </c>
      <c r="AL54">
        <v>0</v>
      </c>
      <c r="AM54">
        <v>0</v>
      </c>
      <c r="AN54">
        <v>1</v>
      </c>
      <c r="AO54">
        <v>1</v>
      </c>
      <c r="AP54">
        <v>1</v>
      </c>
      <c r="AQ54">
        <v>0</v>
      </c>
      <c r="AR54">
        <v>0</v>
      </c>
      <c r="AS54">
        <v>0</v>
      </c>
      <c r="AT54">
        <v>0</v>
      </c>
      <c r="AU54">
        <v>0</v>
      </c>
      <c r="AV54">
        <v>0</v>
      </c>
      <c r="AW54">
        <v>0</v>
      </c>
      <c r="AX54">
        <v>0</v>
      </c>
      <c r="AY54">
        <v>0</v>
      </c>
      <c r="AZ54">
        <v>0</v>
      </c>
      <c r="BA54">
        <v>0</v>
      </c>
      <c r="BB54">
        <v>0</v>
      </c>
      <c r="BC54">
        <v>0</v>
      </c>
      <c r="BD54">
        <v>1</v>
      </c>
      <c r="BE54">
        <v>0</v>
      </c>
      <c r="BF54">
        <v>0</v>
      </c>
      <c r="BG54">
        <v>0</v>
      </c>
      <c r="BH54">
        <v>0</v>
      </c>
      <c r="BI54">
        <v>0</v>
      </c>
      <c r="BJ54">
        <v>0</v>
      </c>
      <c r="BK54">
        <v>0</v>
      </c>
      <c r="BL54">
        <v>0</v>
      </c>
      <c r="BM54">
        <v>0</v>
      </c>
      <c r="BN54">
        <v>0</v>
      </c>
      <c r="BO54">
        <v>0</v>
      </c>
      <c r="BP54">
        <v>1</v>
      </c>
      <c r="BQ54">
        <v>0</v>
      </c>
      <c r="BR54">
        <v>0</v>
      </c>
      <c r="BS54">
        <v>0</v>
      </c>
      <c r="BT54">
        <v>1</v>
      </c>
      <c r="BU54">
        <v>1</v>
      </c>
      <c r="BV54">
        <v>1</v>
      </c>
      <c r="BW54">
        <v>1</v>
      </c>
      <c r="BX54">
        <v>0</v>
      </c>
      <c r="BY54">
        <v>0</v>
      </c>
      <c r="BZ54">
        <v>0</v>
      </c>
      <c r="CA54">
        <v>0</v>
      </c>
      <c r="CB54">
        <v>0</v>
      </c>
      <c r="CC54">
        <v>0</v>
      </c>
      <c r="CD54">
        <v>0</v>
      </c>
      <c r="CE54">
        <v>0</v>
      </c>
      <c r="CF54">
        <v>0</v>
      </c>
      <c r="CG54">
        <v>0</v>
      </c>
      <c r="CH54">
        <v>1</v>
      </c>
      <c r="CI54">
        <v>1</v>
      </c>
      <c r="CJ54">
        <v>0</v>
      </c>
      <c r="CK54">
        <v>0</v>
      </c>
      <c r="CL54">
        <v>0</v>
      </c>
      <c r="CM54">
        <v>0</v>
      </c>
      <c r="CN54">
        <v>0</v>
      </c>
      <c r="CO54">
        <v>1</v>
      </c>
      <c r="CP54">
        <v>0</v>
      </c>
      <c r="CQ54">
        <v>0</v>
      </c>
      <c r="CR54">
        <v>0</v>
      </c>
      <c r="CS54">
        <v>0</v>
      </c>
      <c r="CT54">
        <v>0</v>
      </c>
      <c r="CU54">
        <v>0</v>
      </c>
      <c r="CV54">
        <v>0</v>
      </c>
      <c r="CW54">
        <v>0</v>
      </c>
      <c r="CX54">
        <v>0</v>
      </c>
      <c r="CY54">
        <v>0</v>
      </c>
      <c r="CZ54">
        <v>0</v>
      </c>
      <c r="DA54">
        <v>0</v>
      </c>
      <c r="DB54">
        <v>0</v>
      </c>
      <c r="DC54">
        <v>1</v>
      </c>
      <c r="DD54">
        <v>0</v>
      </c>
      <c r="DE54">
        <v>0</v>
      </c>
      <c r="DF54">
        <v>0</v>
      </c>
      <c r="DG54">
        <v>0</v>
      </c>
      <c r="DH54">
        <v>1</v>
      </c>
      <c r="DI54">
        <v>0</v>
      </c>
      <c r="DJ54">
        <v>0</v>
      </c>
      <c r="DK54">
        <v>0</v>
      </c>
      <c r="DL54">
        <v>0</v>
      </c>
      <c r="DM54">
        <v>0</v>
      </c>
      <c r="DN54">
        <v>1</v>
      </c>
      <c r="DO54">
        <v>1</v>
      </c>
      <c r="DP54">
        <v>1</v>
      </c>
      <c r="DQ54">
        <v>0</v>
      </c>
      <c r="DR54">
        <v>0</v>
      </c>
      <c r="DS54">
        <v>0</v>
      </c>
      <c r="DT54">
        <v>0</v>
      </c>
      <c r="DU54">
        <v>0</v>
      </c>
      <c r="DV54">
        <v>0</v>
      </c>
      <c r="DW54">
        <v>0</v>
      </c>
      <c r="DX54">
        <v>0</v>
      </c>
      <c r="DY54">
        <v>0</v>
      </c>
      <c r="DZ54">
        <v>0</v>
      </c>
      <c r="EA54">
        <v>0</v>
      </c>
      <c r="EB54">
        <v>0</v>
      </c>
      <c r="EC54">
        <v>0</v>
      </c>
      <c r="ED54">
        <v>0</v>
      </c>
      <c r="EE54">
        <v>0</v>
      </c>
      <c r="EF54">
        <v>0</v>
      </c>
      <c r="EG54">
        <v>0</v>
      </c>
      <c r="EH54">
        <v>0</v>
      </c>
      <c r="EI54">
        <v>0</v>
      </c>
      <c r="EJ54">
        <v>1</v>
      </c>
      <c r="EK54">
        <v>0</v>
      </c>
      <c r="EL54">
        <v>1</v>
      </c>
      <c r="EM54">
        <v>0</v>
      </c>
      <c r="EN54">
        <v>0</v>
      </c>
      <c r="EO54">
        <v>0</v>
      </c>
      <c r="EP54">
        <v>0</v>
      </c>
      <c r="EQ54">
        <v>0</v>
      </c>
      <c r="ER54">
        <v>0</v>
      </c>
      <c r="ES54">
        <v>0</v>
      </c>
      <c r="ET54">
        <v>0</v>
      </c>
      <c r="EU54">
        <v>0</v>
      </c>
      <c r="EV54">
        <v>0</v>
      </c>
      <c r="EW54">
        <v>1</v>
      </c>
      <c r="EX54">
        <v>1</v>
      </c>
      <c r="EY54">
        <v>1</v>
      </c>
      <c r="EZ54">
        <v>1</v>
      </c>
      <c r="FA54">
        <v>1</v>
      </c>
      <c r="FB54">
        <v>1</v>
      </c>
      <c r="FC54">
        <v>0</v>
      </c>
      <c r="FD54">
        <v>0</v>
      </c>
      <c r="FE54">
        <v>1</v>
      </c>
      <c r="FF54">
        <v>0</v>
      </c>
      <c r="FG54">
        <v>0</v>
      </c>
      <c r="FH54">
        <v>0</v>
      </c>
      <c r="FI54">
        <v>1</v>
      </c>
      <c r="FJ54">
        <v>0</v>
      </c>
      <c r="FK54">
        <v>0</v>
      </c>
      <c r="FL54">
        <v>1</v>
      </c>
      <c r="FM54">
        <v>1</v>
      </c>
      <c r="FN54">
        <v>0</v>
      </c>
      <c r="FO54">
        <v>0</v>
      </c>
      <c r="FP54">
        <v>0</v>
      </c>
      <c r="FQ54">
        <v>0</v>
      </c>
      <c r="FR54">
        <v>0</v>
      </c>
      <c r="FS54" t="s">
        <v>1925</v>
      </c>
      <c r="FT54" t="s">
        <v>1925</v>
      </c>
      <c r="FU54" t="s">
        <v>1925</v>
      </c>
      <c r="FV54" t="s">
        <v>1925</v>
      </c>
      <c r="FW54" t="s">
        <v>1925</v>
      </c>
      <c r="FX54" t="s">
        <v>1925</v>
      </c>
      <c r="FY54" t="s">
        <v>1925</v>
      </c>
      <c r="FZ54" t="s">
        <v>1925</v>
      </c>
      <c r="GA54" t="s">
        <v>1925</v>
      </c>
      <c r="GB54" t="s">
        <v>1925</v>
      </c>
      <c r="GC54">
        <v>1</v>
      </c>
      <c r="GD54">
        <v>0</v>
      </c>
      <c r="GE54">
        <v>1</v>
      </c>
      <c r="GF54">
        <v>1</v>
      </c>
      <c r="GG54">
        <v>1</v>
      </c>
      <c r="GH54">
        <v>1</v>
      </c>
      <c r="GI54">
        <v>0</v>
      </c>
      <c r="GJ54">
        <v>1</v>
      </c>
      <c r="GK54">
        <v>1</v>
      </c>
      <c r="GL54">
        <v>1</v>
      </c>
      <c r="GM54">
        <v>1</v>
      </c>
      <c r="GN54">
        <v>0</v>
      </c>
      <c r="GO54">
        <v>0</v>
      </c>
      <c r="GP54">
        <v>0</v>
      </c>
      <c r="GQ54">
        <v>0</v>
      </c>
      <c r="GR54" t="s">
        <v>1925</v>
      </c>
      <c r="GS54" t="s">
        <v>1925</v>
      </c>
      <c r="GT54" t="s">
        <v>1925</v>
      </c>
      <c r="GU54" t="s">
        <v>1925</v>
      </c>
      <c r="GV54" t="s">
        <v>1925</v>
      </c>
      <c r="GW54" t="s">
        <v>1925</v>
      </c>
      <c r="GX54" t="s">
        <v>1925</v>
      </c>
      <c r="GY54" t="s">
        <v>1925</v>
      </c>
      <c r="GZ54" t="s">
        <v>1925</v>
      </c>
      <c r="HA54" t="s">
        <v>1925</v>
      </c>
      <c r="HB54" t="s">
        <v>1925</v>
      </c>
      <c r="HC54" t="s">
        <v>1925</v>
      </c>
      <c r="HD54" t="s">
        <v>1925</v>
      </c>
      <c r="HE54">
        <v>1</v>
      </c>
      <c r="HF54">
        <v>0</v>
      </c>
      <c r="HG54">
        <v>0</v>
      </c>
      <c r="HH54">
        <v>0</v>
      </c>
      <c r="HI54">
        <v>0</v>
      </c>
      <c r="HJ54">
        <v>1</v>
      </c>
      <c r="HK54">
        <v>0</v>
      </c>
      <c r="HL54">
        <v>0</v>
      </c>
      <c r="HM54">
        <v>1</v>
      </c>
      <c r="HN54">
        <v>0</v>
      </c>
      <c r="HO54">
        <v>0</v>
      </c>
      <c r="HP54">
        <v>1</v>
      </c>
      <c r="HQ54">
        <v>1</v>
      </c>
      <c r="HR54">
        <v>0</v>
      </c>
      <c r="HS54">
        <v>0</v>
      </c>
    </row>
    <row r="55" spans="1:227" x14ac:dyDescent="0.35">
      <c r="A55" t="s">
        <v>229</v>
      </c>
      <c r="B55" s="1">
        <v>42956</v>
      </c>
      <c r="C55" s="1">
        <v>43319</v>
      </c>
      <c r="D55">
        <v>1</v>
      </c>
      <c r="E55">
        <v>1</v>
      </c>
      <c r="F55">
        <v>1</v>
      </c>
      <c r="G55">
        <v>0</v>
      </c>
      <c r="H55">
        <v>0</v>
      </c>
      <c r="I55">
        <v>0</v>
      </c>
      <c r="J55">
        <v>0</v>
      </c>
      <c r="K55">
        <v>0</v>
      </c>
      <c r="L55">
        <v>0</v>
      </c>
      <c r="M55">
        <v>0</v>
      </c>
      <c r="N55">
        <v>0</v>
      </c>
      <c r="O55">
        <v>0</v>
      </c>
      <c r="P55">
        <v>0</v>
      </c>
      <c r="Q55">
        <v>0</v>
      </c>
      <c r="R55">
        <v>0</v>
      </c>
      <c r="S55">
        <v>1</v>
      </c>
      <c r="T55">
        <v>0</v>
      </c>
      <c r="U55">
        <v>0</v>
      </c>
      <c r="V55">
        <v>1</v>
      </c>
      <c r="W55">
        <v>0</v>
      </c>
      <c r="X55">
        <v>0</v>
      </c>
      <c r="Y55">
        <v>0</v>
      </c>
      <c r="Z55">
        <v>0</v>
      </c>
      <c r="AA55">
        <v>0</v>
      </c>
      <c r="AB55">
        <v>0</v>
      </c>
      <c r="AC55">
        <v>1</v>
      </c>
      <c r="AD55">
        <v>0</v>
      </c>
      <c r="AE55">
        <v>0</v>
      </c>
      <c r="AF55">
        <v>0</v>
      </c>
      <c r="AG55">
        <v>0</v>
      </c>
      <c r="AH55">
        <v>1</v>
      </c>
      <c r="AI55">
        <v>0</v>
      </c>
      <c r="AJ55">
        <v>0</v>
      </c>
      <c r="AK55">
        <v>0</v>
      </c>
      <c r="AL55">
        <v>0</v>
      </c>
      <c r="AM55">
        <v>0</v>
      </c>
      <c r="AN55">
        <v>1</v>
      </c>
      <c r="AO55">
        <v>1</v>
      </c>
      <c r="AP55">
        <v>1</v>
      </c>
      <c r="AQ55">
        <v>0</v>
      </c>
      <c r="AR55">
        <v>0</v>
      </c>
      <c r="AS55">
        <v>0</v>
      </c>
      <c r="AT55">
        <v>0</v>
      </c>
      <c r="AU55">
        <v>0</v>
      </c>
      <c r="AV55">
        <v>0</v>
      </c>
      <c r="AW55">
        <v>0</v>
      </c>
      <c r="AX55">
        <v>0</v>
      </c>
      <c r="AY55">
        <v>0</v>
      </c>
      <c r="AZ55">
        <v>0</v>
      </c>
      <c r="BA55">
        <v>0</v>
      </c>
      <c r="BB55">
        <v>0</v>
      </c>
      <c r="BC55">
        <v>0</v>
      </c>
      <c r="BD55">
        <v>1</v>
      </c>
      <c r="BE55">
        <v>0</v>
      </c>
      <c r="BF55">
        <v>0</v>
      </c>
      <c r="BG55">
        <v>0</v>
      </c>
      <c r="BH55">
        <v>0</v>
      </c>
      <c r="BI55">
        <v>0</v>
      </c>
      <c r="BJ55">
        <v>0</v>
      </c>
      <c r="BK55">
        <v>0</v>
      </c>
      <c r="BL55">
        <v>0</v>
      </c>
      <c r="BM55">
        <v>0</v>
      </c>
      <c r="BN55">
        <v>0</v>
      </c>
      <c r="BO55">
        <v>0</v>
      </c>
      <c r="BP55">
        <v>1</v>
      </c>
      <c r="BQ55">
        <v>0</v>
      </c>
      <c r="BR55">
        <v>0</v>
      </c>
      <c r="BS55">
        <v>0</v>
      </c>
      <c r="BT55">
        <v>1</v>
      </c>
      <c r="BU55">
        <v>1</v>
      </c>
      <c r="BV55">
        <v>1</v>
      </c>
      <c r="BW55">
        <v>1</v>
      </c>
      <c r="BX55">
        <v>0</v>
      </c>
      <c r="BY55">
        <v>0</v>
      </c>
      <c r="BZ55">
        <v>0</v>
      </c>
      <c r="CA55">
        <v>0</v>
      </c>
      <c r="CB55">
        <v>0</v>
      </c>
      <c r="CC55">
        <v>0</v>
      </c>
      <c r="CD55">
        <v>0</v>
      </c>
      <c r="CE55">
        <v>0</v>
      </c>
      <c r="CF55">
        <v>0</v>
      </c>
      <c r="CG55">
        <v>0</v>
      </c>
      <c r="CH55">
        <v>1</v>
      </c>
      <c r="CI55">
        <v>1</v>
      </c>
      <c r="CJ55">
        <v>0</v>
      </c>
      <c r="CK55">
        <v>0</v>
      </c>
      <c r="CL55">
        <v>0</v>
      </c>
      <c r="CM55">
        <v>0</v>
      </c>
      <c r="CN55">
        <v>0</v>
      </c>
      <c r="CO55">
        <v>1</v>
      </c>
      <c r="CP55">
        <v>0</v>
      </c>
      <c r="CQ55">
        <v>0</v>
      </c>
      <c r="CR55">
        <v>0</v>
      </c>
      <c r="CS55">
        <v>0</v>
      </c>
      <c r="CT55">
        <v>0</v>
      </c>
      <c r="CU55">
        <v>0</v>
      </c>
      <c r="CV55">
        <v>0</v>
      </c>
      <c r="CW55">
        <v>0</v>
      </c>
      <c r="CX55">
        <v>0</v>
      </c>
      <c r="CY55">
        <v>0</v>
      </c>
      <c r="CZ55">
        <v>0</v>
      </c>
      <c r="DA55">
        <v>0</v>
      </c>
      <c r="DB55">
        <v>0</v>
      </c>
      <c r="DC55">
        <v>1</v>
      </c>
      <c r="DD55">
        <v>0</v>
      </c>
      <c r="DE55">
        <v>0</v>
      </c>
      <c r="DF55">
        <v>0</v>
      </c>
      <c r="DG55">
        <v>0</v>
      </c>
      <c r="DH55">
        <v>1</v>
      </c>
      <c r="DI55">
        <v>0</v>
      </c>
      <c r="DJ55">
        <v>0</v>
      </c>
      <c r="DK55">
        <v>0</v>
      </c>
      <c r="DL55">
        <v>0</v>
      </c>
      <c r="DM55">
        <v>0</v>
      </c>
      <c r="DN55">
        <v>1</v>
      </c>
      <c r="DO55">
        <v>1</v>
      </c>
      <c r="DP55">
        <v>1</v>
      </c>
      <c r="DQ55">
        <v>0</v>
      </c>
      <c r="DR55">
        <v>0</v>
      </c>
      <c r="DS55">
        <v>0</v>
      </c>
      <c r="DT55">
        <v>0</v>
      </c>
      <c r="DU55">
        <v>0</v>
      </c>
      <c r="DV55">
        <v>0</v>
      </c>
      <c r="DW55">
        <v>0</v>
      </c>
      <c r="DX55">
        <v>0</v>
      </c>
      <c r="DY55">
        <v>0</v>
      </c>
      <c r="DZ55">
        <v>0</v>
      </c>
      <c r="EA55">
        <v>0</v>
      </c>
      <c r="EB55">
        <v>0</v>
      </c>
      <c r="EC55">
        <v>0</v>
      </c>
      <c r="ED55">
        <v>0</v>
      </c>
      <c r="EE55">
        <v>0</v>
      </c>
      <c r="EF55">
        <v>0</v>
      </c>
      <c r="EG55">
        <v>0</v>
      </c>
      <c r="EH55">
        <v>0</v>
      </c>
      <c r="EI55">
        <v>0</v>
      </c>
      <c r="EJ55">
        <v>1</v>
      </c>
      <c r="EK55">
        <v>0</v>
      </c>
      <c r="EL55">
        <v>1</v>
      </c>
      <c r="EM55">
        <v>0</v>
      </c>
      <c r="EN55">
        <v>0</v>
      </c>
      <c r="EO55">
        <v>0</v>
      </c>
      <c r="EP55">
        <v>0</v>
      </c>
      <c r="EQ55">
        <v>0</v>
      </c>
      <c r="ER55">
        <v>0</v>
      </c>
      <c r="ES55">
        <v>0</v>
      </c>
      <c r="ET55">
        <v>0</v>
      </c>
      <c r="EU55">
        <v>0</v>
      </c>
      <c r="EV55">
        <v>0</v>
      </c>
      <c r="EW55">
        <v>1</v>
      </c>
      <c r="EX55">
        <v>1</v>
      </c>
      <c r="EY55">
        <v>1</v>
      </c>
      <c r="EZ55">
        <v>1</v>
      </c>
      <c r="FA55">
        <v>1</v>
      </c>
      <c r="FB55">
        <v>1</v>
      </c>
      <c r="FC55">
        <v>0</v>
      </c>
      <c r="FD55">
        <v>0</v>
      </c>
      <c r="FE55">
        <v>1</v>
      </c>
      <c r="FF55">
        <v>0</v>
      </c>
      <c r="FG55">
        <v>0</v>
      </c>
      <c r="FH55">
        <v>0</v>
      </c>
      <c r="FI55">
        <v>1</v>
      </c>
      <c r="FJ55">
        <v>0</v>
      </c>
      <c r="FK55">
        <v>0</v>
      </c>
      <c r="FL55">
        <v>1</v>
      </c>
      <c r="FM55">
        <v>1</v>
      </c>
      <c r="FN55">
        <v>0</v>
      </c>
      <c r="FO55">
        <v>0</v>
      </c>
      <c r="FP55">
        <v>0</v>
      </c>
      <c r="FQ55">
        <v>0</v>
      </c>
      <c r="FR55">
        <v>0</v>
      </c>
      <c r="FS55" t="s">
        <v>1925</v>
      </c>
      <c r="FT55" t="s">
        <v>1925</v>
      </c>
      <c r="FU55" t="s">
        <v>1925</v>
      </c>
      <c r="FV55" t="s">
        <v>1925</v>
      </c>
      <c r="FW55" t="s">
        <v>1925</v>
      </c>
      <c r="FX55" t="s">
        <v>1925</v>
      </c>
      <c r="FY55" t="s">
        <v>1925</v>
      </c>
      <c r="FZ55" t="s">
        <v>1925</v>
      </c>
      <c r="GA55" t="s">
        <v>1925</v>
      </c>
      <c r="GB55" t="s">
        <v>1925</v>
      </c>
      <c r="GC55">
        <v>1</v>
      </c>
      <c r="GD55">
        <v>0</v>
      </c>
      <c r="GE55">
        <v>1</v>
      </c>
      <c r="GF55">
        <v>1</v>
      </c>
      <c r="GG55">
        <v>1</v>
      </c>
      <c r="GH55">
        <v>1</v>
      </c>
      <c r="GI55">
        <v>0</v>
      </c>
      <c r="GJ55">
        <v>1</v>
      </c>
      <c r="GK55">
        <v>1</v>
      </c>
      <c r="GL55">
        <v>1</v>
      </c>
      <c r="GM55">
        <v>1</v>
      </c>
      <c r="GN55">
        <v>0</v>
      </c>
      <c r="GO55">
        <v>0</v>
      </c>
      <c r="GP55">
        <v>0</v>
      </c>
      <c r="GQ55">
        <v>0</v>
      </c>
      <c r="GR55" t="s">
        <v>1925</v>
      </c>
      <c r="GS55" t="s">
        <v>1925</v>
      </c>
      <c r="GT55" t="s">
        <v>1925</v>
      </c>
      <c r="GU55" t="s">
        <v>1925</v>
      </c>
      <c r="GV55" t="s">
        <v>1925</v>
      </c>
      <c r="GW55" t="s">
        <v>1925</v>
      </c>
      <c r="GX55" t="s">
        <v>1925</v>
      </c>
      <c r="GY55" t="s">
        <v>1925</v>
      </c>
      <c r="GZ55" t="s">
        <v>1925</v>
      </c>
      <c r="HA55" t="s">
        <v>1925</v>
      </c>
      <c r="HB55" t="s">
        <v>1925</v>
      </c>
      <c r="HC55" t="s">
        <v>1925</v>
      </c>
      <c r="HD55" t="s">
        <v>1925</v>
      </c>
      <c r="HE55">
        <v>1</v>
      </c>
      <c r="HF55">
        <v>0</v>
      </c>
      <c r="HG55">
        <v>0</v>
      </c>
      <c r="HH55">
        <v>0</v>
      </c>
      <c r="HI55">
        <v>0</v>
      </c>
      <c r="HJ55">
        <v>1</v>
      </c>
      <c r="HK55">
        <v>0</v>
      </c>
      <c r="HL55">
        <v>0</v>
      </c>
      <c r="HM55">
        <v>1</v>
      </c>
      <c r="HN55">
        <v>0</v>
      </c>
      <c r="HO55">
        <v>0</v>
      </c>
      <c r="HP55">
        <v>1</v>
      </c>
      <c r="HQ55">
        <v>1</v>
      </c>
      <c r="HR55">
        <v>0</v>
      </c>
      <c r="HS55">
        <v>0</v>
      </c>
    </row>
    <row r="56" spans="1:227" x14ac:dyDescent="0.35">
      <c r="A56" t="s">
        <v>229</v>
      </c>
      <c r="B56" s="1">
        <v>43320</v>
      </c>
      <c r="C56" s="1">
        <v>43435</v>
      </c>
      <c r="D56">
        <v>1</v>
      </c>
      <c r="E56">
        <v>1</v>
      </c>
      <c r="F56">
        <v>1</v>
      </c>
      <c r="G56">
        <v>0</v>
      </c>
      <c r="H56">
        <v>0</v>
      </c>
      <c r="I56">
        <v>0</v>
      </c>
      <c r="J56">
        <v>0</v>
      </c>
      <c r="K56">
        <v>0</v>
      </c>
      <c r="L56">
        <v>0</v>
      </c>
      <c r="M56">
        <v>0</v>
      </c>
      <c r="N56">
        <v>0</v>
      </c>
      <c r="O56">
        <v>0</v>
      </c>
      <c r="P56">
        <v>0</v>
      </c>
      <c r="Q56">
        <v>0</v>
      </c>
      <c r="R56">
        <v>0</v>
      </c>
      <c r="S56">
        <v>1</v>
      </c>
      <c r="T56">
        <v>0</v>
      </c>
      <c r="U56">
        <v>0</v>
      </c>
      <c r="V56">
        <v>1</v>
      </c>
      <c r="W56">
        <v>0</v>
      </c>
      <c r="X56">
        <v>0</v>
      </c>
      <c r="Y56">
        <v>0</v>
      </c>
      <c r="Z56">
        <v>0</v>
      </c>
      <c r="AA56">
        <v>0</v>
      </c>
      <c r="AB56">
        <v>0</v>
      </c>
      <c r="AC56">
        <v>1</v>
      </c>
      <c r="AD56">
        <v>0</v>
      </c>
      <c r="AE56">
        <v>0</v>
      </c>
      <c r="AF56">
        <v>0</v>
      </c>
      <c r="AG56">
        <v>0</v>
      </c>
      <c r="AH56">
        <v>1</v>
      </c>
      <c r="AI56">
        <v>0</v>
      </c>
      <c r="AJ56">
        <v>0</v>
      </c>
      <c r="AK56">
        <v>0</v>
      </c>
      <c r="AL56">
        <v>0</v>
      </c>
      <c r="AM56">
        <v>0</v>
      </c>
      <c r="AN56">
        <v>1</v>
      </c>
      <c r="AO56">
        <v>1</v>
      </c>
      <c r="AP56">
        <v>0</v>
      </c>
      <c r="AQ56">
        <v>0</v>
      </c>
      <c r="AR56">
        <v>0</v>
      </c>
      <c r="AS56">
        <v>0</v>
      </c>
      <c r="AT56">
        <v>0</v>
      </c>
      <c r="AU56">
        <v>0</v>
      </c>
      <c r="AV56">
        <v>0</v>
      </c>
      <c r="AW56">
        <v>0</v>
      </c>
      <c r="AX56">
        <v>0</v>
      </c>
      <c r="AY56">
        <v>0</v>
      </c>
      <c r="AZ56">
        <v>0</v>
      </c>
      <c r="BA56">
        <v>0</v>
      </c>
      <c r="BB56">
        <v>0</v>
      </c>
      <c r="BC56">
        <v>0</v>
      </c>
      <c r="BD56">
        <v>1</v>
      </c>
      <c r="BE56">
        <v>0</v>
      </c>
      <c r="BF56">
        <v>0</v>
      </c>
      <c r="BG56">
        <v>0</v>
      </c>
      <c r="BH56">
        <v>0</v>
      </c>
      <c r="BI56">
        <v>0</v>
      </c>
      <c r="BJ56">
        <v>0</v>
      </c>
      <c r="BK56">
        <v>0</v>
      </c>
      <c r="BL56">
        <v>0</v>
      </c>
      <c r="BM56">
        <v>0</v>
      </c>
      <c r="BN56">
        <v>0</v>
      </c>
      <c r="BO56">
        <v>0</v>
      </c>
      <c r="BP56">
        <v>1</v>
      </c>
      <c r="BQ56">
        <v>0</v>
      </c>
      <c r="BR56">
        <v>0</v>
      </c>
      <c r="BS56">
        <v>0</v>
      </c>
      <c r="BT56">
        <v>1</v>
      </c>
      <c r="BU56">
        <v>1</v>
      </c>
      <c r="BV56">
        <v>1</v>
      </c>
      <c r="BW56">
        <v>1</v>
      </c>
      <c r="BX56">
        <v>0</v>
      </c>
      <c r="BY56">
        <v>0</v>
      </c>
      <c r="BZ56">
        <v>0</v>
      </c>
      <c r="CA56">
        <v>0</v>
      </c>
      <c r="CB56">
        <v>0</v>
      </c>
      <c r="CC56">
        <v>0</v>
      </c>
      <c r="CD56">
        <v>0</v>
      </c>
      <c r="CE56">
        <v>0</v>
      </c>
      <c r="CF56">
        <v>0</v>
      </c>
      <c r="CG56">
        <v>0</v>
      </c>
      <c r="CH56">
        <v>1</v>
      </c>
      <c r="CI56">
        <v>1</v>
      </c>
      <c r="CJ56">
        <v>0</v>
      </c>
      <c r="CK56">
        <v>0</v>
      </c>
      <c r="CL56">
        <v>0</v>
      </c>
      <c r="CM56">
        <v>0</v>
      </c>
      <c r="CN56">
        <v>0</v>
      </c>
      <c r="CO56">
        <v>1</v>
      </c>
      <c r="CP56">
        <v>0</v>
      </c>
      <c r="CQ56">
        <v>0</v>
      </c>
      <c r="CR56">
        <v>0</v>
      </c>
      <c r="CS56">
        <v>0</v>
      </c>
      <c r="CT56">
        <v>0</v>
      </c>
      <c r="CU56">
        <v>0</v>
      </c>
      <c r="CV56">
        <v>0</v>
      </c>
      <c r="CW56">
        <v>0</v>
      </c>
      <c r="CX56">
        <v>0</v>
      </c>
      <c r="CY56">
        <v>0</v>
      </c>
      <c r="CZ56">
        <v>0</v>
      </c>
      <c r="DA56">
        <v>0</v>
      </c>
      <c r="DB56">
        <v>0</v>
      </c>
      <c r="DC56">
        <v>1</v>
      </c>
      <c r="DD56">
        <v>0</v>
      </c>
      <c r="DE56">
        <v>0</v>
      </c>
      <c r="DF56">
        <v>0</v>
      </c>
      <c r="DG56">
        <v>0</v>
      </c>
      <c r="DH56">
        <v>1</v>
      </c>
      <c r="DI56">
        <v>0</v>
      </c>
      <c r="DJ56">
        <v>0</v>
      </c>
      <c r="DK56">
        <v>0</v>
      </c>
      <c r="DL56">
        <v>0</v>
      </c>
      <c r="DM56">
        <v>0</v>
      </c>
      <c r="DN56">
        <v>1</v>
      </c>
      <c r="DO56">
        <v>1</v>
      </c>
      <c r="DP56">
        <v>1</v>
      </c>
      <c r="DQ56">
        <v>0</v>
      </c>
      <c r="DR56">
        <v>0</v>
      </c>
      <c r="DS56">
        <v>0</v>
      </c>
      <c r="DT56">
        <v>0</v>
      </c>
      <c r="DU56">
        <v>0</v>
      </c>
      <c r="DV56">
        <v>0</v>
      </c>
      <c r="DW56">
        <v>0</v>
      </c>
      <c r="DX56">
        <v>0</v>
      </c>
      <c r="DY56">
        <v>0</v>
      </c>
      <c r="DZ56">
        <v>0</v>
      </c>
      <c r="EA56">
        <v>0</v>
      </c>
      <c r="EB56">
        <v>0</v>
      </c>
      <c r="EC56">
        <v>0</v>
      </c>
      <c r="ED56">
        <v>0</v>
      </c>
      <c r="EE56">
        <v>0</v>
      </c>
      <c r="EF56">
        <v>0</v>
      </c>
      <c r="EG56">
        <v>0</v>
      </c>
      <c r="EH56">
        <v>0</v>
      </c>
      <c r="EI56">
        <v>0</v>
      </c>
      <c r="EJ56">
        <v>1</v>
      </c>
      <c r="EK56">
        <v>0</v>
      </c>
      <c r="EL56">
        <v>1</v>
      </c>
      <c r="EM56">
        <v>0</v>
      </c>
      <c r="EN56">
        <v>0</v>
      </c>
      <c r="EO56">
        <v>0</v>
      </c>
      <c r="EP56">
        <v>0</v>
      </c>
      <c r="EQ56">
        <v>0</v>
      </c>
      <c r="ER56">
        <v>0</v>
      </c>
      <c r="ES56">
        <v>0</v>
      </c>
      <c r="ET56">
        <v>0</v>
      </c>
      <c r="EU56">
        <v>0</v>
      </c>
      <c r="EV56">
        <v>0</v>
      </c>
      <c r="EW56">
        <v>1</v>
      </c>
      <c r="EX56">
        <v>1</v>
      </c>
      <c r="EY56">
        <v>1</v>
      </c>
      <c r="EZ56">
        <v>1</v>
      </c>
      <c r="FA56">
        <v>1</v>
      </c>
      <c r="FB56">
        <v>1</v>
      </c>
      <c r="FC56">
        <v>0</v>
      </c>
      <c r="FD56">
        <v>0</v>
      </c>
      <c r="FE56">
        <v>1</v>
      </c>
      <c r="FF56">
        <v>0</v>
      </c>
      <c r="FG56">
        <v>0</v>
      </c>
      <c r="FH56">
        <v>0</v>
      </c>
      <c r="FI56">
        <v>1</v>
      </c>
      <c r="FJ56">
        <v>0</v>
      </c>
      <c r="FK56">
        <v>0</v>
      </c>
      <c r="FL56">
        <v>1</v>
      </c>
      <c r="FM56">
        <v>1</v>
      </c>
      <c r="FN56">
        <v>0</v>
      </c>
      <c r="FO56">
        <v>0</v>
      </c>
      <c r="FP56">
        <v>0</v>
      </c>
      <c r="FQ56">
        <v>0</v>
      </c>
      <c r="FR56">
        <v>0</v>
      </c>
      <c r="FS56" t="s">
        <v>1925</v>
      </c>
      <c r="FT56" t="s">
        <v>1925</v>
      </c>
      <c r="FU56" t="s">
        <v>1925</v>
      </c>
      <c r="FV56" t="s">
        <v>1925</v>
      </c>
      <c r="FW56" t="s">
        <v>1925</v>
      </c>
      <c r="FX56" t="s">
        <v>1925</v>
      </c>
      <c r="FY56" t="s">
        <v>1925</v>
      </c>
      <c r="FZ56" t="s">
        <v>1925</v>
      </c>
      <c r="GA56" t="s">
        <v>1925</v>
      </c>
      <c r="GB56" t="s">
        <v>1925</v>
      </c>
      <c r="GC56">
        <v>1</v>
      </c>
      <c r="GD56">
        <v>0</v>
      </c>
      <c r="GE56">
        <v>1</v>
      </c>
      <c r="GF56">
        <v>1</v>
      </c>
      <c r="GG56">
        <v>1</v>
      </c>
      <c r="GH56">
        <v>1</v>
      </c>
      <c r="GI56">
        <v>0</v>
      </c>
      <c r="GJ56">
        <v>1</v>
      </c>
      <c r="GK56">
        <v>1</v>
      </c>
      <c r="GL56">
        <v>1</v>
      </c>
      <c r="GM56">
        <v>1</v>
      </c>
      <c r="GN56">
        <v>0</v>
      </c>
      <c r="GO56">
        <v>0</v>
      </c>
      <c r="GP56">
        <v>0</v>
      </c>
      <c r="GQ56">
        <v>0</v>
      </c>
      <c r="GR56" t="s">
        <v>1925</v>
      </c>
      <c r="GS56" t="s">
        <v>1925</v>
      </c>
      <c r="GT56" t="s">
        <v>1925</v>
      </c>
      <c r="GU56" t="s">
        <v>1925</v>
      </c>
      <c r="GV56" t="s">
        <v>1925</v>
      </c>
      <c r="GW56" t="s">
        <v>1925</v>
      </c>
      <c r="GX56" t="s">
        <v>1925</v>
      </c>
      <c r="GY56" t="s">
        <v>1925</v>
      </c>
      <c r="GZ56" t="s">
        <v>1925</v>
      </c>
      <c r="HA56" t="s">
        <v>1925</v>
      </c>
      <c r="HB56" t="s">
        <v>1925</v>
      </c>
      <c r="HC56" t="s">
        <v>1925</v>
      </c>
      <c r="HD56" t="s">
        <v>1925</v>
      </c>
      <c r="HE56">
        <v>1</v>
      </c>
      <c r="HF56">
        <v>0</v>
      </c>
      <c r="HG56">
        <v>0</v>
      </c>
      <c r="HH56">
        <v>0</v>
      </c>
      <c r="HI56">
        <v>0</v>
      </c>
      <c r="HJ56">
        <v>1</v>
      </c>
      <c r="HK56">
        <v>0</v>
      </c>
      <c r="HL56">
        <v>0</v>
      </c>
      <c r="HM56">
        <v>1</v>
      </c>
      <c r="HN56">
        <v>0</v>
      </c>
      <c r="HO56">
        <v>0</v>
      </c>
      <c r="HP56">
        <v>1</v>
      </c>
      <c r="HQ56">
        <v>1</v>
      </c>
      <c r="HR56">
        <v>0</v>
      </c>
      <c r="HS56">
        <v>0</v>
      </c>
    </row>
    <row r="57" spans="1:227" x14ac:dyDescent="0.35">
      <c r="A57" t="s">
        <v>330</v>
      </c>
      <c r="B57" s="1">
        <v>39448</v>
      </c>
      <c r="C57" s="1">
        <v>39610</v>
      </c>
      <c r="D57">
        <v>1</v>
      </c>
      <c r="E57">
        <v>1</v>
      </c>
      <c r="F57">
        <v>1</v>
      </c>
      <c r="G57">
        <v>1</v>
      </c>
      <c r="H57">
        <v>0</v>
      </c>
      <c r="I57">
        <v>0</v>
      </c>
      <c r="J57">
        <v>0</v>
      </c>
      <c r="K57">
        <v>0</v>
      </c>
      <c r="L57">
        <v>0</v>
      </c>
      <c r="M57">
        <v>0</v>
      </c>
      <c r="N57">
        <v>1</v>
      </c>
      <c r="O57">
        <v>0</v>
      </c>
      <c r="P57">
        <v>0</v>
      </c>
      <c r="Q57">
        <v>0</v>
      </c>
      <c r="R57">
        <v>0</v>
      </c>
      <c r="S57">
        <v>1</v>
      </c>
      <c r="T57">
        <v>0</v>
      </c>
      <c r="U57">
        <v>0</v>
      </c>
      <c r="V57">
        <v>1</v>
      </c>
      <c r="W57">
        <v>0</v>
      </c>
      <c r="X57">
        <v>0</v>
      </c>
      <c r="Y57">
        <v>0</v>
      </c>
      <c r="Z57">
        <v>0</v>
      </c>
      <c r="AA57">
        <v>0</v>
      </c>
      <c r="AB57">
        <v>0</v>
      </c>
      <c r="AC57">
        <v>0</v>
      </c>
      <c r="AD57">
        <v>0</v>
      </c>
      <c r="AE57">
        <v>0</v>
      </c>
      <c r="AF57">
        <v>0</v>
      </c>
      <c r="AG57">
        <v>0</v>
      </c>
      <c r="AH57">
        <v>1</v>
      </c>
      <c r="AI57">
        <v>0</v>
      </c>
      <c r="AJ57">
        <v>0</v>
      </c>
      <c r="AK57">
        <v>0</v>
      </c>
      <c r="AL57">
        <v>0</v>
      </c>
      <c r="AM57">
        <v>0</v>
      </c>
      <c r="AN57">
        <v>1</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1</v>
      </c>
      <c r="BL57">
        <v>0</v>
      </c>
      <c r="BM57">
        <v>0</v>
      </c>
      <c r="BN57">
        <v>0</v>
      </c>
      <c r="BO57">
        <v>0</v>
      </c>
      <c r="BP57">
        <v>1</v>
      </c>
      <c r="BQ57">
        <v>0</v>
      </c>
      <c r="BR57">
        <v>0</v>
      </c>
      <c r="BS57">
        <v>0</v>
      </c>
      <c r="BT57">
        <v>1</v>
      </c>
      <c r="BU57">
        <v>0</v>
      </c>
      <c r="BV57">
        <v>0</v>
      </c>
      <c r="BW57">
        <v>0</v>
      </c>
      <c r="BX57">
        <v>0</v>
      </c>
      <c r="BY57">
        <v>0</v>
      </c>
      <c r="BZ57">
        <v>0</v>
      </c>
      <c r="CA57">
        <v>0</v>
      </c>
      <c r="CB57">
        <v>0</v>
      </c>
      <c r="CC57">
        <v>0</v>
      </c>
      <c r="CD57">
        <v>0</v>
      </c>
      <c r="CE57">
        <v>0</v>
      </c>
      <c r="CF57">
        <v>0</v>
      </c>
      <c r="CG57">
        <v>0</v>
      </c>
      <c r="CH57">
        <v>0</v>
      </c>
      <c r="CI57">
        <v>0</v>
      </c>
      <c r="CJ57">
        <v>0</v>
      </c>
      <c r="CK57">
        <v>0</v>
      </c>
      <c r="CL57">
        <v>0</v>
      </c>
      <c r="CM57">
        <v>0</v>
      </c>
      <c r="CN57">
        <v>1</v>
      </c>
      <c r="CO57" t="s">
        <v>1925</v>
      </c>
      <c r="CP57" t="s">
        <v>1925</v>
      </c>
      <c r="CQ57" t="s">
        <v>1925</v>
      </c>
      <c r="CR57" t="s">
        <v>1925</v>
      </c>
      <c r="CS57" t="s">
        <v>1925</v>
      </c>
      <c r="CT57" t="s">
        <v>1925</v>
      </c>
      <c r="CU57" t="s">
        <v>1925</v>
      </c>
      <c r="CV57" t="s">
        <v>1925</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1</v>
      </c>
      <c r="DZ57">
        <v>0</v>
      </c>
      <c r="EA57">
        <v>0</v>
      </c>
      <c r="EB57">
        <v>0</v>
      </c>
      <c r="EC57">
        <v>0</v>
      </c>
      <c r="ED57">
        <v>0</v>
      </c>
      <c r="EE57">
        <v>0</v>
      </c>
      <c r="EF57">
        <v>0</v>
      </c>
      <c r="EG57">
        <v>0</v>
      </c>
      <c r="EH57">
        <v>0</v>
      </c>
      <c r="EI57">
        <v>0</v>
      </c>
      <c r="EJ57">
        <v>1</v>
      </c>
      <c r="EK57">
        <v>0</v>
      </c>
      <c r="EL57">
        <v>0</v>
      </c>
      <c r="EM57">
        <v>1</v>
      </c>
      <c r="EN57">
        <v>0</v>
      </c>
      <c r="EO57">
        <v>0</v>
      </c>
      <c r="EP57">
        <v>0</v>
      </c>
      <c r="EQ57">
        <v>0</v>
      </c>
      <c r="ER57">
        <v>0</v>
      </c>
      <c r="ES57">
        <v>0</v>
      </c>
      <c r="ET57">
        <v>0</v>
      </c>
      <c r="EU57">
        <v>0</v>
      </c>
      <c r="EV57">
        <v>0</v>
      </c>
      <c r="EW57">
        <v>0</v>
      </c>
      <c r="EX57">
        <v>0</v>
      </c>
      <c r="EY57">
        <v>0</v>
      </c>
      <c r="EZ57">
        <v>1</v>
      </c>
      <c r="FA57">
        <v>0</v>
      </c>
      <c r="FB57">
        <v>0</v>
      </c>
      <c r="FC57">
        <v>0</v>
      </c>
      <c r="FD57">
        <v>0</v>
      </c>
      <c r="FE57">
        <v>0</v>
      </c>
      <c r="FF57" t="s">
        <v>1925</v>
      </c>
      <c r="FG57" t="s">
        <v>1925</v>
      </c>
      <c r="FH57" t="s">
        <v>1925</v>
      </c>
      <c r="FI57" t="s">
        <v>1925</v>
      </c>
      <c r="FJ57" t="s">
        <v>1925</v>
      </c>
      <c r="FK57" t="s">
        <v>1925</v>
      </c>
      <c r="FL57">
        <v>0</v>
      </c>
      <c r="FM57">
        <v>1</v>
      </c>
      <c r="FN57">
        <v>0</v>
      </c>
      <c r="FO57">
        <v>0</v>
      </c>
      <c r="FP57">
        <v>0</v>
      </c>
      <c r="FQ57">
        <v>0</v>
      </c>
      <c r="FR57">
        <v>0</v>
      </c>
      <c r="FS57">
        <v>1</v>
      </c>
      <c r="FT57">
        <v>0</v>
      </c>
      <c r="FU57">
        <v>0</v>
      </c>
      <c r="FV57">
        <v>0</v>
      </c>
      <c r="FW57">
        <v>0</v>
      </c>
      <c r="FX57">
        <v>0</v>
      </c>
      <c r="FY57">
        <v>0</v>
      </c>
      <c r="FZ57">
        <v>0</v>
      </c>
      <c r="GA57">
        <v>0</v>
      </c>
      <c r="GB57">
        <v>0</v>
      </c>
      <c r="GC57">
        <v>1</v>
      </c>
      <c r="GD57">
        <v>0</v>
      </c>
      <c r="GE57">
        <v>0</v>
      </c>
      <c r="GF57">
        <v>0</v>
      </c>
      <c r="GG57">
        <v>0</v>
      </c>
      <c r="GH57">
        <v>0</v>
      </c>
      <c r="GI57">
        <v>0</v>
      </c>
      <c r="GJ57">
        <v>1</v>
      </c>
      <c r="GK57">
        <v>1</v>
      </c>
      <c r="GL57">
        <v>0</v>
      </c>
      <c r="GM57">
        <v>0</v>
      </c>
      <c r="GN57">
        <v>0</v>
      </c>
      <c r="GO57">
        <v>0</v>
      </c>
      <c r="GP57">
        <v>0</v>
      </c>
      <c r="GQ57">
        <v>0</v>
      </c>
      <c r="GR57" t="s">
        <v>1925</v>
      </c>
      <c r="GS57" t="s">
        <v>1925</v>
      </c>
      <c r="GT57" t="s">
        <v>1925</v>
      </c>
      <c r="GU57" t="s">
        <v>1925</v>
      </c>
      <c r="GV57" t="s">
        <v>1925</v>
      </c>
      <c r="GW57" t="s">
        <v>1925</v>
      </c>
      <c r="GX57" t="s">
        <v>1925</v>
      </c>
      <c r="GY57" t="s">
        <v>1925</v>
      </c>
      <c r="GZ57" t="s">
        <v>1925</v>
      </c>
      <c r="HA57" t="s">
        <v>1925</v>
      </c>
      <c r="HB57" t="s">
        <v>1925</v>
      </c>
      <c r="HC57" t="s">
        <v>1925</v>
      </c>
      <c r="HD57" t="s">
        <v>1925</v>
      </c>
      <c r="HE57">
        <v>1</v>
      </c>
      <c r="HF57">
        <v>1</v>
      </c>
      <c r="HG57">
        <v>1</v>
      </c>
      <c r="HH57">
        <v>0</v>
      </c>
      <c r="HI57">
        <v>0</v>
      </c>
      <c r="HJ57">
        <v>1</v>
      </c>
      <c r="HK57">
        <v>0</v>
      </c>
      <c r="HL57">
        <v>0</v>
      </c>
      <c r="HM57">
        <v>0</v>
      </c>
      <c r="HN57">
        <v>0</v>
      </c>
      <c r="HO57">
        <v>0</v>
      </c>
      <c r="HP57">
        <v>0</v>
      </c>
      <c r="HQ57">
        <v>0</v>
      </c>
      <c r="HR57">
        <v>0</v>
      </c>
      <c r="HS57">
        <v>0</v>
      </c>
    </row>
    <row r="58" spans="1:227" x14ac:dyDescent="0.35">
      <c r="A58" t="s">
        <v>330</v>
      </c>
      <c r="B58" s="1">
        <v>39611</v>
      </c>
      <c r="C58" s="1">
        <v>39629</v>
      </c>
      <c r="D58">
        <v>1</v>
      </c>
      <c r="E58">
        <v>1</v>
      </c>
      <c r="F58">
        <v>1</v>
      </c>
      <c r="G58">
        <v>1</v>
      </c>
      <c r="H58">
        <v>0</v>
      </c>
      <c r="I58">
        <v>0</v>
      </c>
      <c r="J58">
        <v>0</v>
      </c>
      <c r="K58">
        <v>0</v>
      </c>
      <c r="L58">
        <v>0</v>
      </c>
      <c r="M58">
        <v>0</v>
      </c>
      <c r="N58">
        <v>1</v>
      </c>
      <c r="O58">
        <v>0</v>
      </c>
      <c r="P58">
        <v>0</v>
      </c>
      <c r="Q58">
        <v>0</v>
      </c>
      <c r="R58">
        <v>0</v>
      </c>
      <c r="S58">
        <v>1</v>
      </c>
      <c r="T58">
        <v>0</v>
      </c>
      <c r="U58">
        <v>0</v>
      </c>
      <c r="V58">
        <v>1</v>
      </c>
      <c r="W58">
        <v>0</v>
      </c>
      <c r="X58">
        <v>0</v>
      </c>
      <c r="Y58">
        <v>0</v>
      </c>
      <c r="Z58">
        <v>0</v>
      </c>
      <c r="AA58">
        <v>0</v>
      </c>
      <c r="AB58">
        <v>0</v>
      </c>
      <c r="AC58">
        <v>0</v>
      </c>
      <c r="AD58">
        <v>0</v>
      </c>
      <c r="AE58">
        <v>0</v>
      </c>
      <c r="AF58">
        <v>0</v>
      </c>
      <c r="AG58">
        <v>0</v>
      </c>
      <c r="AH58">
        <v>1</v>
      </c>
      <c r="AI58">
        <v>0</v>
      </c>
      <c r="AJ58">
        <v>0</v>
      </c>
      <c r="AK58">
        <v>0</v>
      </c>
      <c r="AL58">
        <v>0</v>
      </c>
      <c r="AM58">
        <v>0</v>
      </c>
      <c r="AN58">
        <v>1</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1</v>
      </c>
      <c r="BL58">
        <v>0</v>
      </c>
      <c r="BM58">
        <v>0</v>
      </c>
      <c r="BN58">
        <v>0</v>
      </c>
      <c r="BO58">
        <v>0</v>
      </c>
      <c r="BP58">
        <v>1</v>
      </c>
      <c r="BQ58">
        <v>0</v>
      </c>
      <c r="BR58">
        <v>0</v>
      </c>
      <c r="BS58">
        <v>0</v>
      </c>
      <c r="BT58">
        <v>1</v>
      </c>
      <c r="BU58">
        <v>0</v>
      </c>
      <c r="BV58">
        <v>0</v>
      </c>
      <c r="BW58">
        <v>0</v>
      </c>
      <c r="BX58">
        <v>0</v>
      </c>
      <c r="BY58">
        <v>0</v>
      </c>
      <c r="BZ58">
        <v>0</v>
      </c>
      <c r="CA58">
        <v>0</v>
      </c>
      <c r="CB58">
        <v>0</v>
      </c>
      <c r="CC58">
        <v>0</v>
      </c>
      <c r="CD58">
        <v>0</v>
      </c>
      <c r="CE58">
        <v>0</v>
      </c>
      <c r="CF58">
        <v>0</v>
      </c>
      <c r="CG58">
        <v>0</v>
      </c>
      <c r="CH58">
        <v>0</v>
      </c>
      <c r="CI58">
        <v>0</v>
      </c>
      <c r="CJ58">
        <v>0</v>
      </c>
      <c r="CK58">
        <v>0</v>
      </c>
      <c r="CL58">
        <v>0</v>
      </c>
      <c r="CM58">
        <v>0</v>
      </c>
      <c r="CN58">
        <v>1</v>
      </c>
      <c r="CO58" t="s">
        <v>1925</v>
      </c>
      <c r="CP58" t="s">
        <v>1925</v>
      </c>
      <c r="CQ58" t="s">
        <v>1925</v>
      </c>
      <c r="CR58" t="s">
        <v>1925</v>
      </c>
      <c r="CS58" t="s">
        <v>1925</v>
      </c>
      <c r="CT58" t="s">
        <v>1925</v>
      </c>
      <c r="CU58" t="s">
        <v>1925</v>
      </c>
      <c r="CV58" t="s">
        <v>1925</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1</v>
      </c>
      <c r="DZ58">
        <v>0</v>
      </c>
      <c r="EA58">
        <v>0</v>
      </c>
      <c r="EB58">
        <v>0</v>
      </c>
      <c r="EC58">
        <v>0</v>
      </c>
      <c r="ED58">
        <v>0</v>
      </c>
      <c r="EE58">
        <v>0</v>
      </c>
      <c r="EF58">
        <v>0</v>
      </c>
      <c r="EG58">
        <v>0</v>
      </c>
      <c r="EH58">
        <v>0</v>
      </c>
      <c r="EI58">
        <v>0</v>
      </c>
      <c r="EJ58">
        <v>1</v>
      </c>
      <c r="EK58">
        <v>0</v>
      </c>
      <c r="EL58">
        <v>0</v>
      </c>
      <c r="EM58">
        <v>1</v>
      </c>
      <c r="EN58">
        <v>0</v>
      </c>
      <c r="EO58">
        <v>0</v>
      </c>
      <c r="EP58">
        <v>0</v>
      </c>
      <c r="EQ58">
        <v>0</v>
      </c>
      <c r="ER58">
        <v>0</v>
      </c>
      <c r="ES58">
        <v>0</v>
      </c>
      <c r="ET58">
        <v>0</v>
      </c>
      <c r="EU58">
        <v>0</v>
      </c>
      <c r="EV58">
        <v>0</v>
      </c>
      <c r="EW58">
        <v>0</v>
      </c>
      <c r="EX58">
        <v>0</v>
      </c>
      <c r="EY58">
        <v>0</v>
      </c>
      <c r="EZ58">
        <v>1</v>
      </c>
      <c r="FA58">
        <v>0</v>
      </c>
      <c r="FB58">
        <v>0</v>
      </c>
      <c r="FC58">
        <v>0</v>
      </c>
      <c r="FD58">
        <v>0</v>
      </c>
      <c r="FE58">
        <v>0</v>
      </c>
      <c r="FF58" t="s">
        <v>1925</v>
      </c>
      <c r="FG58" t="s">
        <v>1925</v>
      </c>
      <c r="FH58" t="s">
        <v>1925</v>
      </c>
      <c r="FI58" t="s">
        <v>1925</v>
      </c>
      <c r="FJ58" t="s">
        <v>1925</v>
      </c>
      <c r="FK58" t="s">
        <v>1925</v>
      </c>
      <c r="FL58">
        <v>0</v>
      </c>
      <c r="FM58">
        <v>1</v>
      </c>
      <c r="FN58">
        <v>0</v>
      </c>
      <c r="FO58">
        <v>0</v>
      </c>
      <c r="FP58">
        <v>0</v>
      </c>
      <c r="FQ58">
        <v>0</v>
      </c>
      <c r="FR58">
        <v>0</v>
      </c>
      <c r="FS58">
        <v>1</v>
      </c>
      <c r="FT58">
        <v>0</v>
      </c>
      <c r="FU58">
        <v>0</v>
      </c>
      <c r="FV58">
        <v>0</v>
      </c>
      <c r="FW58">
        <v>0</v>
      </c>
      <c r="FX58">
        <v>0</v>
      </c>
      <c r="FY58">
        <v>0</v>
      </c>
      <c r="FZ58">
        <v>0</v>
      </c>
      <c r="GA58">
        <v>0</v>
      </c>
      <c r="GB58">
        <v>0</v>
      </c>
      <c r="GC58">
        <v>1</v>
      </c>
      <c r="GD58">
        <v>0</v>
      </c>
      <c r="GE58">
        <v>0</v>
      </c>
      <c r="GF58">
        <v>0</v>
      </c>
      <c r="GG58">
        <v>0</v>
      </c>
      <c r="GH58">
        <v>0</v>
      </c>
      <c r="GI58">
        <v>0</v>
      </c>
      <c r="GJ58">
        <v>1</v>
      </c>
      <c r="GK58">
        <v>1</v>
      </c>
      <c r="GL58">
        <v>0</v>
      </c>
      <c r="GM58">
        <v>0</v>
      </c>
      <c r="GN58">
        <v>0</v>
      </c>
      <c r="GO58">
        <v>0</v>
      </c>
      <c r="GP58">
        <v>0</v>
      </c>
      <c r="GQ58">
        <v>0</v>
      </c>
      <c r="GR58" t="s">
        <v>1925</v>
      </c>
      <c r="GS58" t="s">
        <v>1925</v>
      </c>
      <c r="GT58" t="s">
        <v>1925</v>
      </c>
      <c r="GU58" t="s">
        <v>1925</v>
      </c>
      <c r="GV58" t="s">
        <v>1925</v>
      </c>
      <c r="GW58" t="s">
        <v>1925</v>
      </c>
      <c r="GX58" t="s">
        <v>1925</v>
      </c>
      <c r="GY58" t="s">
        <v>1925</v>
      </c>
      <c r="GZ58" t="s">
        <v>1925</v>
      </c>
      <c r="HA58" t="s">
        <v>1925</v>
      </c>
      <c r="HB58" t="s">
        <v>1925</v>
      </c>
      <c r="HC58" t="s">
        <v>1925</v>
      </c>
      <c r="HD58" t="s">
        <v>1925</v>
      </c>
      <c r="HE58">
        <v>1</v>
      </c>
      <c r="HF58">
        <v>1</v>
      </c>
      <c r="HG58">
        <v>1</v>
      </c>
      <c r="HH58">
        <v>0</v>
      </c>
      <c r="HI58">
        <v>0</v>
      </c>
      <c r="HJ58">
        <v>1</v>
      </c>
      <c r="HK58">
        <v>0</v>
      </c>
      <c r="HL58">
        <v>0</v>
      </c>
      <c r="HM58">
        <v>0</v>
      </c>
      <c r="HN58">
        <v>0</v>
      </c>
      <c r="HO58">
        <v>0</v>
      </c>
      <c r="HP58">
        <v>0</v>
      </c>
      <c r="HQ58">
        <v>0</v>
      </c>
      <c r="HR58">
        <v>0</v>
      </c>
      <c r="HS58">
        <v>0</v>
      </c>
    </row>
    <row r="59" spans="1:227" x14ac:dyDescent="0.35">
      <c r="A59" t="s">
        <v>330</v>
      </c>
      <c r="B59" s="1">
        <v>39630</v>
      </c>
      <c r="C59" s="1">
        <v>39994</v>
      </c>
      <c r="D59">
        <v>1</v>
      </c>
      <c r="E59">
        <v>1</v>
      </c>
      <c r="F59">
        <v>1</v>
      </c>
      <c r="G59">
        <v>1</v>
      </c>
      <c r="H59">
        <v>0</v>
      </c>
      <c r="I59">
        <v>0</v>
      </c>
      <c r="J59">
        <v>0</v>
      </c>
      <c r="K59">
        <v>0</v>
      </c>
      <c r="L59">
        <v>0</v>
      </c>
      <c r="M59">
        <v>0</v>
      </c>
      <c r="N59">
        <v>1</v>
      </c>
      <c r="O59">
        <v>0</v>
      </c>
      <c r="P59">
        <v>0</v>
      </c>
      <c r="Q59">
        <v>0</v>
      </c>
      <c r="R59">
        <v>0</v>
      </c>
      <c r="S59">
        <v>1</v>
      </c>
      <c r="T59">
        <v>0</v>
      </c>
      <c r="U59">
        <v>0</v>
      </c>
      <c r="V59">
        <v>1</v>
      </c>
      <c r="W59">
        <v>0</v>
      </c>
      <c r="X59">
        <v>0</v>
      </c>
      <c r="Y59">
        <v>0</v>
      </c>
      <c r="Z59">
        <v>0</v>
      </c>
      <c r="AA59">
        <v>0</v>
      </c>
      <c r="AB59">
        <v>0</v>
      </c>
      <c r="AC59">
        <v>0</v>
      </c>
      <c r="AD59">
        <v>0</v>
      </c>
      <c r="AE59">
        <v>0</v>
      </c>
      <c r="AF59">
        <v>0</v>
      </c>
      <c r="AG59">
        <v>0</v>
      </c>
      <c r="AH59">
        <v>1</v>
      </c>
      <c r="AI59">
        <v>0</v>
      </c>
      <c r="AJ59">
        <v>0</v>
      </c>
      <c r="AK59">
        <v>0</v>
      </c>
      <c r="AL59">
        <v>0</v>
      </c>
      <c r="AM59">
        <v>0</v>
      </c>
      <c r="AN59">
        <v>1</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1</v>
      </c>
      <c r="BL59">
        <v>0</v>
      </c>
      <c r="BM59">
        <v>0</v>
      </c>
      <c r="BN59">
        <v>0</v>
      </c>
      <c r="BO59">
        <v>0</v>
      </c>
      <c r="BP59">
        <v>1</v>
      </c>
      <c r="BQ59">
        <v>0</v>
      </c>
      <c r="BR59">
        <v>0</v>
      </c>
      <c r="BS59">
        <v>0</v>
      </c>
      <c r="BT59">
        <v>1</v>
      </c>
      <c r="BU59">
        <v>0</v>
      </c>
      <c r="BV59">
        <v>0</v>
      </c>
      <c r="BW59">
        <v>0</v>
      </c>
      <c r="BX59">
        <v>0</v>
      </c>
      <c r="BY59">
        <v>0</v>
      </c>
      <c r="BZ59">
        <v>0</v>
      </c>
      <c r="CA59">
        <v>0</v>
      </c>
      <c r="CB59">
        <v>0</v>
      </c>
      <c r="CC59">
        <v>0</v>
      </c>
      <c r="CD59">
        <v>0</v>
      </c>
      <c r="CE59">
        <v>0</v>
      </c>
      <c r="CF59">
        <v>0</v>
      </c>
      <c r="CG59">
        <v>0</v>
      </c>
      <c r="CH59">
        <v>0</v>
      </c>
      <c r="CI59">
        <v>0</v>
      </c>
      <c r="CJ59">
        <v>0</v>
      </c>
      <c r="CK59">
        <v>0</v>
      </c>
      <c r="CL59">
        <v>0</v>
      </c>
      <c r="CM59">
        <v>0</v>
      </c>
      <c r="CN59">
        <v>1</v>
      </c>
      <c r="CO59" t="s">
        <v>1925</v>
      </c>
      <c r="CP59" t="s">
        <v>1925</v>
      </c>
      <c r="CQ59" t="s">
        <v>1925</v>
      </c>
      <c r="CR59" t="s">
        <v>1925</v>
      </c>
      <c r="CS59" t="s">
        <v>1925</v>
      </c>
      <c r="CT59" t="s">
        <v>1925</v>
      </c>
      <c r="CU59" t="s">
        <v>1925</v>
      </c>
      <c r="CV59" t="s">
        <v>1925</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1</v>
      </c>
      <c r="DZ59">
        <v>0</v>
      </c>
      <c r="EA59">
        <v>0</v>
      </c>
      <c r="EB59">
        <v>0</v>
      </c>
      <c r="EC59">
        <v>0</v>
      </c>
      <c r="ED59">
        <v>0</v>
      </c>
      <c r="EE59">
        <v>0</v>
      </c>
      <c r="EF59">
        <v>0</v>
      </c>
      <c r="EG59">
        <v>0</v>
      </c>
      <c r="EH59">
        <v>0</v>
      </c>
      <c r="EI59">
        <v>0</v>
      </c>
      <c r="EJ59">
        <v>1</v>
      </c>
      <c r="EK59">
        <v>0</v>
      </c>
      <c r="EL59">
        <v>0</v>
      </c>
      <c r="EM59">
        <v>1</v>
      </c>
      <c r="EN59">
        <v>0</v>
      </c>
      <c r="EO59">
        <v>0</v>
      </c>
      <c r="EP59">
        <v>0</v>
      </c>
      <c r="EQ59">
        <v>0</v>
      </c>
      <c r="ER59">
        <v>0</v>
      </c>
      <c r="ES59">
        <v>0</v>
      </c>
      <c r="ET59">
        <v>0</v>
      </c>
      <c r="EU59">
        <v>0</v>
      </c>
      <c r="EV59">
        <v>0</v>
      </c>
      <c r="EW59">
        <v>0</v>
      </c>
      <c r="EX59">
        <v>0</v>
      </c>
      <c r="EY59">
        <v>0</v>
      </c>
      <c r="EZ59">
        <v>1</v>
      </c>
      <c r="FA59">
        <v>0</v>
      </c>
      <c r="FB59">
        <v>0</v>
      </c>
      <c r="FC59">
        <v>0</v>
      </c>
      <c r="FD59">
        <v>0</v>
      </c>
      <c r="FE59">
        <v>0</v>
      </c>
      <c r="FF59" t="s">
        <v>1925</v>
      </c>
      <c r="FG59" t="s">
        <v>1925</v>
      </c>
      <c r="FH59" t="s">
        <v>1925</v>
      </c>
      <c r="FI59" t="s">
        <v>1925</v>
      </c>
      <c r="FJ59" t="s">
        <v>1925</v>
      </c>
      <c r="FK59" t="s">
        <v>1925</v>
      </c>
      <c r="FL59">
        <v>0</v>
      </c>
      <c r="FM59">
        <v>1</v>
      </c>
      <c r="FN59">
        <v>0</v>
      </c>
      <c r="FO59">
        <v>0</v>
      </c>
      <c r="FP59">
        <v>0</v>
      </c>
      <c r="FQ59">
        <v>0</v>
      </c>
      <c r="FR59">
        <v>0</v>
      </c>
      <c r="FS59">
        <v>1</v>
      </c>
      <c r="FT59">
        <v>0</v>
      </c>
      <c r="FU59">
        <v>0</v>
      </c>
      <c r="FV59">
        <v>0</v>
      </c>
      <c r="FW59">
        <v>0</v>
      </c>
      <c r="FX59">
        <v>0</v>
      </c>
      <c r="FY59">
        <v>0</v>
      </c>
      <c r="FZ59">
        <v>0</v>
      </c>
      <c r="GA59">
        <v>0</v>
      </c>
      <c r="GB59">
        <v>0</v>
      </c>
      <c r="GC59">
        <v>1</v>
      </c>
      <c r="GD59">
        <v>0</v>
      </c>
      <c r="GE59">
        <v>0</v>
      </c>
      <c r="GF59">
        <v>0</v>
      </c>
      <c r="GG59">
        <v>0</v>
      </c>
      <c r="GH59">
        <v>0</v>
      </c>
      <c r="GI59">
        <v>0</v>
      </c>
      <c r="GJ59">
        <v>1</v>
      </c>
      <c r="GK59">
        <v>1</v>
      </c>
      <c r="GL59">
        <v>0</v>
      </c>
      <c r="GM59">
        <v>0</v>
      </c>
      <c r="GN59">
        <v>0</v>
      </c>
      <c r="GO59">
        <v>0</v>
      </c>
      <c r="GP59">
        <v>0</v>
      </c>
      <c r="GQ59">
        <v>0</v>
      </c>
      <c r="GR59" t="s">
        <v>1925</v>
      </c>
      <c r="GS59" t="s">
        <v>1925</v>
      </c>
      <c r="GT59" t="s">
        <v>1925</v>
      </c>
      <c r="GU59" t="s">
        <v>1925</v>
      </c>
      <c r="GV59" t="s">
        <v>1925</v>
      </c>
      <c r="GW59" t="s">
        <v>1925</v>
      </c>
      <c r="GX59" t="s">
        <v>1925</v>
      </c>
      <c r="GY59" t="s">
        <v>1925</v>
      </c>
      <c r="GZ59" t="s">
        <v>1925</v>
      </c>
      <c r="HA59" t="s">
        <v>1925</v>
      </c>
      <c r="HB59" t="s">
        <v>1925</v>
      </c>
      <c r="HC59" t="s">
        <v>1925</v>
      </c>
      <c r="HD59" t="s">
        <v>1925</v>
      </c>
      <c r="HE59">
        <v>1</v>
      </c>
      <c r="HF59">
        <v>1</v>
      </c>
      <c r="HG59">
        <v>1</v>
      </c>
      <c r="HH59">
        <v>0</v>
      </c>
      <c r="HI59">
        <v>0</v>
      </c>
      <c r="HJ59">
        <v>1</v>
      </c>
      <c r="HK59">
        <v>0</v>
      </c>
      <c r="HL59">
        <v>0</v>
      </c>
      <c r="HM59">
        <v>0</v>
      </c>
      <c r="HN59">
        <v>0</v>
      </c>
      <c r="HO59">
        <v>0</v>
      </c>
      <c r="HP59">
        <v>0</v>
      </c>
      <c r="HQ59">
        <v>0</v>
      </c>
      <c r="HR59">
        <v>0</v>
      </c>
      <c r="HS59">
        <v>0</v>
      </c>
    </row>
    <row r="60" spans="1:227" x14ac:dyDescent="0.35">
      <c r="A60" t="s">
        <v>330</v>
      </c>
      <c r="B60" s="1">
        <v>39995</v>
      </c>
      <c r="C60" s="1">
        <v>40090</v>
      </c>
      <c r="D60">
        <v>1</v>
      </c>
      <c r="E60">
        <v>1</v>
      </c>
      <c r="F60">
        <v>1</v>
      </c>
      <c r="G60">
        <v>1</v>
      </c>
      <c r="H60">
        <v>0</v>
      </c>
      <c r="I60">
        <v>0</v>
      </c>
      <c r="J60">
        <v>0</v>
      </c>
      <c r="K60">
        <v>0</v>
      </c>
      <c r="L60">
        <v>0</v>
      </c>
      <c r="M60">
        <v>0</v>
      </c>
      <c r="N60">
        <v>1</v>
      </c>
      <c r="O60">
        <v>0</v>
      </c>
      <c r="P60">
        <v>0</v>
      </c>
      <c r="Q60">
        <v>0</v>
      </c>
      <c r="R60">
        <v>0</v>
      </c>
      <c r="S60">
        <v>1</v>
      </c>
      <c r="T60">
        <v>0</v>
      </c>
      <c r="U60">
        <v>0</v>
      </c>
      <c r="V60">
        <v>1</v>
      </c>
      <c r="W60">
        <v>0</v>
      </c>
      <c r="X60">
        <v>0</v>
      </c>
      <c r="Y60">
        <v>0</v>
      </c>
      <c r="Z60">
        <v>0</v>
      </c>
      <c r="AA60">
        <v>0</v>
      </c>
      <c r="AB60">
        <v>0</v>
      </c>
      <c r="AC60">
        <v>0</v>
      </c>
      <c r="AD60">
        <v>0</v>
      </c>
      <c r="AE60">
        <v>0</v>
      </c>
      <c r="AF60">
        <v>0</v>
      </c>
      <c r="AG60">
        <v>0</v>
      </c>
      <c r="AH60">
        <v>1</v>
      </c>
      <c r="AI60">
        <v>0</v>
      </c>
      <c r="AJ60">
        <v>0</v>
      </c>
      <c r="AK60">
        <v>0</v>
      </c>
      <c r="AL60">
        <v>0</v>
      </c>
      <c r="AM60">
        <v>0</v>
      </c>
      <c r="AN60">
        <v>1</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1</v>
      </c>
      <c r="BL60">
        <v>0</v>
      </c>
      <c r="BM60">
        <v>0</v>
      </c>
      <c r="BN60">
        <v>0</v>
      </c>
      <c r="BO60">
        <v>0</v>
      </c>
      <c r="BP60">
        <v>1</v>
      </c>
      <c r="BQ60">
        <v>0</v>
      </c>
      <c r="BR60">
        <v>0</v>
      </c>
      <c r="BS60">
        <v>0</v>
      </c>
      <c r="BT60">
        <v>1</v>
      </c>
      <c r="BU60">
        <v>0</v>
      </c>
      <c r="BV60">
        <v>0</v>
      </c>
      <c r="BW60">
        <v>0</v>
      </c>
      <c r="BX60">
        <v>0</v>
      </c>
      <c r="BY60">
        <v>0</v>
      </c>
      <c r="BZ60">
        <v>0</v>
      </c>
      <c r="CA60">
        <v>0</v>
      </c>
      <c r="CB60">
        <v>0</v>
      </c>
      <c r="CC60">
        <v>0</v>
      </c>
      <c r="CD60">
        <v>0</v>
      </c>
      <c r="CE60">
        <v>0</v>
      </c>
      <c r="CF60">
        <v>0</v>
      </c>
      <c r="CG60">
        <v>0</v>
      </c>
      <c r="CH60">
        <v>0</v>
      </c>
      <c r="CI60">
        <v>0</v>
      </c>
      <c r="CJ60">
        <v>0</v>
      </c>
      <c r="CK60">
        <v>0</v>
      </c>
      <c r="CL60">
        <v>0</v>
      </c>
      <c r="CM60">
        <v>0</v>
      </c>
      <c r="CN60">
        <v>1</v>
      </c>
      <c r="CO60" t="s">
        <v>1925</v>
      </c>
      <c r="CP60" t="s">
        <v>1925</v>
      </c>
      <c r="CQ60" t="s">
        <v>1925</v>
      </c>
      <c r="CR60" t="s">
        <v>1925</v>
      </c>
      <c r="CS60" t="s">
        <v>1925</v>
      </c>
      <c r="CT60" t="s">
        <v>1925</v>
      </c>
      <c r="CU60" t="s">
        <v>1925</v>
      </c>
      <c r="CV60" t="s">
        <v>1925</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1</v>
      </c>
      <c r="DZ60">
        <v>0</v>
      </c>
      <c r="EA60">
        <v>0</v>
      </c>
      <c r="EB60">
        <v>0</v>
      </c>
      <c r="EC60">
        <v>0</v>
      </c>
      <c r="ED60">
        <v>0</v>
      </c>
      <c r="EE60">
        <v>0</v>
      </c>
      <c r="EF60">
        <v>0</v>
      </c>
      <c r="EG60">
        <v>0</v>
      </c>
      <c r="EH60">
        <v>0</v>
      </c>
      <c r="EI60">
        <v>0</v>
      </c>
      <c r="EJ60">
        <v>1</v>
      </c>
      <c r="EK60">
        <v>0</v>
      </c>
      <c r="EL60">
        <v>0</v>
      </c>
      <c r="EM60">
        <v>1</v>
      </c>
      <c r="EN60">
        <v>0</v>
      </c>
      <c r="EO60">
        <v>0</v>
      </c>
      <c r="EP60">
        <v>0</v>
      </c>
      <c r="EQ60">
        <v>0</v>
      </c>
      <c r="ER60">
        <v>0</v>
      </c>
      <c r="ES60">
        <v>0</v>
      </c>
      <c r="ET60">
        <v>0</v>
      </c>
      <c r="EU60">
        <v>0</v>
      </c>
      <c r="EV60">
        <v>0</v>
      </c>
      <c r="EW60">
        <v>0</v>
      </c>
      <c r="EX60">
        <v>0</v>
      </c>
      <c r="EY60">
        <v>0</v>
      </c>
      <c r="EZ60">
        <v>1</v>
      </c>
      <c r="FA60">
        <v>0</v>
      </c>
      <c r="FB60">
        <v>0</v>
      </c>
      <c r="FC60">
        <v>0</v>
      </c>
      <c r="FD60">
        <v>0</v>
      </c>
      <c r="FE60">
        <v>0</v>
      </c>
      <c r="FF60" t="s">
        <v>1925</v>
      </c>
      <c r="FG60" t="s">
        <v>1925</v>
      </c>
      <c r="FH60" t="s">
        <v>1925</v>
      </c>
      <c r="FI60" t="s">
        <v>1925</v>
      </c>
      <c r="FJ60" t="s">
        <v>1925</v>
      </c>
      <c r="FK60" t="s">
        <v>1925</v>
      </c>
      <c r="FL60">
        <v>0</v>
      </c>
      <c r="FM60">
        <v>1</v>
      </c>
      <c r="FN60">
        <v>0</v>
      </c>
      <c r="FO60">
        <v>0</v>
      </c>
      <c r="FP60">
        <v>0</v>
      </c>
      <c r="FQ60">
        <v>0</v>
      </c>
      <c r="FR60">
        <v>0</v>
      </c>
      <c r="FS60">
        <v>1</v>
      </c>
      <c r="FT60">
        <v>0</v>
      </c>
      <c r="FU60">
        <v>0</v>
      </c>
      <c r="FV60">
        <v>0</v>
      </c>
      <c r="FW60">
        <v>0</v>
      </c>
      <c r="FX60">
        <v>0</v>
      </c>
      <c r="FY60">
        <v>0</v>
      </c>
      <c r="FZ60">
        <v>0</v>
      </c>
      <c r="GA60">
        <v>0</v>
      </c>
      <c r="GB60">
        <v>0</v>
      </c>
      <c r="GC60">
        <v>1</v>
      </c>
      <c r="GD60">
        <v>0</v>
      </c>
      <c r="GE60">
        <v>0</v>
      </c>
      <c r="GF60">
        <v>0</v>
      </c>
      <c r="GG60">
        <v>0</v>
      </c>
      <c r="GH60">
        <v>0</v>
      </c>
      <c r="GI60">
        <v>0</v>
      </c>
      <c r="GJ60">
        <v>1</v>
      </c>
      <c r="GK60">
        <v>1</v>
      </c>
      <c r="GL60">
        <v>0</v>
      </c>
      <c r="GM60">
        <v>0</v>
      </c>
      <c r="GN60">
        <v>0</v>
      </c>
      <c r="GO60">
        <v>0</v>
      </c>
      <c r="GP60">
        <v>0</v>
      </c>
      <c r="GQ60">
        <v>0</v>
      </c>
      <c r="GR60" t="s">
        <v>1925</v>
      </c>
      <c r="GS60" t="s">
        <v>1925</v>
      </c>
      <c r="GT60" t="s">
        <v>1925</v>
      </c>
      <c r="GU60" t="s">
        <v>1925</v>
      </c>
      <c r="GV60" t="s">
        <v>1925</v>
      </c>
      <c r="GW60" t="s">
        <v>1925</v>
      </c>
      <c r="GX60" t="s">
        <v>1925</v>
      </c>
      <c r="GY60" t="s">
        <v>1925</v>
      </c>
      <c r="GZ60" t="s">
        <v>1925</v>
      </c>
      <c r="HA60" t="s">
        <v>1925</v>
      </c>
      <c r="HB60" t="s">
        <v>1925</v>
      </c>
      <c r="HC60" t="s">
        <v>1925</v>
      </c>
      <c r="HD60" t="s">
        <v>1925</v>
      </c>
      <c r="HE60">
        <v>1</v>
      </c>
      <c r="HF60">
        <v>1</v>
      </c>
      <c r="HG60">
        <v>1</v>
      </c>
      <c r="HH60">
        <v>0</v>
      </c>
      <c r="HI60">
        <v>0</v>
      </c>
      <c r="HJ60">
        <v>1</v>
      </c>
      <c r="HK60">
        <v>0</v>
      </c>
      <c r="HL60">
        <v>0</v>
      </c>
      <c r="HM60">
        <v>0</v>
      </c>
      <c r="HN60">
        <v>0</v>
      </c>
      <c r="HO60">
        <v>0</v>
      </c>
      <c r="HP60">
        <v>0</v>
      </c>
      <c r="HQ60">
        <v>0</v>
      </c>
      <c r="HR60">
        <v>0</v>
      </c>
      <c r="HS60">
        <v>0</v>
      </c>
    </row>
    <row r="61" spans="1:227" x14ac:dyDescent="0.35">
      <c r="A61" t="s">
        <v>330</v>
      </c>
      <c r="B61" s="1">
        <v>40091</v>
      </c>
      <c r="C61" s="1">
        <v>40315</v>
      </c>
      <c r="D61">
        <v>1</v>
      </c>
      <c r="E61">
        <v>1</v>
      </c>
      <c r="F61">
        <v>1</v>
      </c>
      <c r="G61">
        <v>1</v>
      </c>
      <c r="H61">
        <v>0</v>
      </c>
      <c r="I61">
        <v>0</v>
      </c>
      <c r="J61">
        <v>0</v>
      </c>
      <c r="K61">
        <v>0</v>
      </c>
      <c r="L61">
        <v>0</v>
      </c>
      <c r="M61">
        <v>0</v>
      </c>
      <c r="N61">
        <v>1</v>
      </c>
      <c r="O61">
        <v>0</v>
      </c>
      <c r="P61">
        <v>0</v>
      </c>
      <c r="Q61">
        <v>0</v>
      </c>
      <c r="R61">
        <v>0</v>
      </c>
      <c r="S61">
        <v>1</v>
      </c>
      <c r="T61">
        <v>0</v>
      </c>
      <c r="U61">
        <v>0</v>
      </c>
      <c r="V61">
        <v>1</v>
      </c>
      <c r="W61">
        <v>0</v>
      </c>
      <c r="X61">
        <v>0</v>
      </c>
      <c r="Y61">
        <v>0</v>
      </c>
      <c r="Z61">
        <v>0</v>
      </c>
      <c r="AA61">
        <v>0</v>
      </c>
      <c r="AB61">
        <v>0</v>
      </c>
      <c r="AC61">
        <v>0</v>
      </c>
      <c r="AD61">
        <v>0</v>
      </c>
      <c r="AE61">
        <v>0</v>
      </c>
      <c r="AF61">
        <v>0</v>
      </c>
      <c r="AG61">
        <v>0</v>
      </c>
      <c r="AH61">
        <v>1</v>
      </c>
      <c r="AI61">
        <v>0</v>
      </c>
      <c r="AJ61">
        <v>0</v>
      </c>
      <c r="AK61">
        <v>0</v>
      </c>
      <c r="AL61">
        <v>0</v>
      </c>
      <c r="AM61">
        <v>0</v>
      </c>
      <c r="AN61">
        <v>1</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1</v>
      </c>
      <c r="BL61">
        <v>0</v>
      </c>
      <c r="BM61">
        <v>0</v>
      </c>
      <c r="BN61">
        <v>0</v>
      </c>
      <c r="BO61">
        <v>0</v>
      </c>
      <c r="BP61">
        <v>1</v>
      </c>
      <c r="BQ61">
        <v>0</v>
      </c>
      <c r="BR61">
        <v>0</v>
      </c>
      <c r="BS61">
        <v>0</v>
      </c>
      <c r="BT61">
        <v>1</v>
      </c>
      <c r="BU61">
        <v>0</v>
      </c>
      <c r="BV61">
        <v>0</v>
      </c>
      <c r="BW61">
        <v>0</v>
      </c>
      <c r="BX61">
        <v>0</v>
      </c>
      <c r="BY61">
        <v>0</v>
      </c>
      <c r="BZ61">
        <v>0</v>
      </c>
      <c r="CA61">
        <v>0</v>
      </c>
      <c r="CB61">
        <v>0</v>
      </c>
      <c r="CC61">
        <v>0</v>
      </c>
      <c r="CD61">
        <v>0</v>
      </c>
      <c r="CE61">
        <v>0</v>
      </c>
      <c r="CF61">
        <v>0</v>
      </c>
      <c r="CG61">
        <v>0</v>
      </c>
      <c r="CH61">
        <v>0</v>
      </c>
      <c r="CI61">
        <v>0</v>
      </c>
      <c r="CJ61">
        <v>0</v>
      </c>
      <c r="CK61">
        <v>0</v>
      </c>
      <c r="CL61">
        <v>0</v>
      </c>
      <c r="CM61">
        <v>0</v>
      </c>
      <c r="CN61">
        <v>1</v>
      </c>
      <c r="CO61" t="s">
        <v>1925</v>
      </c>
      <c r="CP61" t="s">
        <v>1925</v>
      </c>
      <c r="CQ61" t="s">
        <v>1925</v>
      </c>
      <c r="CR61" t="s">
        <v>1925</v>
      </c>
      <c r="CS61" t="s">
        <v>1925</v>
      </c>
      <c r="CT61" t="s">
        <v>1925</v>
      </c>
      <c r="CU61" t="s">
        <v>1925</v>
      </c>
      <c r="CV61" t="s">
        <v>1925</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1</v>
      </c>
      <c r="DZ61">
        <v>0</v>
      </c>
      <c r="EA61">
        <v>0</v>
      </c>
      <c r="EB61">
        <v>0</v>
      </c>
      <c r="EC61">
        <v>0</v>
      </c>
      <c r="ED61">
        <v>0</v>
      </c>
      <c r="EE61">
        <v>0</v>
      </c>
      <c r="EF61">
        <v>0</v>
      </c>
      <c r="EG61">
        <v>0</v>
      </c>
      <c r="EH61">
        <v>0</v>
      </c>
      <c r="EI61">
        <v>0</v>
      </c>
      <c r="EJ61">
        <v>1</v>
      </c>
      <c r="EK61">
        <v>0</v>
      </c>
      <c r="EL61">
        <v>0</v>
      </c>
      <c r="EM61">
        <v>1</v>
      </c>
      <c r="EN61">
        <v>0</v>
      </c>
      <c r="EO61">
        <v>0</v>
      </c>
      <c r="EP61">
        <v>0</v>
      </c>
      <c r="EQ61">
        <v>0</v>
      </c>
      <c r="ER61">
        <v>0</v>
      </c>
      <c r="ES61">
        <v>0</v>
      </c>
      <c r="ET61">
        <v>0</v>
      </c>
      <c r="EU61">
        <v>0</v>
      </c>
      <c r="EV61">
        <v>0</v>
      </c>
      <c r="EW61">
        <v>0</v>
      </c>
      <c r="EX61">
        <v>0</v>
      </c>
      <c r="EY61">
        <v>0</v>
      </c>
      <c r="EZ61">
        <v>1</v>
      </c>
      <c r="FA61">
        <v>0</v>
      </c>
      <c r="FB61">
        <v>0</v>
      </c>
      <c r="FC61">
        <v>0</v>
      </c>
      <c r="FD61">
        <v>0</v>
      </c>
      <c r="FE61">
        <v>0</v>
      </c>
      <c r="FF61" t="s">
        <v>1925</v>
      </c>
      <c r="FG61" t="s">
        <v>1925</v>
      </c>
      <c r="FH61" t="s">
        <v>1925</v>
      </c>
      <c r="FI61" t="s">
        <v>1925</v>
      </c>
      <c r="FJ61" t="s">
        <v>1925</v>
      </c>
      <c r="FK61" t="s">
        <v>1925</v>
      </c>
      <c r="FL61">
        <v>0</v>
      </c>
      <c r="FM61">
        <v>1</v>
      </c>
      <c r="FN61">
        <v>0</v>
      </c>
      <c r="FO61">
        <v>0</v>
      </c>
      <c r="FP61">
        <v>0</v>
      </c>
      <c r="FQ61">
        <v>0</v>
      </c>
      <c r="FR61">
        <v>0</v>
      </c>
      <c r="FS61">
        <v>1</v>
      </c>
      <c r="FT61">
        <v>0</v>
      </c>
      <c r="FU61">
        <v>0</v>
      </c>
      <c r="FV61">
        <v>0</v>
      </c>
      <c r="FW61">
        <v>0</v>
      </c>
      <c r="FX61">
        <v>0</v>
      </c>
      <c r="FY61">
        <v>0</v>
      </c>
      <c r="FZ61">
        <v>0</v>
      </c>
      <c r="GA61">
        <v>0</v>
      </c>
      <c r="GB61">
        <v>0</v>
      </c>
      <c r="GC61">
        <v>1</v>
      </c>
      <c r="GD61">
        <v>0</v>
      </c>
      <c r="GE61">
        <v>0</v>
      </c>
      <c r="GF61">
        <v>0</v>
      </c>
      <c r="GG61">
        <v>0</v>
      </c>
      <c r="GH61">
        <v>0</v>
      </c>
      <c r="GI61">
        <v>0</v>
      </c>
      <c r="GJ61">
        <v>1</v>
      </c>
      <c r="GK61">
        <v>1</v>
      </c>
      <c r="GL61">
        <v>0</v>
      </c>
      <c r="GM61">
        <v>0</v>
      </c>
      <c r="GN61">
        <v>0</v>
      </c>
      <c r="GO61">
        <v>0</v>
      </c>
      <c r="GP61">
        <v>0</v>
      </c>
      <c r="GQ61">
        <v>0</v>
      </c>
      <c r="GR61" t="s">
        <v>1925</v>
      </c>
      <c r="GS61" t="s">
        <v>1925</v>
      </c>
      <c r="GT61" t="s">
        <v>1925</v>
      </c>
      <c r="GU61" t="s">
        <v>1925</v>
      </c>
      <c r="GV61" t="s">
        <v>1925</v>
      </c>
      <c r="GW61" t="s">
        <v>1925</v>
      </c>
      <c r="GX61" t="s">
        <v>1925</v>
      </c>
      <c r="GY61" t="s">
        <v>1925</v>
      </c>
      <c r="GZ61" t="s">
        <v>1925</v>
      </c>
      <c r="HA61" t="s">
        <v>1925</v>
      </c>
      <c r="HB61" t="s">
        <v>1925</v>
      </c>
      <c r="HC61" t="s">
        <v>1925</v>
      </c>
      <c r="HD61" t="s">
        <v>1925</v>
      </c>
      <c r="HE61">
        <v>1</v>
      </c>
      <c r="HF61">
        <v>1</v>
      </c>
      <c r="HG61">
        <v>1</v>
      </c>
      <c r="HH61">
        <v>0</v>
      </c>
      <c r="HI61">
        <v>0</v>
      </c>
      <c r="HJ61">
        <v>1</v>
      </c>
      <c r="HK61">
        <v>0</v>
      </c>
      <c r="HL61">
        <v>0</v>
      </c>
      <c r="HM61">
        <v>0</v>
      </c>
      <c r="HN61">
        <v>0</v>
      </c>
      <c r="HO61">
        <v>0</v>
      </c>
      <c r="HP61">
        <v>0</v>
      </c>
      <c r="HQ61">
        <v>0</v>
      </c>
      <c r="HR61">
        <v>0</v>
      </c>
      <c r="HS61">
        <v>0</v>
      </c>
    </row>
    <row r="62" spans="1:227" x14ac:dyDescent="0.35">
      <c r="A62" t="s">
        <v>330</v>
      </c>
      <c r="B62" s="1">
        <v>40316</v>
      </c>
      <c r="C62" s="1">
        <v>40323</v>
      </c>
      <c r="D62">
        <v>1</v>
      </c>
      <c r="E62">
        <v>1</v>
      </c>
      <c r="F62">
        <v>1</v>
      </c>
      <c r="G62">
        <v>1</v>
      </c>
      <c r="H62">
        <v>0</v>
      </c>
      <c r="I62">
        <v>0</v>
      </c>
      <c r="J62">
        <v>0</v>
      </c>
      <c r="K62">
        <v>0</v>
      </c>
      <c r="L62">
        <v>0</v>
      </c>
      <c r="M62">
        <v>0</v>
      </c>
      <c r="N62">
        <v>1</v>
      </c>
      <c r="O62">
        <v>0</v>
      </c>
      <c r="P62">
        <v>0</v>
      </c>
      <c r="Q62">
        <v>0</v>
      </c>
      <c r="R62">
        <v>0</v>
      </c>
      <c r="S62">
        <v>1</v>
      </c>
      <c r="T62">
        <v>0</v>
      </c>
      <c r="U62">
        <v>0</v>
      </c>
      <c r="V62">
        <v>1</v>
      </c>
      <c r="W62">
        <v>0</v>
      </c>
      <c r="X62">
        <v>0</v>
      </c>
      <c r="Y62">
        <v>0</v>
      </c>
      <c r="Z62">
        <v>0</v>
      </c>
      <c r="AA62">
        <v>0</v>
      </c>
      <c r="AB62">
        <v>0</v>
      </c>
      <c r="AC62">
        <v>0</v>
      </c>
      <c r="AD62">
        <v>0</v>
      </c>
      <c r="AE62">
        <v>0</v>
      </c>
      <c r="AF62">
        <v>0</v>
      </c>
      <c r="AG62">
        <v>0</v>
      </c>
      <c r="AH62">
        <v>1</v>
      </c>
      <c r="AI62">
        <v>0</v>
      </c>
      <c r="AJ62">
        <v>0</v>
      </c>
      <c r="AK62">
        <v>0</v>
      </c>
      <c r="AL62">
        <v>0</v>
      </c>
      <c r="AM62">
        <v>0</v>
      </c>
      <c r="AN62">
        <v>1</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1</v>
      </c>
      <c r="BL62">
        <v>0</v>
      </c>
      <c r="BM62">
        <v>0</v>
      </c>
      <c r="BN62">
        <v>0</v>
      </c>
      <c r="BO62">
        <v>0</v>
      </c>
      <c r="BP62">
        <v>1</v>
      </c>
      <c r="BQ62">
        <v>0</v>
      </c>
      <c r="BR62">
        <v>0</v>
      </c>
      <c r="BS62">
        <v>0</v>
      </c>
      <c r="BT62">
        <v>1</v>
      </c>
      <c r="BU62">
        <v>0</v>
      </c>
      <c r="BV62">
        <v>0</v>
      </c>
      <c r="BW62">
        <v>0</v>
      </c>
      <c r="BX62">
        <v>0</v>
      </c>
      <c r="BY62">
        <v>0</v>
      </c>
      <c r="BZ62">
        <v>0</v>
      </c>
      <c r="CA62">
        <v>0</v>
      </c>
      <c r="CB62">
        <v>0</v>
      </c>
      <c r="CC62">
        <v>0</v>
      </c>
      <c r="CD62">
        <v>0</v>
      </c>
      <c r="CE62">
        <v>0</v>
      </c>
      <c r="CF62">
        <v>0</v>
      </c>
      <c r="CG62">
        <v>0</v>
      </c>
      <c r="CH62">
        <v>0</v>
      </c>
      <c r="CI62">
        <v>0</v>
      </c>
      <c r="CJ62">
        <v>0</v>
      </c>
      <c r="CK62">
        <v>0</v>
      </c>
      <c r="CL62">
        <v>0</v>
      </c>
      <c r="CM62">
        <v>0</v>
      </c>
      <c r="CN62">
        <v>1</v>
      </c>
      <c r="CO62" t="s">
        <v>1925</v>
      </c>
      <c r="CP62" t="s">
        <v>1925</v>
      </c>
      <c r="CQ62" t="s">
        <v>1925</v>
      </c>
      <c r="CR62" t="s">
        <v>1925</v>
      </c>
      <c r="CS62" t="s">
        <v>1925</v>
      </c>
      <c r="CT62" t="s">
        <v>1925</v>
      </c>
      <c r="CU62" t="s">
        <v>1925</v>
      </c>
      <c r="CV62" t="s">
        <v>1925</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1</v>
      </c>
      <c r="DZ62">
        <v>0</v>
      </c>
      <c r="EA62">
        <v>0</v>
      </c>
      <c r="EB62">
        <v>0</v>
      </c>
      <c r="EC62">
        <v>0</v>
      </c>
      <c r="ED62">
        <v>0</v>
      </c>
      <c r="EE62">
        <v>0</v>
      </c>
      <c r="EF62">
        <v>0</v>
      </c>
      <c r="EG62">
        <v>0</v>
      </c>
      <c r="EH62">
        <v>0</v>
      </c>
      <c r="EI62">
        <v>0</v>
      </c>
      <c r="EJ62">
        <v>1</v>
      </c>
      <c r="EK62">
        <v>0</v>
      </c>
      <c r="EL62">
        <v>0</v>
      </c>
      <c r="EM62">
        <v>1</v>
      </c>
      <c r="EN62">
        <v>0</v>
      </c>
      <c r="EO62">
        <v>0</v>
      </c>
      <c r="EP62">
        <v>0</v>
      </c>
      <c r="EQ62">
        <v>0</v>
      </c>
      <c r="ER62">
        <v>0</v>
      </c>
      <c r="ES62">
        <v>0</v>
      </c>
      <c r="ET62">
        <v>0</v>
      </c>
      <c r="EU62">
        <v>0</v>
      </c>
      <c r="EV62">
        <v>0</v>
      </c>
      <c r="EW62">
        <v>0</v>
      </c>
      <c r="EX62">
        <v>0</v>
      </c>
      <c r="EY62">
        <v>0</v>
      </c>
      <c r="EZ62">
        <v>1</v>
      </c>
      <c r="FA62">
        <v>0</v>
      </c>
      <c r="FB62">
        <v>0</v>
      </c>
      <c r="FC62">
        <v>0</v>
      </c>
      <c r="FD62">
        <v>0</v>
      </c>
      <c r="FE62">
        <v>0</v>
      </c>
      <c r="FF62" t="s">
        <v>1925</v>
      </c>
      <c r="FG62" t="s">
        <v>1925</v>
      </c>
      <c r="FH62" t="s">
        <v>1925</v>
      </c>
      <c r="FI62" t="s">
        <v>1925</v>
      </c>
      <c r="FJ62" t="s">
        <v>1925</v>
      </c>
      <c r="FK62" t="s">
        <v>1925</v>
      </c>
      <c r="FL62">
        <v>0</v>
      </c>
      <c r="FM62">
        <v>1</v>
      </c>
      <c r="FN62">
        <v>0</v>
      </c>
      <c r="FO62">
        <v>0</v>
      </c>
      <c r="FP62">
        <v>0</v>
      </c>
      <c r="FQ62">
        <v>0</v>
      </c>
      <c r="FR62">
        <v>0</v>
      </c>
      <c r="FS62">
        <v>1</v>
      </c>
      <c r="FT62">
        <v>0</v>
      </c>
      <c r="FU62">
        <v>0</v>
      </c>
      <c r="FV62">
        <v>0</v>
      </c>
      <c r="FW62">
        <v>0</v>
      </c>
      <c r="FX62">
        <v>0</v>
      </c>
      <c r="FY62">
        <v>0</v>
      </c>
      <c r="FZ62">
        <v>0</v>
      </c>
      <c r="GA62">
        <v>0</v>
      </c>
      <c r="GB62">
        <v>0</v>
      </c>
      <c r="GC62">
        <v>1</v>
      </c>
      <c r="GD62">
        <v>0</v>
      </c>
      <c r="GE62">
        <v>0</v>
      </c>
      <c r="GF62">
        <v>0</v>
      </c>
      <c r="GG62">
        <v>0</v>
      </c>
      <c r="GH62">
        <v>0</v>
      </c>
      <c r="GI62">
        <v>0</v>
      </c>
      <c r="GJ62">
        <v>1</v>
      </c>
      <c r="GK62">
        <v>1</v>
      </c>
      <c r="GL62">
        <v>0</v>
      </c>
      <c r="GM62">
        <v>0</v>
      </c>
      <c r="GN62">
        <v>0</v>
      </c>
      <c r="GO62">
        <v>0</v>
      </c>
      <c r="GP62">
        <v>0</v>
      </c>
      <c r="GQ62">
        <v>0</v>
      </c>
      <c r="GR62" t="s">
        <v>1925</v>
      </c>
      <c r="GS62" t="s">
        <v>1925</v>
      </c>
      <c r="GT62" t="s">
        <v>1925</v>
      </c>
      <c r="GU62" t="s">
        <v>1925</v>
      </c>
      <c r="GV62" t="s">
        <v>1925</v>
      </c>
      <c r="GW62" t="s">
        <v>1925</v>
      </c>
      <c r="GX62" t="s">
        <v>1925</v>
      </c>
      <c r="GY62" t="s">
        <v>1925</v>
      </c>
      <c r="GZ62" t="s">
        <v>1925</v>
      </c>
      <c r="HA62" t="s">
        <v>1925</v>
      </c>
      <c r="HB62" t="s">
        <v>1925</v>
      </c>
      <c r="HC62" t="s">
        <v>1925</v>
      </c>
      <c r="HD62" t="s">
        <v>1925</v>
      </c>
      <c r="HE62">
        <v>1</v>
      </c>
      <c r="HF62">
        <v>1</v>
      </c>
      <c r="HG62">
        <v>1</v>
      </c>
      <c r="HH62">
        <v>0</v>
      </c>
      <c r="HI62">
        <v>0</v>
      </c>
      <c r="HJ62">
        <v>1</v>
      </c>
      <c r="HK62">
        <v>0</v>
      </c>
      <c r="HL62">
        <v>0</v>
      </c>
      <c r="HM62">
        <v>0</v>
      </c>
      <c r="HN62">
        <v>0</v>
      </c>
      <c r="HO62">
        <v>0</v>
      </c>
      <c r="HP62">
        <v>0</v>
      </c>
      <c r="HQ62">
        <v>0</v>
      </c>
      <c r="HR62">
        <v>0</v>
      </c>
      <c r="HS62">
        <v>0</v>
      </c>
    </row>
    <row r="63" spans="1:227" x14ac:dyDescent="0.35">
      <c r="A63" t="s">
        <v>330</v>
      </c>
      <c r="B63" s="1">
        <v>40324</v>
      </c>
      <c r="C63" s="1">
        <v>40724</v>
      </c>
      <c r="D63">
        <v>1</v>
      </c>
      <c r="E63">
        <v>1</v>
      </c>
      <c r="F63">
        <v>1</v>
      </c>
      <c r="G63">
        <v>1</v>
      </c>
      <c r="H63">
        <v>0</v>
      </c>
      <c r="I63">
        <v>0</v>
      </c>
      <c r="J63">
        <v>0</v>
      </c>
      <c r="K63">
        <v>0</v>
      </c>
      <c r="L63">
        <v>0</v>
      </c>
      <c r="M63">
        <v>0</v>
      </c>
      <c r="N63">
        <v>1</v>
      </c>
      <c r="O63">
        <v>0</v>
      </c>
      <c r="P63">
        <v>0</v>
      </c>
      <c r="Q63">
        <v>0</v>
      </c>
      <c r="R63">
        <v>0</v>
      </c>
      <c r="S63">
        <v>1</v>
      </c>
      <c r="T63">
        <v>0</v>
      </c>
      <c r="U63">
        <v>0</v>
      </c>
      <c r="V63">
        <v>1</v>
      </c>
      <c r="W63">
        <v>0</v>
      </c>
      <c r="X63">
        <v>0</v>
      </c>
      <c r="Y63">
        <v>0</v>
      </c>
      <c r="Z63">
        <v>0</v>
      </c>
      <c r="AA63">
        <v>0</v>
      </c>
      <c r="AB63">
        <v>0</v>
      </c>
      <c r="AC63">
        <v>0</v>
      </c>
      <c r="AD63">
        <v>0</v>
      </c>
      <c r="AE63">
        <v>0</v>
      </c>
      <c r="AF63">
        <v>0</v>
      </c>
      <c r="AG63">
        <v>0</v>
      </c>
      <c r="AH63">
        <v>1</v>
      </c>
      <c r="AI63">
        <v>0</v>
      </c>
      <c r="AJ63">
        <v>0</v>
      </c>
      <c r="AK63">
        <v>0</v>
      </c>
      <c r="AL63">
        <v>0</v>
      </c>
      <c r="AM63">
        <v>0</v>
      </c>
      <c r="AN63">
        <v>1</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1</v>
      </c>
      <c r="BL63">
        <v>0</v>
      </c>
      <c r="BM63">
        <v>0</v>
      </c>
      <c r="BN63">
        <v>0</v>
      </c>
      <c r="BO63">
        <v>0</v>
      </c>
      <c r="BP63">
        <v>1</v>
      </c>
      <c r="BQ63">
        <v>0</v>
      </c>
      <c r="BR63">
        <v>0</v>
      </c>
      <c r="BS63">
        <v>0</v>
      </c>
      <c r="BT63">
        <v>1</v>
      </c>
      <c r="BU63">
        <v>0</v>
      </c>
      <c r="BV63">
        <v>0</v>
      </c>
      <c r="BW63">
        <v>0</v>
      </c>
      <c r="BX63">
        <v>0</v>
      </c>
      <c r="BY63">
        <v>0</v>
      </c>
      <c r="BZ63">
        <v>0</v>
      </c>
      <c r="CA63">
        <v>0</v>
      </c>
      <c r="CB63">
        <v>0</v>
      </c>
      <c r="CC63">
        <v>0</v>
      </c>
      <c r="CD63">
        <v>0</v>
      </c>
      <c r="CE63">
        <v>0</v>
      </c>
      <c r="CF63">
        <v>0</v>
      </c>
      <c r="CG63">
        <v>0</v>
      </c>
      <c r="CH63">
        <v>0</v>
      </c>
      <c r="CI63">
        <v>0</v>
      </c>
      <c r="CJ63">
        <v>0</v>
      </c>
      <c r="CK63">
        <v>0</v>
      </c>
      <c r="CL63">
        <v>0</v>
      </c>
      <c r="CM63">
        <v>0</v>
      </c>
      <c r="CN63">
        <v>1</v>
      </c>
      <c r="CO63" t="s">
        <v>1925</v>
      </c>
      <c r="CP63" t="s">
        <v>1925</v>
      </c>
      <c r="CQ63" t="s">
        <v>1925</v>
      </c>
      <c r="CR63" t="s">
        <v>1925</v>
      </c>
      <c r="CS63" t="s">
        <v>1925</v>
      </c>
      <c r="CT63" t="s">
        <v>1925</v>
      </c>
      <c r="CU63" t="s">
        <v>1925</v>
      </c>
      <c r="CV63" t="s">
        <v>1925</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1</v>
      </c>
      <c r="DZ63">
        <v>0</v>
      </c>
      <c r="EA63">
        <v>0</v>
      </c>
      <c r="EB63">
        <v>0</v>
      </c>
      <c r="EC63">
        <v>0</v>
      </c>
      <c r="ED63">
        <v>0</v>
      </c>
      <c r="EE63">
        <v>0</v>
      </c>
      <c r="EF63">
        <v>0</v>
      </c>
      <c r="EG63">
        <v>0</v>
      </c>
      <c r="EH63">
        <v>0</v>
      </c>
      <c r="EI63">
        <v>0</v>
      </c>
      <c r="EJ63">
        <v>1</v>
      </c>
      <c r="EK63">
        <v>0</v>
      </c>
      <c r="EL63">
        <v>0</v>
      </c>
      <c r="EM63">
        <v>1</v>
      </c>
      <c r="EN63">
        <v>0</v>
      </c>
      <c r="EO63">
        <v>0</v>
      </c>
      <c r="EP63">
        <v>0</v>
      </c>
      <c r="EQ63">
        <v>0</v>
      </c>
      <c r="ER63">
        <v>0</v>
      </c>
      <c r="ES63">
        <v>0</v>
      </c>
      <c r="ET63">
        <v>0</v>
      </c>
      <c r="EU63">
        <v>0</v>
      </c>
      <c r="EV63">
        <v>0</v>
      </c>
      <c r="EW63">
        <v>0</v>
      </c>
      <c r="EX63">
        <v>0</v>
      </c>
      <c r="EY63">
        <v>1</v>
      </c>
      <c r="EZ63">
        <v>1</v>
      </c>
      <c r="FA63">
        <v>0</v>
      </c>
      <c r="FB63">
        <v>0</v>
      </c>
      <c r="FC63">
        <v>0</v>
      </c>
      <c r="FD63">
        <v>0</v>
      </c>
      <c r="FE63">
        <v>0</v>
      </c>
      <c r="FF63" t="s">
        <v>1925</v>
      </c>
      <c r="FG63" t="s">
        <v>1925</v>
      </c>
      <c r="FH63" t="s">
        <v>1925</v>
      </c>
      <c r="FI63" t="s">
        <v>1925</v>
      </c>
      <c r="FJ63" t="s">
        <v>1925</v>
      </c>
      <c r="FK63" t="s">
        <v>1925</v>
      </c>
      <c r="FL63">
        <v>0</v>
      </c>
      <c r="FM63">
        <v>1</v>
      </c>
      <c r="FN63">
        <v>0</v>
      </c>
      <c r="FO63">
        <v>0</v>
      </c>
      <c r="FP63">
        <v>0</v>
      </c>
      <c r="FQ63">
        <v>0</v>
      </c>
      <c r="FR63">
        <v>0</v>
      </c>
      <c r="FS63">
        <v>1</v>
      </c>
      <c r="FT63">
        <v>0</v>
      </c>
      <c r="FU63">
        <v>0</v>
      </c>
      <c r="FV63">
        <v>0</v>
      </c>
      <c r="FW63">
        <v>0</v>
      </c>
      <c r="FX63">
        <v>0</v>
      </c>
      <c r="FY63">
        <v>0</v>
      </c>
      <c r="FZ63">
        <v>0</v>
      </c>
      <c r="GA63">
        <v>0</v>
      </c>
      <c r="GB63">
        <v>0</v>
      </c>
      <c r="GC63">
        <v>1</v>
      </c>
      <c r="GD63">
        <v>0</v>
      </c>
      <c r="GE63">
        <v>0</v>
      </c>
      <c r="GF63">
        <v>0</v>
      </c>
      <c r="GG63">
        <v>0</v>
      </c>
      <c r="GH63">
        <v>0</v>
      </c>
      <c r="GI63">
        <v>0</v>
      </c>
      <c r="GJ63">
        <v>1</v>
      </c>
      <c r="GK63">
        <v>1</v>
      </c>
      <c r="GL63">
        <v>0</v>
      </c>
      <c r="GM63">
        <v>0</v>
      </c>
      <c r="GN63">
        <v>0</v>
      </c>
      <c r="GO63">
        <v>0</v>
      </c>
      <c r="GP63">
        <v>0</v>
      </c>
      <c r="GQ63">
        <v>0</v>
      </c>
      <c r="GR63" t="s">
        <v>1925</v>
      </c>
      <c r="GS63" t="s">
        <v>1925</v>
      </c>
      <c r="GT63" t="s">
        <v>1925</v>
      </c>
      <c r="GU63" t="s">
        <v>1925</v>
      </c>
      <c r="GV63" t="s">
        <v>1925</v>
      </c>
      <c r="GW63" t="s">
        <v>1925</v>
      </c>
      <c r="GX63" t="s">
        <v>1925</v>
      </c>
      <c r="GY63" t="s">
        <v>1925</v>
      </c>
      <c r="GZ63" t="s">
        <v>1925</v>
      </c>
      <c r="HA63" t="s">
        <v>1925</v>
      </c>
      <c r="HB63" t="s">
        <v>1925</v>
      </c>
      <c r="HC63" t="s">
        <v>1925</v>
      </c>
      <c r="HD63" t="s">
        <v>1925</v>
      </c>
      <c r="HE63">
        <v>1</v>
      </c>
      <c r="HF63">
        <v>1</v>
      </c>
      <c r="HG63">
        <v>1</v>
      </c>
      <c r="HH63">
        <v>0</v>
      </c>
      <c r="HI63">
        <v>0</v>
      </c>
      <c r="HJ63">
        <v>1</v>
      </c>
      <c r="HK63">
        <v>0</v>
      </c>
      <c r="HL63">
        <v>0</v>
      </c>
      <c r="HM63">
        <v>0</v>
      </c>
      <c r="HN63">
        <v>0</v>
      </c>
      <c r="HO63">
        <v>0</v>
      </c>
      <c r="HP63">
        <v>0</v>
      </c>
      <c r="HQ63">
        <v>0</v>
      </c>
      <c r="HR63">
        <v>0</v>
      </c>
      <c r="HS63">
        <v>0</v>
      </c>
    </row>
    <row r="64" spans="1:227" x14ac:dyDescent="0.35">
      <c r="A64" t="s">
        <v>330</v>
      </c>
      <c r="B64" s="1">
        <v>40725</v>
      </c>
      <c r="C64" s="1">
        <v>41074</v>
      </c>
      <c r="D64">
        <v>1</v>
      </c>
      <c r="E64">
        <v>1</v>
      </c>
      <c r="F64">
        <v>1</v>
      </c>
      <c r="G64">
        <v>1</v>
      </c>
      <c r="H64">
        <v>0</v>
      </c>
      <c r="I64">
        <v>0</v>
      </c>
      <c r="J64">
        <v>0</v>
      </c>
      <c r="K64">
        <v>0</v>
      </c>
      <c r="L64">
        <v>0</v>
      </c>
      <c r="M64">
        <v>0</v>
      </c>
      <c r="N64">
        <v>1</v>
      </c>
      <c r="O64">
        <v>0</v>
      </c>
      <c r="P64">
        <v>0</v>
      </c>
      <c r="Q64">
        <v>0</v>
      </c>
      <c r="R64">
        <v>0</v>
      </c>
      <c r="S64">
        <v>1</v>
      </c>
      <c r="T64">
        <v>0</v>
      </c>
      <c r="U64">
        <v>0</v>
      </c>
      <c r="V64">
        <v>1</v>
      </c>
      <c r="W64">
        <v>0</v>
      </c>
      <c r="X64">
        <v>0</v>
      </c>
      <c r="Y64">
        <v>0</v>
      </c>
      <c r="Z64">
        <v>0</v>
      </c>
      <c r="AA64">
        <v>0</v>
      </c>
      <c r="AB64">
        <v>0</v>
      </c>
      <c r="AC64">
        <v>0</v>
      </c>
      <c r="AD64">
        <v>0</v>
      </c>
      <c r="AE64">
        <v>0</v>
      </c>
      <c r="AF64">
        <v>0</v>
      </c>
      <c r="AG64">
        <v>0</v>
      </c>
      <c r="AH64">
        <v>1</v>
      </c>
      <c r="AI64">
        <v>0</v>
      </c>
      <c r="AJ64">
        <v>0</v>
      </c>
      <c r="AK64">
        <v>0</v>
      </c>
      <c r="AL64">
        <v>0</v>
      </c>
      <c r="AM64">
        <v>0</v>
      </c>
      <c r="AN64">
        <v>1</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1</v>
      </c>
      <c r="BL64">
        <v>0</v>
      </c>
      <c r="BM64">
        <v>0</v>
      </c>
      <c r="BN64">
        <v>0</v>
      </c>
      <c r="BO64">
        <v>0</v>
      </c>
      <c r="BP64">
        <v>1</v>
      </c>
      <c r="BQ64">
        <v>0</v>
      </c>
      <c r="BR64">
        <v>0</v>
      </c>
      <c r="BS64">
        <v>0</v>
      </c>
      <c r="BT64">
        <v>1</v>
      </c>
      <c r="BU64">
        <v>0</v>
      </c>
      <c r="BV64">
        <v>0</v>
      </c>
      <c r="BW64">
        <v>0</v>
      </c>
      <c r="BX64">
        <v>0</v>
      </c>
      <c r="BY64">
        <v>0</v>
      </c>
      <c r="BZ64">
        <v>0</v>
      </c>
      <c r="CA64">
        <v>0</v>
      </c>
      <c r="CB64">
        <v>0</v>
      </c>
      <c r="CC64">
        <v>0</v>
      </c>
      <c r="CD64">
        <v>0</v>
      </c>
      <c r="CE64">
        <v>0</v>
      </c>
      <c r="CF64">
        <v>0</v>
      </c>
      <c r="CG64">
        <v>0</v>
      </c>
      <c r="CH64">
        <v>0</v>
      </c>
      <c r="CI64">
        <v>0</v>
      </c>
      <c r="CJ64">
        <v>0</v>
      </c>
      <c r="CK64">
        <v>0</v>
      </c>
      <c r="CL64">
        <v>0</v>
      </c>
      <c r="CM64">
        <v>0</v>
      </c>
      <c r="CN64">
        <v>1</v>
      </c>
      <c r="CO64" t="s">
        <v>1925</v>
      </c>
      <c r="CP64" t="s">
        <v>1925</v>
      </c>
      <c r="CQ64" t="s">
        <v>1925</v>
      </c>
      <c r="CR64" t="s">
        <v>1925</v>
      </c>
      <c r="CS64" t="s">
        <v>1925</v>
      </c>
      <c r="CT64" t="s">
        <v>1925</v>
      </c>
      <c r="CU64" t="s">
        <v>1925</v>
      </c>
      <c r="CV64" t="s">
        <v>1925</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1</v>
      </c>
      <c r="DZ64">
        <v>0</v>
      </c>
      <c r="EA64">
        <v>0</v>
      </c>
      <c r="EB64">
        <v>0</v>
      </c>
      <c r="EC64">
        <v>0</v>
      </c>
      <c r="ED64">
        <v>0</v>
      </c>
      <c r="EE64">
        <v>0</v>
      </c>
      <c r="EF64">
        <v>0</v>
      </c>
      <c r="EG64">
        <v>0</v>
      </c>
      <c r="EH64">
        <v>0</v>
      </c>
      <c r="EI64">
        <v>0</v>
      </c>
      <c r="EJ64">
        <v>1</v>
      </c>
      <c r="EK64">
        <v>0</v>
      </c>
      <c r="EL64">
        <v>0</v>
      </c>
      <c r="EM64">
        <v>1</v>
      </c>
      <c r="EN64">
        <v>0</v>
      </c>
      <c r="EO64">
        <v>0</v>
      </c>
      <c r="EP64">
        <v>0</v>
      </c>
      <c r="EQ64">
        <v>0</v>
      </c>
      <c r="ER64">
        <v>0</v>
      </c>
      <c r="ES64">
        <v>0</v>
      </c>
      <c r="ET64">
        <v>0</v>
      </c>
      <c r="EU64">
        <v>0</v>
      </c>
      <c r="EV64">
        <v>0</v>
      </c>
      <c r="EW64">
        <v>0</v>
      </c>
      <c r="EX64">
        <v>0</v>
      </c>
      <c r="EY64">
        <v>1</v>
      </c>
      <c r="EZ64">
        <v>1</v>
      </c>
      <c r="FA64">
        <v>0</v>
      </c>
      <c r="FB64">
        <v>0</v>
      </c>
      <c r="FC64">
        <v>0</v>
      </c>
      <c r="FD64">
        <v>0</v>
      </c>
      <c r="FE64">
        <v>0</v>
      </c>
      <c r="FF64" t="s">
        <v>1925</v>
      </c>
      <c r="FG64" t="s">
        <v>1925</v>
      </c>
      <c r="FH64" t="s">
        <v>1925</v>
      </c>
      <c r="FI64" t="s">
        <v>1925</v>
      </c>
      <c r="FJ64" t="s">
        <v>1925</v>
      </c>
      <c r="FK64" t="s">
        <v>1925</v>
      </c>
      <c r="FL64">
        <v>0</v>
      </c>
      <c r="FM64">
        <v>1</v>
      </c>
      <c r="FN64">
        <v>0</v>
      </c>
      <c r="FO64">
        <v>0</v>
      </c>
      <c r="FP64">
        <v>0</v>
      </c>
      <c r="FQ64">
        <v>0</v>
      </c>
      <c r="FR64">
        <v>0</v>
      </c>
      <c r="FS64">
        <v>1</v>
      </c>
      <c r="FT64">
        <v>0</v>
      </c>
      <c r="FU64">
        <v>0</v>
      </c>
      <c r="FV64">
        <v>0</v>
      </c>
      <c r="FW64">
        <v>0</v>
      </c>
      <c r="FX64">
        <v>0</v>
      </c>
      <c r="FY64">
        <v>0</v>
      </c>
      <c r="FZ64">
        <v>0</v>
      </c>
      <c r="GA64">
        <v>0</v>
      </c>
      <c r="GB64">
        <v>0</v>
      </c>
      <c r="GC64">
        <v>1</v>
      </c>
      <c r="GD64">
        <v>0</v>
      </c>
      <c r="GE64">
        <v>0</v>
      </c>
      <c r="GF64">
        <v>0</v>
      </c>
      <c r="GG64">
        <v>0</v>
      </c>
      <c r="GH64">
        <v>0</v>
      </c>
      <c r="GI64">
        <v>0</v>
      </c>
      <c r="GJ64">
        <v>1</v>
      </c>
      <c r="GK64">
        <v>1</v>
      </c>
      <c r="GL64">
        <v>0</v>
      </c>
      <c r="GM64">
        <v>0</v>
      </c>
      <c r="GN64">
        <v>0</v>
      </c>
      <c r="GO64">
        <v>0</v>
      </c>
      <c r="GP64">
        <v>0</v>
      </c>
      <c r="GQ64">
        <v>0</v>
      </c>
      <c r="GR64" t="s">
        <v>1925</v>
      </c>
      <c r="GS64" t="s">
        <v>1925</v>
      </c>
      <c r="GT64" t="s">
        <v>1925</v>
      </c>
      <c r="GU64" t="s">
        <v>1925</v>
      </c>
      <c r="GV64" t="s">
        <v>1925</v>
      </c>
      <c r="GW64" t="s">
        <v>1925</v>
      </c>
      <c r="GX64" t="s">
        <v>1925</v>
      </c>
      <c r="GY64" t="s">
        <v>1925</v>
      </c>
      <c r="GZ64" t="s">
        <v>1925</v>
      </c>
      <c r="HA64" t="s">
        <v>1925</v>
      </c>
      <c r="HB64" t="s">
        <v>1925</v>
      </c>
      <c r="HC64" t="s">
        <v>1925</v>
      </c>
      <c r="HD64" t="s">
        <v>1925</v>
      </c>
      <c r="HE64">
        <v>1</v>
      </c>
      <c r="HF64">
        <v>1</v>
      </c>
      <c r="HG64">
        <v>1</v>
      </c>
      <c r="HH64">
        <v>0</v>
      </c>
      <c r="HI64">
        <v>0</v>
      </c>
      <c r="HJ64">
        <v>1</v>
      </c>
      <c r="HK64">
        <v>0</v>
      </c>
      <c r="HL64">
        <v>0</v>
      </c>
      <c r="HM64">
        <v>0</v>
      </c>
      <c r="HN64">
        <v>0</v>
      </c>
      <c r="HO64">
        <v>0</v>
      </c>
      <c r="HP64">
        <v>0</v>
      </c>
      <c r="HQ64">
        <v>0</v>
      </c>
      <c r="HR64">
        <v>0</v>
      </c>
      <c r="HS64">
        <v>0</v>
      </c>
    </row>
    <row r="65" spans="1:227" x14ac:dyDescent="0.35">
      <c r="A65" t="s">
        <v>330</v>
      </c>
      <c r="B65" s="1">
        <v>41075</v>
      </c>
      <c r="C65" s="1">
        <v>41090</v>
      </c>
      <c r="D65">
        <v>1</v>
      </c>
      <c r="E65">
        <v>1</v>
      </c>
      <c r="F65">
        <v>1</v>
      </c>
      <c r="G65">
        <v>1</v>
      </c>
      <c r="H65">
        <v>0</v>
      </c>
      <c r="I65">
        <v>0</v>
      </c>
      <c r="J65">
        <v>0</v>
      </c>
      <c r="K65">
        <v>0</v>
      </c>
      <c r="L65">
        <v>0</v>
      </c>
      <c r="M65">
        <v>0</v>
      </c>
      <c r="N65">
        <v>1</v>
      </c>
      <c r="O65">
        <v>0</v>
      </c>
      <c r="P65">
        <v>0</v>
      </c>
      <c r="Q65">
        <v>0</v>
      </c>
      <c r="R65">
        <v>0</v>
      </c>
      <c r="S65">
        <v>1</v>
      </c>
      <c r="T65">
        <v>0</v>
      </c>
      <c r="U65">
        <v>0</v>
      </c>
      <c r="V65">
        <v>1</v>
      </c>
      <c r="W65">
        <v>0</v>
      </c>
      <c r="X65">
        <v>0</v>
      </c>
      <c r="Y65">
        <v>0</v>
      </c>
      <c r="Z65">
        <v>0</v>
      </c>
      <c r="AA65">
        <v>0</v>
      </c>
      <c r="AB65">
        <v>0</v>
      </c>
      <c r="AC65">
        <v>0</v>
      </c>
      <c r="AD65">
        <v>0</v>
      </c>
      <c r="AE65">
        <v>0</v>
      </c>
      <c r="AF65">
        <v>0</v>
      </c>
      <c r="AG65">
        <v>0</v>
      </c>
      <c r="AH65">
        <v>1</v>
      </c>
      <c r="AI65">
        <v>0</v>
      </c>
      <c r="AJ65">
        <v>0</v>
      </c>
      <c r="AK65">
        <v>0</v>
      </c>
      <c r="AL65">
        <v>0</v>
      </c>
      <c r="AM65">
        <v>0</v>
      </c>
      <c r="AN65">
        <v>1</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1</v>
      </c>
      <c r="BL65">
        <v>0</v>
      </c>
      <c r="BM65">
        <v>0</v>
      </c>
      <c r="BN65">
        <v>0</v>
      </c>
      <c r="BO65">
        <v>0</v>
      </c>
      <c r="BP65">
        <v>1</v>
      </c>
      <c r="BQ65">
        <v>0</v>
      </c>
      <c r="BR65">
        <v>0</v>
      </c>
      <c r="BS65">
        <v>0</v>
      </c>
      <c r="BT65">
        <v>1</v>
      </c>
      <c r="BU65">
        <v>0</v>
      </c>
      <c r="BV65">
        <v>0</v>
      </c>
      <c r="BW65">
        <v>0</v>
      </c>
      <c r="BX65">
        <v>0</v>
      </c>
      <c r="BY65">
        <v>0</v>
      </c>
      <c r="BZ65">
        <v>0</v>
      </c>
      <c r="CA65">
        <v>0</v>
      </c>
      <c r="CB65">
        <v>0</v>
      </c>
      <c r="CC65">
        <v>0</v>
      </c>
      <c r="CD65">
        <v>0</v>
      </c>
      <c r="CE65">
        <v>0</v>
      </c>
      <c r="CF65">
        <v>0</v>
      </c>
      <c r="CG65">
        <v>0</v>
      </c>
      <c r="CH65">
        <v>0</v>
      </c>
      <c r="CI65">
        <v>0</v>
      </c>
      <c r="CJ65">
        <v>0</v>
      </c>
      <c r="CK65">
        <v>0</v>
      </c>
      <c r="CL65">
        <v>0</v>
      </c>
      <c r="CM65">
        <v>0</v>
      </c>
      <c r="CN65">
        <v>1</v>
      </c>
      <c r="CO65" t="s">
        <v>1925</v>
      </c>
      <c r="CP65" t="s">
        <v>1925</v>
      </c>
      <c r="CQ65" t="s">
        <v>1925</v>
      </c>
      <c r="CR65" t="s">
        <v>1925</v>
      </c>
      <c r="CS65" t="s">
        <v>1925</v>
      </c>
      <c r="CT65" t="s">
        <v>1925</v>
      </c>
      <c r="CU65" t="s">
        <v>1925</v>
      </c>
      <c r="CV65" t="s">
        <v>1925</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1</v>
      </c>
      <c r="DZ65">
        <v>0</v>
      </c>
      <c r="EA65">
        <v>0</v>
      </c>
      <c r="EB65">
        <v>0</v>
      </c>
      <c r="EC65">
        <v>0</v>
      </c>
      <c r="ED65">
        <v>0</v>
      </c>
      <c r="EE65">
        <v>0</v>
      </c>
      <c r="EF65">
        <v>0</v>
      </c>
      <c r="EG65">
        <v>0</v>
      </c>
      <c r="EH65">
        <v>0</v>
      </c>
      <c r="EI65">
        <v>0</v>
      </c>
      <c r="EJ65">
        <v>1</v>
      </c>
      <c r="EK65">
        <v>0</v>
      </c>
      <c r="EL65">
        <v>0</v>
      </c>
      <c r="EM65">
        <v>1</v>
      </c>
      <c r="EN65">
        <v>0</v>
      </c>
      <c r="EO65">
        <v>0</v>
      </c>
      <c r="EP65">
        <v>0</v>
      </c>
      <c r="EQ65">
        <v>0</v>
      </c>
      <c r="ER65">
        <v>0</v>
      </c>
      <c r="ES65">
        <v>0</v>
      </c>
      <c r="ET65">
        <v>0</v>
      </c>
      <c r="EU65">
        <v>0</v>
      </c>
      <c r="EV65">
        <v>0</v>
      </c>
      <c r="EW65">
        <v>0</v>
      </c>
      <c r="EX65">
        <v>0</v>
      </c>
      <c r="EY65">
        <v>1</v>
      </c>
      <c r="EZ65">
        <v>1</v>
      </c>
      <c r="FA65">
        <v>0</v>
      </c>
      <c r="FB65">
        <v>0</v>
      </c>
      <c r="FC65">
        <v>0</v>
      </c>
      <c r="FD65">
        <v>0</v>
      </c>
      <c r="FE65">
        <v>0</v>
      </c>
      <c r="FF65" t="s">
        <v>1925</v>
      </c>
      <c r="FG65" t="s">
        <v>1925</v>
      </c>
      <c r="FH65" t="s">
        <v>1925</v>
      </c>
      <c r="FI65" t="s">
        <v>1925</v>
      </c>
      <c r="FJ65" t="s">
        <v>1925</v>
      </c>
      <c r="FK65" t="s">
        <v>1925</v>
      </c>
      <c r="FL65">
        <v>0</v>
      </c>
      <c r="FM65">
        <v>1</v>
      </c>
      <c r="FN65">
        <v>0</v>
      </c>
      <c r="FO65">
        <v>0</v>
      </c>
      <c r="FP65">
        <v>0</v>
      </c>
      <c r="FQ65">
        <v>0</v>
      </c>
      <c r="FR65">
        <v>0</v>
      </c>
      <c r="FS65">
        <v>1</v>
      </c>
      <c r="FT65">
        <v>0</v>
      </c>
      <c r="FU65">
        <v>0</v>
      </c>
      <c r="FV65">
        <v>0</v>
      </c>
      <c r="FW65">
        <v>0</v>
      </c>
      <c r="FX65">
        <v>0</v>
      </c>
      <c r="FY65">
        <v>0</v>
      </c>
      <c r="FZ65">
        <v>0</v>
      </c>
      <c r="GA65">
        <v>0</v>
      </c>
      <c r="GB65">
        <v>0</v>
      </c>
      <c r="GC65">
        <v>1</v>
      </c>
      <c r="GD65">
        <v>0</v>
      </c>
      <c r="GE65">
        <v>0</v>
      </c>
      <c r="GF65">
        <v>0</v>
      </c>
      <c r="GG65">
        <v>0</v>
      </c>
      <c r="GH65">
        <v>0</v>
      </c>
      <c r="GI65">
        <v>0</v>
      </c>
      <c r="GJ65">
        <v>1</v>
      </c>
      <c r="GK65">
        <v>1</v>
      </c>
      <c r="GL65">
        <v>0</v>
      </c>
      <c r="GM65">
        <v>0</v>
      </c>
      <c r="GN65">
        <v>0</v>
      </c>
      <c r="GO65">
        <v>0</v>
      </c>
      <c r="GP65">
        <v>0</v>
      </c>
      <c r="GQ65">
        <v>0</v>
      </c>
      <c r="GR65" t="s">
        <v>1925</v>
      </c>
      <c r="GS65" t="s">
        <v>1925</v>
      </c>
      <c r="GT65" t="s">
        <v>1925</v>
      </c>
      <c r="GU65" t="s">
        <v>1925</v>
      </c>
      <c r="GV65" t="s">
        <v>1925</v>
      </c>
      <c r="GW65" t="s">
        <v>1925</v>
      </c>
      <c r="GX65" t="s">
        <v>1925</v>
      </c>
      <c r="GY65" t="s">
        <v>1925</v>
      </c>
      <c r="GZ65" t="s">
        <v>1925</v>
      </c>
      <c r="HA65" t="s">
        <v>1925</v>
      </c>
      <c r="HB65" t="s">
        <v>1925</v>
      </c>
      <c r="HC65" t="s">
        <v>1925</v>
      </c>
      <c r="HD65" t="s">
        <v>1925</v>
      </c>
      <c r="HE65">
        <v>1</v>
      </c>
      <c r="HF65">
        <v>1</v>
      </c>
      <c r="HG65">
        <v>1</v>
      </c>
      <c r="HH65">
        <v>0</v>
      </c>
      <c r="HI65">
        <v>0</v>
      </c>
      <c r="HJ65">
        <v>1</v>
      </c>
      <c r="HK65">
        <v>0</v>
      </c>
      <c r="HL65">
        <v>0</v>
      </c>
      <c r="HM65">
        <v>0</v>
      </c>
      <c r="HN65">
        <v>0</v>
      </c>
      <c r="HO65">
        <v>0</v>
      </c>
      <c r="HP65">
        <v>0</v>
      </c>
      <c r="HQ65">
        <v>0</v>
      </c>
      <c r="HR65">
        <v>0</v>
      </c>
      <c r="HS65">
        <v>0</v>
      </c>
    </row>
    <row r="66" spans="1:227" x14ac:dyDescent="0.35">
      <c r="A66" t="s">
        <v>330</v>
      </c>
      <c r="B66" s="1">
        <v>41091</v>
      </c>
      <c r="C66" s="1">
        <v>41455</v>
      </c>
      <c r="D66">
        <v>1</v>
      </c>
      <c r="E66">
        <v>1</v>
      </c>
      <c r="F66">
        <v>1</v>
      </c>
      <c r="G66">
        <v>1</v>
      </c>
      <c r="H66">
        <v>0</v>
      </c>
      <c r="I66">
        <v>0</v>
      </c>
      <c r="J66">
        <v>0</v>
      </c>
      <c r="K66">
        <v>0</v>
      </c>
      <c r="L66">
        <v>0</v>
      </c>
      <c r="M66">
        <v>0</v>
      </c>
      <c r="N66">
        <v>1</v>
      </c>
      <c r="O66">
        <v>0</v>
      </c>
      <c r="P66">
        <v>0</v>
      </c>
      <c r="Q66">
        <v>0</v>
      </c>
      <c r="R66">
        <v>0</v>
      </c>
      <c r="S66">
        <v>1</v>
      </c>
      <c r="T66">
        <v>0</v>
      </c>
      <c r="U66">
        <v>0</v>
      </c>
      <c r="V66">
        <v>1</v>
      </c>
      <c r="W66">
        <v>0</v>
      </c>
      <c r="X66">
        <v>0</v>
      </c>
      <c r="Y66">
        <v>0</v>
      </c>
      <c r="Z66">
        <v>0</v>
      </c>
      <c r="AA66">
        <v>0</v>
      </c>
      <c r="AB66">
        <v>0</v>
      </c>
      <c r="AC66">
        <v>0</v>
      </c>
      <c r="AD66">
        <v>0</v>
      </c>
      <c r="AE66">
        <v>0</v>
      </c>
      <c r="AF66">
        <v>0</v>
      </c>
      <c r="AG66">
        <v>0</v>
      </c>
      <c r="AH66">
        <v>1</v>
      </c>
      <c r="AI66">
        <v>0</v>
      </c>
      <c r="AJ66">
        <v>0</v>
      </c>
      <c r="AK66">
        <v>0</v>
      </c>
      <c r="AL66">
        <v>0</v>
      </c>
      <c r="AM66">
        <v>0</v>
      </c>
      <c r="AN66">
        <v>1</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1</v>
      </c>
      <c r="BL66">
        <v>0</v>
      </c>
      <c r="BM66">
        <v>0</v>
      </c>
      <c r="BN66">
        <v>0</v>
      </c>
      <c r="BO66">
        <v>0</v>
      </c>
      <c r="BP66">
        <v>1</v>
      </c>
      <c r="BQ66">
        <v>0</v>
      </c>
      <c r="BR66">
        <v>0</v>
      </c>
      <c r="BS66">
        <v>0</v>
      </c>
      <c r="BT66">
        <v>1</v>
      </c>
      <c r="BU66">
        <v>0</v>
      </c>
      <c r="BV66">
        <v>0</v>
      </c>
      <c r="BW66">
        <v>0</v>
      </c>
      <c r="BX66">
        <v>0</v>
      </c>
      <c r="BY66">
        <v>0</v>
      </c>
      <c r="BZ66">
        <v>0</v>
      </c>
      <c r="CA66">
        <v>0</v>
      </c>
      <c r="CB66">
        <v>0</v>
      </c>
      <c r="CC66">
        <v>0</v>
      </c>
      <c r="CD66">
        <v>0</v>
      </c>
      <c r="CE66">
        <v>0</v>
      </c>
      <c r="CF66">
        <v>0</v>
      </c>
      <c r="CG66">
        <v>0</v>
      </c>
      <c r="CH66">
        <v>0</v>
      </c>
      <c r="CI66">
        <v>0</v>
      </c>
      <c r="CJ66">
        <v>0</v>
      </c>
      <c r="CK66">
        <v>0</v>
      </c>
      <c r="CL66">
        <v>0</v>
      </c>
      <c r="CM66">
        <v>0</v>
      </c>
      <c r="CN66">
        <v>1</v>
      </c>
      <c r="CO66" t="s">
        <v>1925</v>
      </c>
      <c r="CP66" t="s">
        <v>1925</v>
      </c>
      <c r="CQ66" t="s">
        <v>1925</v>
      </c>
      <c r="CR66" t="s">
        <v>1925</v>
      </c>
      <c r="CS66" t="s">
        <v>1925</v>
      </c>
      <c r="CT66" t="s">
        <v>1925</v>
      </c>
      <c r="CU66" t="s">
        <v>1925</v>
      </c>
      <c r="CV66" t="s">
        <v>1925</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1</v>
      </c>
      <c r="DZ66">
        <v>0</v>
      </c>
      <c r="EA66">
        <v>0</v>
      </c>
      <c r="EB66">
        <v>0</v>
      </c>
      <c r="EC66">
        <v>0</v>
      </c>
      <c r="ED66">
        <v>0</v>
      </c>
      <c r="EE66">
        <v>0</v>
      </c>
      <c r="EF66">
        <v>0</v>
      </c>
      <c r="EG66">
        <v>0</v>
      </c>
      <c r="EH66">
        <v>0</v>
      </c>
      <c r="EI66">
        <v>0</v>
      </c>
      <c r="EJ66">
        <v>1</v>
      </c>
      <c r="EK66">
        <v>0</v>
      </c>
      <c r="EL66">
        <v>0</v>
      </c>
      <c r="EM66">
        <v>1</v>
      </c>
      <c r="EN66">
        <v>0</v>
      </c>
      <c r="EO66">
        <v>0</v>
      </c>
      <c r="EP66">
        <v>0</v>
      </c>
      <c r="EQ66">
        <v>0</v>
      </c>
      <c r="ER66">
        <v>0</v>
      </c>
      <c r="ES66">
        <v>0</v>
      </c>
      <c r="ET66">
        <v>0</v>
      </c>
      <c r="EU66">
        <v>0</v>
      </c>
      <c r="EV66">
        <v>0</v>
      </c>
      <c r="EW66">
        <v>0</v>
      </c>
      <c r="EX66">
        <v>0</v>
      </c>
      <c r="EY66">
        <v>1</v>
      </c>
      <c r="EZ66">
        <v>1</v>
      </c>
      <c r="FA66">
        <v>0</v>
      </c>
      <c r="FB66">
        <v>0</v>
      </c>
      <c r="FC66">
        <v>0</v>
      </c>
      <c r="FD66">
        <v>0</v>
      </c>
      <c r="FE66">
        <v>0</v>
      </c>
      <c r="FF66" t="s">
        <v>1925</v>
      </c>
      <c r="FG66" t="s">
        <v>1925</v>
      </c>
      <c r="FH66" t="s">
        <v>1925</v>
      </c>
      <c r="FI66" t="s">
        <v>1925</v>
      </c>
      <c r="FJ66" t="s">
        <v>1925</v>
      </c>
      <c r="FK66" t="s">
        <v>1925</v>
      </c>
      <c r="FL66">
        <v>0</v>
      </c>
      <c r="FM66">
        <v>1</v>
      </c>
      <c r="FN66">
        <v>0</v>
      </c>
      <c r="FO66">
        <v>0</v>
      </c>
      <c r="FP66">
        <v>0</v>
      </c>
      <c r="FQ66">
        <v>0</v>
      </c>
      <c r="FR66">
        <v>0</v>
      </c>
      <c r="FS66">
        <v>1</v>
      </c>
      <c r="FT66">
        <v>0</v>
      </c>
      <c r="FU66">
        <v>0</v>
      </c>
      <c r="FV66">
        <v>0</v>
      </c>
      <c r="FW66">
        <v>0</v>
      </c>
      <c r="FX66">
        <v>0</v>
      </c>
      <c r="FY66">
        <v>0</v>
      </c>
      <c r="FZ66">
        <v>0</v>
      </c>
      <c r="GA66">
        <v>0</v>
      </c>
      <c r="GB66">
        <v>0</v>
      </c>
      <c r="GC66">
        <v>1</v>
      </c>
      <c r="GD66">
        <v>0</v>
      </c>
      <c r="GE66">
        <v>0</v>
      </c>
      <c r="GF66">
        <v>0</v>
      </c>
      <c r="GG66">
        <v>0</v>
      </c>
      <c r="GH66">
        <v>0</v>
      </c>
      <c r="GI66">
        <v>0</v>
      </c>
      <c r="GJ66">
        <v>1</v>
      </c>
      <c r="GK66">
        <v>1</v>
      </c>
      <c r="GL66">
        <v>0</v>
      </c>
      <c r="GM66">
        <v>0</v>
      </c>
      <c r="GN66">
        <v>0</v>
      </c>
      <c r="GO66">
        <v>0</v>
      </c>
      <c r="GP66">
        <v>0</v>
      </c>
      <c r="GQ66">
        <v>0</v>
      </c>
      <c r="GR66" t="s">
        <v>1925</v>
      </c>
      <c r="GS66" t="s">
        <v>1925</v>
      </c>
      <c r="GT66" t="s">
        <v>1925</v>
      </c>
      <c r="GU66" t="s">
        <v>1925</v>
      </c>
      <c r="GV66" t="s">
        <v>1925</v>
      </c>
      <c r="GW66" t="s">
        <v>1925</v>
      </c>
      <c r="GX66" t="s">
        <v>1925</v>
      </c>
      <c r="GY66" t="s">
        <v>1925</v>
      </c>
      <c r="GZ66" t="s">
        <v>1925</v>
      </c>
      <c r="HA66" t="s">
        <v>1925</v>
      </c>
      <c r="HB66" t="s">
        <v>1925</v>
      </c>
      <c r="HC66" t="s">
        <v>1925</v>
      </c>
      <c r="HD66" t="s">
        <v>1925</v>
      </c>
      <c r="HE66">
        <v>1</v>
      </c>
      <c r="HF66">
        <v>1</v>
      </c>
      <c r="HG66">
        <v>1</v>
      </c>
      <c r="HH66">
        <v>0</v>
      </c>
      <c r="HI66">
        <v>0</v>
      </c>
      <c r="HJ66">
        <v>1</v>
      </c>
      <c r="HK66">
        <v>0</v>
      </c>
      <c r="HL66">
        <v>0</v>
      </c>
      <c r="HM66">
        <v>0</v>
      </c>
      <c r="HN66">
        <v>0</v>
      </c>
      <c r="HO66">
        <v>0</v>
      </c>
      <c r="HP66">
        <v>0</v>
      </c>
      <c r="HQ66">
        <v>0</v>
      </c>
      <c r="HR66">
        <v>0</v>
      </c>
      <c r="HS66">
        <v>0</v>
      </c>
    </row>
    <row r="67" spans="1:227" x14ac:dyDescent="0.35">
      <c r="A67" t="s">
        <v>330</v>
      </c>
      <c r="B67" s="1">
        <v>41456</v>
      </c>
      <c r="C67" s="1">
        <v>41820</v>
      </c>
      <c r="D67">
        <v>1</v>
      </c>
      <c r="E67">
        <v>1</v>
      </c>
      <c r="F67">
        <v>1</v>
      </c>
      <c r="G67">
        <v>1</v>
      </c>
      <c r="H67">
        <v>0</v>
      </c>
      <c r="I67">
        <v>0</v>
      </c>
      <c r="J67">
        <v>0</v>
      </c>
      <c r="K67">
        <v>0</v>
      </c>
      <c r="L67">
        <v>0</v>
      </c>
      <c r="M67">
        <v>0</v>
      </c>
      <c r="N67">
        <v>1</v>
      </c>
      <c r="O67">
        <v>0</v>
      </c>
      <c r="P67">
        <v>0</v>
      </c>
      <c r="Q67">
        <v>0</v>
      </c>
      <c r="R67">
        <v>0</v>
      </c>
      <c r="S67">
        <v>1</v>
      </c>
      <c r="T67">
        <v>0</v>
      </c>
      <c r="U67">
        <v>0</v>
      </c>
      <c r="V67">
        <v>1</v>
      </c>
      <c r="W67">
        <v>0</v>
      </c>
      <c r="X67">
        <v>0</v>
      </c>
      <c r="Y67">
        <v>0</v>
      </c>
      <c r="Z67">
        <v>0</v>
      </c>
      <c r="AA67">
        <v>0</v>
      </c>
      <c r="AB67">
        <v>0</v>
      </c>
      <c r="AC67">
        <v>0</v>
      </c>
      <c r="AD67">
        <v>0</v>
      </c>
      <c r="AE67">
        <v>0</v>
      </c>
      <c r="AF67">
        <v>0</v>
      </c>
      <c r="AG67">
        <v>0</v>
      </c>
      <c r="AH67">
        <v>1</v>
      </c>
      <c r="AI67">
        <v>0</v>
      </c>
      <c r="AJ67">
        <v>0</v>
      </c>
      <c r="AK67">
        <v>0</v>
      </c>
      <c r="AL67">
        <v>0</v>
      </c>
      <c r="AM67">
        <v>0</v>
      </c>
      <c r="AN67">
        <v>1</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1</v>
      </c>
      <c r="BL67">
        <v>0</v>
      </c>
      <c r="BM67">
        <v>0</v>
      </c>
      <c r="BN67">
        <v>0</v>
      </c>
      <c r="BO67">
        <v>0</v>
      </c>
      <c r="BP67">
        <v>1</v>
      </c>
      <c r="BQ67">
        <v>0</v>
      </c>
      <c r="BR67">
        <v>0</v>
      </c>
      <c r="BS67">
        <v>0</v>
      </c>
      <c r="BT67">
        <v>1</v>
      </c>
      <c r="BU67">
        <v>0</v>
      </c>
      <c r="BV67">
        <v>0</v>
      </c>
      <c r="BW67">
        <v>0</v>
      </c>
      <c r="BX67">
        <v>0</v>
      </c>
      <c r="BY67">
        <v>0</v>
      </c>
      <c r="BZ67">
        <v>0</v>
      </c>
      <c r="CA67">
        <v>0</v>
      </c>
      <c r="CB67">
        <v>0</v>
      </c>
      <c r="CC67">
        <v>0</v>
      </c>
      <c r="CD67">
        <v>0</v>
      </c>
      <c r="CE67">
        <v>0</v>
      </c>
      <c r="CF67">
        <v>0</v>
      </c>
      <c r="CG67">
        <v>0</v>
      </c>
      <c r="CH67">
        <v>0</v>
      </c>
      <c r="CI67">
        <v>0</v>
      </c>
      <c r="CJ67">
        <v>0</v>
      </c>
      <c r="CK67">
        <v>0</v>
      </c>
      <c r="CL67">
        <v>0</v>
      </c>
      <c r="CM67">
        <v>0</v>
      </c>
      <c r="CN67">
        <v>1</v>
      </c>
      <c r="CO67" t="s">
        <v>1925</v>
      </c>
      <c r="CP67" t="s">
        <v>1925</v>
      </c>
      <c r="CQ67" t="s">
        <v>1925</v>
      </c>
      <c r="CR67" t="s">
        <v>1925</v>
      </c>
      <c r="CS67" t="s">
        <v>1925</v>
      </c>
      <c r="CT67" t="s">
        <v>1925</v>
      </c>
      <c r="CU67" t="s">
        <v>1925</v>
      </c>
      <c r="CV67" t="s">
        <v>1925</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1</v>
      </c>
      <c r="DZ67">
        <v>0</v>
      </c>
      <c r="EA67">
        <v>0</v>
      </c>
      <c r="EB67">
        <v>0</v>
      </c>
      <c r="EC67">
        <v>0</v>
      </c>
      <c r="ED67">
        <v>0</v>
      </c>
      <c r="EE67">
        <v>0</v>
      </c>
      <c r="EF67">
        <v>0</v>
      </c>
      <c r="EG67">
        <v>0</v>
      </c>
      <c r="EH67">
        <v>0</v>
      </c>
      <c r="EI67">
        <v>0</v>
      </c>
      <c r="EJ67">
        <v>1</v>
      </c>
      <c r="EK67">
        <v>0</v>
      </c>
      <c r="EL67">
        <v>0</v>
      </c>
      <c r="EM67">
        <v>1</v>
      </c>
      <c r="EN67">
        <v>0</v>
      </c>
      <c r="EO67">
        <v>0</v>
      </c>
      <c r="EP67">
        <v>0</v>
      </c>
      <c r="EQ67">
        <v>0</v>
      </c>
      <c r="ER67">
        <v>0</v>
      </c>
      <c r="ES67">
        <v>0</v>
      </c>
      <c r="ET67">
        <v>0</v>
      </c>
      <c r="EU67">
        <v>0</v>
      </c>
      <c r="EV67">
        <v>0</v>
      </c>
      <c r="EW67">
        <v>0</v>
      </c>
      <c r="EX67">
        <v>0</v>
      </c>
      <c r="EY67">
        <v>1</v>
      </c>
      <c r="EZ67">
        <v>1</v>
      </c>
      <c r="FA67">
        <v>0</v>
      </c>
      <c r="FB67">
        <v>0</v>
      </c>
      <c r="FC67">
        <v>0</v>
      </c>
      <c r="FD67">
        <v>0</v>
      </c>
      <c r="FE67">
        <v>0</v>
      </c>
      <c r="FF67" t="s">
        <v>1925</v>
      </c>
      <c r="FG67" t="s">
        <v>1925</v>
      </c>
      <c r="FH67" t="s">
        <v>1925</v>
      </c>
      <c r="FI67" t="s">
        <v>1925</v>
      </c>
      <c r="FJ67" t="s">
        <v>1925</v>
      </c>
      <c r="FK67" t="s">
        <v>1925</v>
      </c>
      <c r="FL67">
        <v>0</v>
      </c>
      <c r="FM67">
        <v>1</v>
      </c>
      <c r="FN67">
        <v>0</v>
      </c>
      <c r="FO67">
        <v>0</v>
      </c>
      <c r="FP67">
        <v>0</v>
      </c>
      <c r="FQ67">
        <v>0</v>
      </c>
      <c r="FR67">
        <v>0</v>
      </c>
      <c r="FS67">
        <v>1</v>
      </c>
      <c r="FT67">
        <v>0</v>
      </c>
      <c r="FU67">
        <v>0</v>
      </c>
      <c r="FV67">
        <v>0</v>
      </c>
      <c r="FW67">
        <v>0</v>
      </c>
      <c r="FX67">
        <v>0</v>
      </c>
      <c r="FY67">
        <v>0</v>
      </c>
      <c r="FZ67">
        <v>0</v>
      </c>
      <c r="GA67">
        <v>0</v>
      </c>
      <c r="GB67">
        <v>0</v>
      </c>
      <c r="GC67">
        <v>1</v>
      </c>
      <c r="GD67">
        <v>0</v>
      </c>
      <c r="GE67">
        <v>0</v>
      </c>
      <c r="GF67">
        <v>0</v>
      </c>
      <c r="GG67">
        <v>0</v>
      </c>
      <c r="GH67">
        <v>0</v>
      </c>
      <c r="GI67">
        <v>0</v>
      </c>
      <c r="GJ67">
        <v>1</v>
      </c>
      <c r="GK67">
        <v>1</v>
      </c>
      <c r="GL67">
        <v>0</v>
      </c>
      <c r="GM67">
        <v>0</v>
      </c>
      <c r="GN67">
        <v>0</v>
      </c>
      <c r="GO67">
        <v>0</v>
      </c>
      <c r="GP67">
        <v>0</v>
      </c>
      <c r="GQ67">
        <v>0</v>
      </c>
      <c r="GR67" t="s">
        <v>1925</v>
      </c>
      <c r="GS67" t="s">
        <v>1925</v>
      </c>
      <c r="GT67" t="s">
        <v>1925</v>
      </c>
      <c r="GU67" t="s">
        <v>1925</v>
      </c>
      <c r="GV67" t="s">
        <v>1925</v>
      </c>
      <c r="GW67" t="s">
        <v>1925</v>
      </c>
      <c r="GX67" t="s">
        <v>1925</v>
      </c>
      <c r="GY67" t="s">
        <v>1925</v>
      </c>
      <c r="GZ67" t="s">
        <v>1925</v>
      </c>
      <c r="HA67" t="s">
        <v>1925</v>
      </c>
      <c r="HB67" t="s">
        <v>1925</v>
      </c>
      <c r="HC67" t="s">
        <v>1925</v>
      </c>
      <c r="HD67" t="s">
        <v>1925</v>
      </c>
      <c r="HE67">
        <v>1</v>
      </c>
      <c r="HF67">
        <v>1</v>
      </c>
      <c r="HG67">
        <v>1</v>
      </c>
      <c r="HH67">
        <v>0</v>
      </c>
      <c r="HI67">
        <v>0</v>
      </c>
      <c r="HJ67">
        <v>1</v>
      </c>
      <c r="HK67">
        <v>0</v>
      </c>
      <c r="HL67">
        <v>0</v>
      </c>
      <c r="HM67">
        <v>0</v>
      </c>
      <c r="HN67">
        <v>0</v>
      </c>
      <c r="HO67">
        <v>0</v>
      </c>
      <c r="HP67">
        <v>0</v>
      </c>
      <c r="HQ67">
        <v>0</v>
      </c>
      <c r="HR67">
        <v>0</v>
      </c>
      <c r="HS67">
        <v>0</v>
      </c>
    </row>
    <row r="68" spans="1:227" x14ac:dyDescent="0.35">
      <c r="A68" t="s">
        <v>330</v>
      </c>
      <c r="B68" s="1">
        <v>41821</v>
      </c>
      <c r="C68" s="1">
        <v>42185</v>
      </c>
      <c r="D68">
        <v>1</v>
      </c>
      <c r="E68">
        <v>1</v>
      </c>
      <c r="F68">
        <v>1</v>
      </c>
      <c r="G68">
        <v>1</v>
      </c>
      <c r="H68">
        <v>0</v>
      </c>
      <c r="I68">
        <v>0</v>
      </c>
      <c r="J68">
        <v>0</v>
      </c>
      <c r="K68">
        <v>0</v>
      </c>
      <c r="L68">
        <v>0</v>
      </c>
      <c r="M68">
        <v>0</v>
      </c>
      <c r="N68">
        <v>1</v>
      </c>
      <c r="O68">
        <v>0</v>
      </c>
      <c r="P68">
        <v>0</v>
      </c>
      <c r="Q68">
        <v>0</v>
      </c>
      <c r="R68">
        <v>0</v>
      </c>
      <c r="S68">
        <v>1</v>
      </c>
      <c r="T68">
        <v>0</v>
      </c>
      <c r="U68">
        <v>0</v>
      </c>
      <c r="V68">
        <v>1</v>
      </c>
      <c r="W68">
        <v>0</v>
      </c>
      <c r="X68">
        <v>0</v>
      </c>
      <c r="Y68">
        <v>0</v>
      </c>
      <c r="Z68">
        <v>0</v>
      </c>
      <c r="AA68">
        <v>0</v>
      </c>
      <c r="AB68">
        <v>0</v>
      </c>
      <c r="AC68">
        <v>0</v>
      </c>
      <c r="AD68">
        <v>0</v>
      </c>
      <c r="AE68">
        <v>0</v>
      </c>
      <c r="AF68">
        <v>0</v>
      </c>
      <c r="AG68">
        <v>0</v>
      </c>
      <c r="AH68">
        <v>1</v>
      </c>
      <c r="AI68">
        <v>0</v>
      </c>
      <c r="AJ68">
        <v>0</v>
      </c>
      <c r="AK68">
        <v>0</v>
      </c>
      <c r="AL68">
        <v>0</v>
      </c>
      <c r="AM68">
        <v>0</v>
      </c>
      <c r="AN68">
        <v>1</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1</v>
      </c>
      <c r="BL68">
        <v>0</v>
      </c>
      <c r="BM68">
        <v>0</v>
      </c>
      <c r="BN68">
        <v>0</v>
      </c>
      <c r="BO68">
        <v>0</v>
      </c>
      <c r="BP68">
        <v>1</v>
      </c>
      <c r="BQ68">
        <v>0</v>
      </c>
      <c r="BR68">
        <v>0</v>
      </c>
      <c r="BS68">
        <v>0</v>
      </c>
      <c r="BT68">
        <v>1</v>
      </c>
      <c r="BU68">
        <v>0</v>
      </c>
      <c r="BV68">
        <v>0</v>
      </c>
      <c r="BW68">
        <v>0</v>
      </c>
      <c r="BX68">
        <v>0</v>
      </c>
      <c r="BY68">
        <v>0</v>
      </c>
      <c r="BZ68">
        <v>0</v>
      </c>
      <c r="CA68">
        <v>0</v>
      </c>
      <c r="CB68">
        <v>0</v>
      </c>
      <c r="CC68">
        <v>0</v>
      </c>
      <c r="CD68">
        <v>0</v>
      </c>
      <c r="CE68">
        <v>0</v>
      </c>
      <c r="CF68">
        <v>0</v>
      </c>
      <c r="CG68">
        <v>0</v>
      </c>
      <c r="CH68">
        <v>0</v>
      </c>
      <c r="CI68">
        <v>0</v>
      </c>
      <c r="CJ68">
        <v>0</v>
      </c>
      <c r="CK68">
        <v>0</v>
      </c>
      <c r="CL68">
        <v>0</v>
      </c>
      <c r="CM68">
        <v>0</v>
      </c>
      <c r="CN68">
        <v>1</v>
      </c>
      <c r="CO68" t="s">
        <v>1925</v>
      </c>
      <c r="CP68" t="s">
        <v>1925</v>
      </c>
      <c r="CQ68" t="s">
        <v>1925</v>
      </c>
      <c r="CR68" t="s">
        <v>1925</v>
      </c>
      <c r="CS68" t="s">
        <v>1925</v>
      </c>
      <c r="CT68" t="s">
        <v>1925</v>
      </c>
      <c r="CU68" t="s">
        <v>1925</v>
      </c>
      <c r="CV68" t="s">
        <v>1925</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1</v>
      </c>
      <c r="DZ68">
        <v>0</v>
      </c>
      <c r="EA68">
        <v>0</v>
      </c>
      <c r="EB68">
        <v>0</v>
      </c>
      <c r="EC68">
        <v>0</v>
      </c>
      <c r="ED68">
        <v>0</v>
      </c>
      <c r="EE68">
        <v>0</v>
      </c>
      <c r="EF68">
        <v>0</v>
      </c>
      <c r="EG68">
        <v>0</v>
      </c>
      <c r="EH68">
        <v>0</v>
      </c>
      <c r="EI68">
        <v>0</v>
      </c>
      <c r="EJ68">
        <v>1</v>
      </c>
      <c r="EK68">
        <v>0</v>
      </c>
      <c r="EL68">
        <v>0</v>
      </c>
      <c r="EM68">
        <v>1</v>
      </c>
      <c r="EN68">
        <v>0</v>
      </c>
      <c r="EO68">
        <v>0</v>
      </c>
      <c r="EP68">
        <v>0</v>
      </c>
      <c r="EQ68">
        <v>0</v>
      </c>
      <c r="ER68">
        <v>0</v>
      </c>
      <c r="ES68">
        <v>0</v>
      </c>
      <c r="ET68">
        <v>0</v>
      </c>
      <c r="EU68">
        <v>0</v>
      </c>
      <c r="EV68">
        <v>0</v>
      </c>
      <c r="EW68">
        <v>0</v>
      </c>
      <c r="EX68">
        <v>0</v>
      </c>
      <c r="EY68">
        <v>1</v>
      </c>
      <c r="EZ68">
        <v>1</v>
      </c>
      <c r="FA68">
        <v>0</v>
      </c>
      <c r="FB68">
        <v>0</v>
      </c>
      <c r="FC68">
        <v>0</v>
      </c>
      <c r="FD68">
        <v>0</v>
      </c>
      <c r="FE68">
        <v>0</v>
      </c>
      <c r="FF68" t="s">
        <v>1925</v>
      </c>
      <c r="FG68" t="s">
        <v>1925</v>
      </c>
      <c r="FH68" t="s">
        <v>1925</v>
      </c>
      <c r="FI68" t="s">
        <v>1925</v>
      </c>
      <c r="FJ68" t="s">
        <v>1925</v>
      </c>
      <c r="FK68" t="s">
        <v>1925</v>
      </c>
      <c r="FL68">
        <v>0</v>
      </c>
      <c r="FM68">
        <v>1</v>
      </c>
      <c r="FN68">
        <v>0</v>
      </c>
      <c r="FO68">
        <v>0</v>
      </c>
      <c r="FP68">
        <v>0</v>
      </c>
      <c r="FQ68">
        <v>0</v>
      </c>
      <c r="FR68">
        <v>0</v>
      </c>
      <c r="FS68">
        <v>1</v>
      </c>
      <c r="FT68">
        <v>0</v>
      </c>
      <c r="FU68">
        <v>0</v>
      </c>
      <c r="FV68">
        <v>0</v>
      </c>
      <c r="FW68">
        <v>0</v>
      </c>
      <c r="FX68">
        <v>0</v>
      </c>
      <c r="FY68">
        <v>0</v>
      </c>
      <c r="FZ68">
        <v>0</v>
      </c>
      <c r="GA68">
        <v>0</v>
      </c>
      <c r="GB68">
        <v>0</v>
      </c>
      <c r="GC68">
        <v>1</v>
      </c>
      <c r="GD68">
        <v>0</v>
      </c>
      <c r="GE68">
        <v>0</v>
      </c>
      <c r="GF68">
        <v>0</v>
      </c>
      <c r="GG68">
        <v>0</v>
      </c>
      <c r="GH68">
        <v>0</v>
      </c>
      <c r="GI68">
        <v>0</v>
      </c>
      <c r="GJ68">
        <v>1</v>
      </c>
      <c r="GK68">
        <v>1</v>
      </c>
      <c r="GL68">
        <v>0</v>
      </c>
      <c r="GM68">
        <v>0</v>
      </c>
      <c r="GN68">
        <v>0</v>
      </c>
      <c r="GO68">
        <v>0</v>
      </c>
      <c r="GP68">
        <v>0</v>
      </c>
      <c r="GQ68">
        <v>0</v>
      </c>
      <c r="GR68" t="s">
        <v>1925</v>
      </c>
      <c r="GS68" t="s">
        <v>1925</v>
      </c>
      <c r="GT68" t="s">
        <v>1925</v>
      </c>
      <c r="GU68" t="s">
        <v>1925</v>
      </c>
      <c r="GV68" t="s">
        <v>1925</v>
      </c>
      <c r="GW68" t="s">
        <v>1925</v>
      </c>
      <c r="GX68" t="s">
        <v>1925</v>
      </c>
      <c r="GY68" t="s">
        <v>1925</v>
      </c>
      <c r="GZ68" t="s">
        <v>1925</v>
      </c>
      <c r="HA68" t="s">
        <v>1925</v>
      </c>
      <c r="HB68" t="s">
        <v>1925</v>
      </c>
      <c r="HC68" t="s">
        <v>1925</v>
      </c>
      <c r="HD68" t="s">
        <v>1925</v>
      </c>
      <c r="HE68">
        <v>1</v>
      </c>
      <c r="HF68">
        <v>1</v>
      </c>
      <c r="HG68">
        <v>1</v>
      </c>
      <c r="HH68">
        <v>0</v>
      </c>
      <c r="HI68">
        <v>0</v>
      </c>
      <c r="HJ68">
        <v>1</v>
      </c>
      <c r="HK68">
        <v>0</v>
      </c>
      <c r="HL68">
        <v>0</v>
      </c>
      <c r="HM68">
        <v>0</v>
      </c>
      <c r="HN68">
        <v>0</v>
      </c>
      <c r="HO68">
        <v>0</v>
      </c>
      <c r="HP68">
        <v>0</v>
      </c>
      <c r="HQ68">
        <v>0</v>
      </c>
      <c r="HR68">
        <v>0</v>
      </c>
      <c r="HS68">
        <v>0</v>
      </c>
    </row>
    <row r="69" spans="1:227" x14ac:dyDescent="0.35">
      <c r="A69" t="s">
        <v>330</v>
      </c>
      <c r="B69" s="1">
        <v>42186</v>
      </c>
      <c r="C69" s="1">
        <v>42916</v>
      </c>
      <c r="D69">
        <v>1</v>
      </c>
      <c r="E69">
        <v>1</v>
      </c>
      <c r="F69">
        <v>1</v>
      </c>
      <c r="G69">
        <v>1</v>
      </c>
      <c r="H69">
        <v>0</v>
      </c>
      <c r="I69">
        <v>0</v>
      </c>
      <c r="J69">
        <v>0</v>
      </c>
      <c r="K69">
        <v>0</v>
      </c>
      <c r="L69">
        <v>0</v>
      </c>
      <c r="M69">
        <v>0</v>
      </c>
      <c r="N69">
        <v>1</v>
      </c>
      <c r="O69">
        <v>0</v>
      </c>
      <c r="P69">
        <v>0</v>
      </c>
      <c r="Q69">
        <v>0</v>
      </c>
      <c r="R69">
        <v>0</v>
      </c>
      <c r="S69">
        <v>1</v>
      </c>
      <c r="T69">
        <v>0</v>
      </c>
      <c r="U69">
        <v>0</v>
      </c>
      <c r="V69">
        <v>1</v>
      </c>
      <c r="W69">
        <v>0</v>
      </c>
      <c r="X69">
        <v>0</v>
      </c>
      <c r="Y69">
        <v>0</v>
      </c>
      <c r="Z69">
        <v>0</v>
      </c>
      <c r="AA69">
        <v>0</v>
      </c>
      <c r="AB69">
        <v>0</v>
      </c>
      <c r="AC69">
        <v>0</v>
      </c>
      <c r="AD69">
        <v>0</v>
      </c>
      <c r="AE69">
        <v>0</v>
      </c>
      <c r="AF69">
        <v>0</v>
      </c>
      <c r="AG69">
        <v>0</v>
      </c>
      <c r="AH69">
        <v>1</v>
      </c>
      <c r="AI69">
        <v>0</v>
      </c>
      <c r="AJ69">
        <v>0</v>
      </c>
      <c r="AK69">
        <v>0</v>
      </c>
      <c r="AL69">
        <v>0</v>
      </c>
      <c r="AM69">
        <v>0</v>
      </c>
      <c r="AN69">
        <v>1</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1</v>
      </c>
      <c r="BL69">
        <v>0</v>
      </c>
      <c r="BM69">
        <v>0</v>
      </c>
      <c r="BN69">
        <v>0</v>
      </c>
      <c r="BO69">
        <v>0</v>
      </c>
      <c r="BP69">
        <v>1</v>
      </c>
      <c r="BQ69">
        <v>0</v>
      </c>
      <c r="BR69">
        <v>0</v>
      </c>
      <c r="BS69">
        <v>0</v>
      </c>
      <c r="BT69">
        <v>1</v>
      </c>
      <c r="BU69">
        <v>0</v>
      </c>
      <c r="BV69">
        <v>0</v>
      </c>
      <c r="BW69">
        <v>0</v>
      </c>
      <c r="BX69">
        <v>0</v>
      </c>
      <c r="BY69">
        <v>0</v>
      </c>
      <c r="BZ69">
        <v>0</v>
      </c>
      <c r="CA69">
        <v>0</v>
      </c>
      <c r="CB69">
        <v>0</v>
      </c>
      <c r="CC69">
        <v>0</v>
      </c>
      <c r="CD69">
        <v>0</v>
      </c>
      <c r="CE69">
        <v>0</v>
      </c>
      <c r="CF69">
        <v>0</v>
      </c>
      <c r="CG69">
        <v>0</v>
      </c>
      <c r="CH69">
        <v>0</v>
      </c>
      <c r="CI69">
        <v>0</v>
      </c>
      <c r="CJ69">
        <v>0</v>
      </c>
      <c r="CK69">
        <v>0</v>
      </c>
      <c r="CL69">
        <v>0</v>
      </c>
      <c r="CM69">
        <v>0</v>
      </c>
      <c r="CN69">
        <v>1</v>
      </c>
      <c r="CO69" t="s">
        <v>1925</v>
      </c>
      <c r="CP69" t="s">
        <v>1925</v>
      </c>
      <c r="CQ69" t="s">
        <v>1925</v>
      </c>
      <c r="CR69" t="s">
        <v>1925</v>
      </c>
      <c r="CS69" t="s">
        <v>1925</v>
      </c>
      <c r="CT69" t="s">
        <v>1925</v>
      </c>
      <c r="CU69" t="s">
        <v>1925</v>
      </c>
      <c r="CV69" t="s">
        <v>1925</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1</v>
      </c>
      <c r="DZ69">
        <v>0</v>
      </c>
      <c r="EA69">
        <v>0</v>
      </c>
      <c r="EB69">
        <v>0</v>
      </c>
      <c r="EC69">
        <v>0</v>
      </c>
      <c r="ED69">
        <v>0</v>
      </c>
      <c r="EE69">
        <v>0</v>
      </c>
      <c r="EF69">
        <v>0</v>
      </c>
      <c r="EG69">
        <v>0</v>
      </c>
      <c r="EH69">
        <v>0</v>
      </c>
      <c r="EI69">
        <v>0</v>
      </c>
      <c r="EJ69">
        <v>1</v>
      </c>
      <c r="EK69">
        <v>0</v>
      </c>
      <c r="EL69">
        <v>0</v>
      </c>
      <c r="EM69">
        <v>1</v>
      </c>
      <c r="EN69">
        <v>0</v>
      </c>
      <c r="EO69">
        <v>0</v>
      </c>
      <c r="EP69">
        <v>0</v>
      </c>
      <c r="EQ69">
        <v>0</v>
      </c>
      <c r="ER69">
        <v>0</v>
      </c>
      <c r="ES69">
        <v>0</v>
      </c>
      <c r="ET69">
        <v>0</v>
      </c>
      <c r="EU69">
        <v>0</v>
      </c>
      <c r="EV69">
        <v>0</v>
      </c>
      <c r="EW69">
        <v>0</v>
      </c>
      <c r="EX69">
        <v>1</v>
      </c>
      <c r="EY69">
        <v>1</v>
      </c>
      <c r="EZ69">
        <v>1</v>
      </c>
      <c r="FA69">
        <v>0</v>
      </c>
      <c r="FB69">
        <v>0</v>
      </c>
      <c r="FC69">
        <v>0</v>
      </c>
      <c r="FD69">
        <v>0</v>
      </c>
      <c r="FE69">
        <v>1</v>
      </c>
      <c r="FF69">
        <v>1</v>
      </c>
      <c r="FG69">
        <v>0</v>
      </c>
      <c r="FH69">
        <v>0</v>
      </c>
      <c r="FI69">
        <v>0</v>
      </c>
      <c r="FJ69">
        <v>0</v>
      </c>
      <c r="FK69">
        <v>0</v>
      </c>
      <c r="FL69">
        <v>0</v>
      </c>
      <c r="FM69">
        <v>1</v>
      </c>
      <c r="FN69">
        <v>0</v>
      </c>
      <c r="FO69">
        <v>0</v>
      </c>
      <c r="FP69">
        <v>0</v>
      </c>
      <c r="FQ69">
        <v>0</v>
      </c>
      <c r="FR69">
        <v>0</v>
      </c>
      <c r="FS69">
        <v>1</v>
      </c>
      <c r="FT69">
        <v>0</v>
      </c>
      <c r="FU69">
        <v>0</v>
      </c>
      <c r="FV69">
        <v>0</v>
      </c>
      <c r="FW69">
        <v>0</v>
      </c>
      <c r="FX69">
        <v>0</v>
      </c>
      <c r="FY69">
        <v>0</v>
      </c>
      <c r="FZ69">
        <v>0</v>
      </c>
      <c r="GA69">
        <v>0</v>
      </c>
      <c r="GB69">
        <v>0</v>
      </c>
      <c r="GC69">
        <v>1</v>
      </c>
      <c r="GD69">
        <v>0</v>
      </c>
      <c r="GE69">
        <v>1</v>
      </c>
      <c r="GF69">
        <v>1</v>
      </c>
      <c r="GG69">
        <v>1</v>
      </c>
      <c r="GH69">
        <v>1</v>
      </c>
      <c r="GI69">
        <v>0</v>
      </c>
      <c r="GJ69">
        <v>0</v>
      </c>
      <c r="GK69">
        <v>0</v>
      </c>
      <c r="GL69">
        <v>0</v>
      </c>
      <c r="GM69">
        <v>0</v>
      </c>
      <c r="GN69">
        <v>1</v>
      </c>
      <c r="GO69">
        <v>1</v>
      </c>
      <c r="GP69">
        <v>0</v>
      </c>
      <c r="GQ69">
        <v>1</v>
      </c>
      <c r="GR69">
        <v>1</v>
      </c>
      <c r="GS69">
        <v>1</v>
      </c>
      <c r="GT69">
        <v>1</v>
      </c>
      <c r="GU69">
        <v>0</v>
      </c>
      <c r="GV69">
        <v>1</v>
      </c>
      <c r="GW69">
        <v>1</v>
      </c>
      <c r="GX69">
        <v>0</v>
      </c>
      <c r="GY69">
        <v>0</v>
      </c>
      <c r="GZ69">
        <v>0</v>
      </c>
      <c r="HA69">
        <v>0</v>
      </c>
      <c r="HB69">
        <v>0</v>
      </c>
      <c r="HC69">
        <v>1</v>
      </c>
      <c r="HD69">
        <v>1</v>
      </c>
      <c r="HE69">
        <v>1</v>
      </c>
      <c r="HF69">
        <v>1</v>
      </c>
      <c r="HG69">
        <v>1</v>
      </c>
      <c r="HH69">
        <v>0</v>
      </c>
      <c r="HI69">
        <v>0</v>
      </c>
      <c r="HJ69">
        <v>1</v>
      </c>
      <c r="HK69">
        <v>0</v>
      </c>
      <c r="HL69">
        <v>0</v>
      </c>
      <c r="HM69">
        <v>0</v>
      </c>
      <c r="HN69">
        <v>0</v>
      </c>
      <c r="HO69">
        <v>0</v>
      </c>
      <c r="HP69">
        <v>0</v>
      </c>
      <c r="HQ69">
        <v>0</v>
      </c>
      <c r="HR69">
        <v>0</v>
      </c>
      <c r="HS69">
        <v>0</v>
      </c>
    </row>
    <row r="70" spans="1:227" x14ac:dyDescent="0.35">
      <c r="A70" t="s">
        <v>330</v>
      </c>
      <c r="B70" s="1">
        <v>42917</v>
      </c>
      <c r="C70" s="1">
        <v>42961</v>
      </c>
      <c r="D70">
        <v>1</v>
      </c>
      <c r="E70">
        <v>1</v>
      </c>
      <c r="F70">
        <v>1</v>
      </c>
      <c r="G70">
        <v>1</v>
      </c>
      <c r="H70">
        <v>0</v>
      </c>
      <c r="I70">
        <v>0</v>
      </c>
      <c r="J70">
        <v>0</v>
      </c>
      <c r="K70">
        <v>0</v>
      </c>
      <c r="L70">
        <v>0</v>
      </c>
      <c r="M70">
        <v>0</v>
      </c>
      <c r="N70">
        <v>1</v>
      </c>
      <c r="O70">
        <v>0</v>
      </c>
      <c r="P70">
        <v>0</v>
      </c>
      <c r="Q70">
        <v>0</v>
      </c>
      <c r="R70">
        <v>0</v>
      </c>
      <c r="S70">
        <v>1</v>
      </c>
      <c r="T70">
        <v>0</v>
      </c>
      <c r="U70">
        <v>0</v>
      </c>
      <c r="V70">
        <v>1</v>
      </c>
      <c r="W70">
        <v>0</v>
      </c>
      <c r="X70">
        <v>0</v>
      </c>
      <c r="Y70">
        <v>0</v>
      </c>
      <c r="Z70">
        <v>0</v>
      </c>
      <c r="AA70">
        <v>0</v>
      </c>
      <c r="AB70">
        <v>0</v>
      </c>
      <c r="AC70">
        <v>0</v>
      </c>
      <c r="AD70">
        <v>0</v>
      </c>
      <c r="AE70">
        <v>0</v>
      </c>
      <c r="AF70">
        <v>0</v>
      </c>
      <c r="AG70">
        <v>0</v>
      </c>
      <c r="AH70">
        <v>1</v>
      </c>
      <c r="AI70">
        <v>0</v>
      </c>
      <c r="AJ70">
        <v>0</v>
      </c>
      <c r="AK70">
        <v>0</v>
      </c>
      <c r="AL70">
        <v>0</v>
      </c>
      <c r="AM70">
        <v>0</v>
      </c>
      <c r="AN70">
        <v>1</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1</v>
      </c>
      <c r="BL70">
        <v>0</v>
      </c>
      <c r="BM70">
        <v>0</v>
      </c>
      <c r="BN70">
        <v>0</v>
      </c>
      <c r="BO70">
        <v>0</v>
      </c>
      <c r="BP70">
        <v>1</v>
      </c>
      <c r="BQ70">
        <v>0</v>
      </c>
      <c r="BR70">
        <v>0</v>
      </c>
      <c r="BS70">
        <v>0</v>
      </c>
      <c r="BT70">
        <v>1</v>
      </c>
      <c r="BU70">
        <v>0</v>
      </c>
      <c r="BV70">
        <v>0</v>
      </c>
      <c r="BW70">
        <v>0</v>
      </c>
      <c r="BX70">
        <v>0</v>
      </c>
      <c r="BY70">
        <v>0</v>
      </c>
      <c r="BZ70">
        <v>0</v>
      </c>
      <c r="CA70">
        <v>0</v>
      </c>
      <c r="CB70">
        <v>0</v>
      </c>
      <c r="CC70">
        <v>0</v>
      </c>
      <c r="CD70">
        <v>0</v>
      </c>
      <c r="CE70">
        <v>0</v>
      </c>
      <c r="CF70">
        <v>0</v>
      </c>
      <c r="CG70">
        <v>0</v>
      </c>
      <c r="CH70">
        <v>0</v>
      </c>
      <c r="CI70">
        <v>0</v>
      </c>
      <c r="CJ70">
        <v>0</v>
      </c>
      <c r="CK70">
        <v>0</v>
      </c>
      <c r="CL70">
        <v>0</v>
      </c>
      <c r="CM70">
        <v>0</v>
      </c>
      <c r="CN70">
        <v>1</v>
      </c>
      <c r="CO70" t="s">
        <v>1925</v>
      </c>
      <c r="CP70" t="s">
        <v>1925</v>
      </c>
      <c r="CQ70" t="s">
        <v>1925</v>
      </c>
      <c r="CR70" t="s">
        <v>1925</v>
      </c>
      <c r="CS70" t="s">
        <v>1925</v>
      </c>
      <c r="CT70" t="s">
        <v>1925</v>
      </c>
      <c r="CU70" t="s">
        <v>1925</v>
      </c>
      <c r="CV70" t="s">
        <v>1925</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1</v>
      </c>
      <c r="DZ70">
        <v>0</v>
      </c>
      <c r="EA70">
        <v>0</v>
      </c>
      <c r="EB70">
        <v>0</v>
      </c>
      <c r="EC70">
        <v>0</v>
      </c>
      <c r="ED70">
        <v>0</v>
      </c>
      <c r="EE70">
        <v>0</v>
      </c>
      <c r="EF70">
        <v>0</v>
      </c>
      <c r="EG70">
        <v>0</v>
      </c>
      <c r="EH70">
        <v>0</v>
      </c>
      <c r="EI70">
        <v>0</v>
      </c>
      <c r="EJ70">
        <v>1</v>
      </c>
      <c r="EK70">
        <v>0</v>
      </c>
      <c r="EL70">
        <v>0</v>
      </c>
      <c r="EM70">
        <v>1</v>
      </c>
      <c r="EN70">
        <v>0</v>
      </c>
      <c r="EO70">
        <v>0</v>
      </c>
      <c r="EP70">
        <v>0</v>
      </c>
      <c r="EQ70">
        <v>0</v>
      </c>
      <c r="ER70">
        <v>0</v>
      </c>
      <c r="ES70">
        <v>0</v>
      </c>
      <c r="ET70">
        <v>0</v>
      </c>
      <c r="EU70">
        <v>0</v>
      </c>
      <c r="EV70">
        <v>0</v>
      </c>
      <c r="EW70">
        <v>0</v>
      </c>
      <c r="EX70">
        <v>1</v>
      </c>
      <c r="EY70">
        <v>1</v>
      </c>
      <c r="EZ70">
        <v>1</v>
      </c>
      <c r="FA70">
        <v>0</v>
      </c>
      <c r="FB70">
        <v>0</v>
      </c>
      <c r="FC70">
        <v>0</v>
      </c>
      <c r="FD70">
        <v>0</v>
      </c>
      <c r="FE70">
        <v>1</v>
      </c>
      <c r="FF70">
        <v>1</v>
      </c>
      <c r="FG70">
        <v>0</v>
      </c>
      <c r="FH70">
        <v>0</v>
      </c>
      <c r="FI70">
        <v>0</v>
      </c>
      <c r="FJ70">
        <v>0</v>
      </c>
      <c r="FK70">
        <v>0</v>
      </c>
      <c r="FL70">
        <v>0</v>
      </c>
      <c r="FM70">
        <v>1</v>
      </c>
      <c r="FN70">
        <v>0</v>
      </c>
      <c r="FO70">
        <v>0</v>
      </c>
      <c r="FP70">
        <v>0</v>
      </c>
      <c r="FQ70">
        <v>0</v>
      </c>
      <c r="FR70">
        <v>0</v>
      </c>
      <c r="FS70">
        <v>1</v>
      </c>
      <c r="FT70">
        <v>0</v>
      </c>
      <c r="FU70">
        <v>0</v>
      </c>
      <c r="FV70">
        <v>0</v>
      </c>
      <c r="FW70">
        <v>0</v>
      </c>
      <c r="FX70">
        <v>0</v>
      </c>
      <c r="FY70">
        <v>0</v>
      </c>
      <c r="FZ70">
        <v>0</v>
      </c>
      <c r="GA70">
        <v>0</v>
      </c>
      <c r="GB70">
        <v>0</v>
      </c>
      <c r="GC70">
        <v>1</v>
      </c>
      <c r="GD70">
        <v>0</v>
      </c>
      <c r="GE70">
        <v>1</v>
      </c>
      <c r="GF70">
        <v>1</v>
      </c>
      <c r="GG70">
        <v>1</v>
      </c>
      <c r="GH70">
        <v>1</v>
      </c>
      <c r="GI70">
        <v>0</v>
      </c>
      <c r="GJ70">
        <v>0</v>
      </c>
      <c r="GK70">
        <v>0</v>
      </c>
      <c r="GL70">
        <v>0</v>
      </c>
      <c r="GM70">
        <v>0</v>
      </c>
      <c r="GN70">
        <v>1</v>
      </c>
      <c r="GO70">
        <v>1</v>
      </c>
      <c r="GP70">
        <v>0</v>
      </c>
      <c r="GQ70">
        <v>1</v>
      </c>
      <c r="GR70">
        <v>1</v>
      </c>
      <c r="GS70">
        <v>1</v>
      </c>
      <c r="GT70">
        <v>1</v>
      </c>
      <c r="GU70">
        <v>0</v>
      </c>
      <c r="GV70">
        <v>1</v>
      </c>
      <c r="GW70">
        <v>1</v>
      </c>
      <c r="GX70">
        <v>0</v>
      </c>
      <c r="GY70">
        <v>0</v>
      </c>
      <c r="GZ70">
        <v>0</v>
      </c>
      <c r="HA70">
        <v>0</v>
      </c>
      <c r="HB70">
        <v>0</v>
      </c>
      <c r="HC70">
        <v>1</v>
      </c>
      <c r="HD70">
        <v>1</v>
      </c>
      <c r="HE70">
        <v>1</v>
      </c>
      <c r="HF70">
        <v>1</v>
      </c>
      <c r="HG70">
        <v>1</v>
      </c>
      <c r="HH70">
        <v>0</v>
      </c>
      <c r="HI70">
        <v>0</v>
      </c>
      <c r="HJ70">
        <v>1</v>
      </c>
      <c r="HK70">
        <v>0</v>
      </c>
      <c r="HL70">
        <v>0</v>
      </c>
      <c r="HM70">
        <v>0</v>
      </c>
      <c r="HN70">
        <v>0</v>
      </c>
      <c r="HO70">
        <v>0</v>
      </c>
      <c r="HP70">
        <v>0</v>
      </c>
      <c r="HQ70">
        <v>0</v>
      </c>
      <c r="HR70">
        <v>0</v>
      </c>
      <c r="HS70">
        <v>0</v>
      </c>
    </row>
    <row r="71" spans="1:227" x14ac:dyDescent="0.35">
      <c r="A71" t="s">
        <v>330</v>
      </c>
      <c r="B71" s="1">
        <v>42962</v>
      </c>
      <c r="C71" s="1">
        <v>43038</v>
      </c>
      <c r="D71">
        <v>1</v>
      </c>
      <c r="E71">
        <v>1</v>
      </c>
      <c r="F71">
        <v>1</v>
      </c>
      <c r="G71">
        <v>1</v>
      </c>
      <c r="H71">
        <v>0</v>
      </c>
      <c r="I71">
        <v>0</v>
      </c>
      <c r="J71">
        <v>0</v>
      </c>
      <c r="K71">
        <v>0</v>
      </c>
      <c r="L71">
        <v>0</v>
      </c>
      <c r="M71">
        <v>0</v>
      </c>
      <c r="N71">
        <v>1</v>
      </c>
      <c r="O71">
        <v>0</v>
      </c>
      <c r="P71">
        <v>0</v>
      </c>
      <c r="Q71">
        <v>0</v>
      </c>
      <c r="R71">
        <v>0</v>
      </c>
      <c r="S71">
        <v>1</v>
      </c>
      <c r="T71">
        <v>0</v>
      </c>
      <c r="U71">
        <v>0</v>
      </c>
      <c r="V71">
        <v>1</v>
      </c>
      <c r="W71">
        <v>0</v>
      </c>
      <c r="X71">
        <v>0</v>
      </c>
      <c r="Y71">
        <v>0</v>
      </c>
      <c r="Z71">
        <v>0</v>
      </c>
      <c r="AA71">
        <v>0</v>
      </c>
      <c r="AB71">
        <v>0</v>
      </c>
      <c r="AC71">
        <v>0</v>
      </c>
      <c r="AD71">
        <v>0</v>
      </c>
      <c r="AE71">
        <v>0</v>
      </c>
      <c r="AF71">
        <v>0</v>
      </c>
      <c r="AG71">
        <v>0</v>
      </c>
      <c r="AH71">
        <v>1</v>
      </c>
      <c r="AI71">
        <v>0</v>
      </c>
      <c r="AJ71">
        <v>0</v>
      </c>
      <c r="AK71">
        <v>0</v>
      </c>
      <c r="AL71">
        <v>0</v>
      </c>
      <c r="AM71">
        <v>0</v>
      </c>
      <c r="AN71">
        <v>1</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1</v>
      </c>
      <c r="BL71">
        <v>0</v>
      </c>
      <c r="BM71">
        <v>0</v>
      </c>
      <c r="BN71">
        <v>0</v>
      </c>
      <c r="BO71">
        <v>0</v>
      </c>
      <c r="BP71">
        <v>1</v>
      </c>
      <c r="BQ71">
        <v>0</v>
      </c>
      <c r="BR71">
        <v>0</v>
      </c>
      <c r="BS71">
        <v>0</v>
      </c>
      <c r="BT71">
        <v>1</v>
      </c>
      <c r="BU71">
        <v>0</v>
      </c>
      <c r="BV71">
        <v>0</v>
      </c>
      <c r="BW71">
        <v>0</v>
      </c>
      <c r="BX71">
        <v>0</v>
      </c>
      <c r="BY71">
        <v>0</v>
      </c>
      <c r="BZ71">
        <v>0</v>
      </c>
      <c r="CA71">
        <v>0</v>
      </c>
      <c r="CB71">
        <v>0</v>
      </c>
      <c r="CC71">
        <v>0</v>
      </c>
      <c r="CD71">
        <v>0</v>
      </c>
      <c r="CE71">
        <v>0</v>
      </c>
      <c r="CF71">
        <v>0</v>
      </c>
      <c r="CG71">
        <v>0</v>
      </c>
      <c r="CH71">
        <v>0</v>
      </c>
      <c r="CI71">
        <v>0</v>
      </c>
      <c r="CJ71">
        <v>0</v>
      </c>
      <c r="CK71">
        <v>0</v>
      </c>
      <c r="CL71">
        <v>0</v>
      </c>
      <c r="CM71">
        <v>0</v>
      </c>
      <c r="CN71">
        <v>1</v>
      </c>
      <c r="CO71" t="s">
        <v>1925</v>
      </c>
      <c r="CP71" t="s">
        <v>1925</v>
      </c>
      <c r="CQ71" t="s">
        <v>1925</v>
      </c>
      <c r="CR71" t="s">
        <v>1925</v>
      </c>
      <c r="CS71" t="s">
        <v>1925</v>
      </c>
      <c r="CT71" t="s">
        <v>1925</v>
      </c>
      <c r="CU71" t="s">
        <v>1925</v>
      </c>
      <c r="CV71" t="s">
        <v>1925</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1</v>
      </c>
      <c r="DZ71">
        <v>0</v>
      </c>
      <c r="EA71">
        <v>0</v>
      </c>
      <c r="EB71">
        <v>0</v>
      </c>
      <c r="EC71">
        <v>0</v>
      </c>
      <c r="ED71">
        <v>0</v>
      </c>
      <c r="EE71">
        <v>0</v>
      </c>
      <c r="EF71">
        <v>0</v>
      </c>
      <c r="EG71">
        <v>0</v>
      </c>
      <c r="EH71">
        <v>0</v>
      </c>
      <c r="EI71">
        <v>0</v>
      </c>
      <c r="EJ71">
        <v>1</v>
      </c>
      <c r="EK71">
        <v>0</v>
      </c>
      <c r="EL71">
        <v>0</v>
      </c>
      <c r="EM71">
        <v>1</v>
      </c>
      <c r="EN71">
        <v>0</v>
      </c>
      <c r="EO71">
        <v>0</v>
      </c>
      <c r="EP71">
        <v>0</v>
      </c>
      <c r="EQ71">
        <v>0</v>
      </c>
      <c r="ER71">
        <v>0</v>
      </c>
      <c r="ES71">
        <v>0</v>
      </c>
      <c r="ET71">
        <v>0</v>
      </c>
      <c r="EU71">
        <v>0</v>
      </c>
      <c r="EV71">
        <v>0</v>
      </c>
      <c r="EW71">
        <v>0</v>
      </c>
      <c r="EX71">
        <v>1</v>
      </c>
      <c r="EY71">
        <v>1</v>
      </c>
      <c r="EZ71">
        <v>1</v>
      </c>
      <c r="FA71">
        <v>0</v>
      </c>
      <c r="FB71">
        <v>0</v>
      </c>
      <c r="FC71">
        <v>0</v>
      </c>
      <c r="FD71">
        <v>0</v>
      </c>
      <c r="FE71">
        <v>1</v>
      </c>
      <c r="FF71">
        <v>1</v>
      </c>
      <c r="FG71">
        <v>0</v>
      </c>
      <c r="FH71">
        <v>0</v>
      </c>
      <c r="FI71">
        <v>0</v>
      </c>
      <c r="FJ71">
        <v>0</v>
      </c>
      <c r="FK71">
        <v>0</v>
      </c>
      <c r="FL71">
        <v>0</v>
      </c>
      <c r="FM71">
        <v>1</v>
      </c>
      <c r="FN71">
        <v>0</v>
      </c>
      <c r="FO71">
        <v>0</v>
      </c>
      <c r="FP71">
        <v>0</v>
      </c>
      <c r="FQ71">
        <v>0</v>
      </c>
      <c r="FR71">
        <v>0</v>
      </c>
      <c r="FS71">
        <v>1</v>
      </c>
      <c r="FT71">
        <v>0</v>
      </c>
      <c r="FU71">
        <v>0</v>
      </c>
      <c r="FV71">
        <v>0</v>
      </c>
      <c r="FW71">
        <v>0</v>
      </c>
      <c r="FX71">
        <v>0</v>
      </c>
      <c r="FY71">
        <v>0</v>
      </c>
      <c r="FZ71">
        <v>0</v>
      </c>
      <c r="GA71">
        <v>0</v>
      </c>
      <c r="GB71">
        <v>0</v>
      </c>
      <c r="GC71">
        <v>1</v>
      </c>
      <c r="GD71">
        <v>0</v>
      </c>
      <c r="GE71">
        <v>1</v>
      </c>
      <c r="GF71">
        <v>1</v>
      </c>
      <c r="GG71">
        <v>1</v>
      </c>
      <c r="GH71">
        <v>1</v>
      </c>
      <c r="GI71">
        <v>0</v>
      </c>
      <c r="GJ71">
        <v>0</v>
      </c>
      <c r="GK71">
        <v>0</v>
      </c>
      <c r="GL71">
        <v>0</v>
      </c>
      <c r="GM71">
        <v>0</v>
      </c>
      <c r="GN71">
        <v>1</v>
      </c>
      <c r="GO71">
        <v>1</v>
      </c>
      <c r="GP71">
        <v>0</v>
      </c>
      <c r="GQ71">
        <v>1</v>
      </c>
      <c r="GR71">
        <v>1</v>
      </c>
      <c r="GS71">
        <v>1</v>
      </c>
      <c r="GT71">
        <v>1</v>
      </c>
      <c r="GU71">
        <v>0</v>
      </c>
      <c r="GV71">
        <v>1</v>
      </c>
      <c r="GW71">
        <v>1</v>
      </c>
      <c r="GX71">
        <v>0</v>
      </c>
      <c r="GY71">
        <v>0</v>
      </c>
      <c r="GZ71">
        <v>0</v>
      </c>
      <c r="HA71">
        <v>0</v>
      </c>
      <c r="HB71">
        <v>0</v>
      </c>
      <c r="HC71">
        <v>1</v>
      </c>
      <c r="HD71">
        <v>1</v>
      </c>
      <c r="HE71">
        <v>1</v>
      </c>
      <c r="HF71">
        <v>1</v>
      </c>
      <c r="HG71">
        <v>1</v>
      </c>
      <c r="HH71">
        <v>0</v>
      </c>
      <c r="HI71">
        <v>0</v>
      </c>
      <c r="HJ71">
        <v>1</v>
      </c>
      <c r="HK71">
        <v>0</v>
      </c>
      <c r="HL71">
        <v>0</v>
      </c>
      <c r="HM71">
        <v>0</v>
      </c>
      <c r="HN71">
        <v>0</v>
      </c>
      <c r="HO71">
        <v>0</v>
      </c>
      <c r="HP71">
        <v>0</v>
      </c>
      <c r="HQ71">
        <v>0</v>
      </c>
      <c r="HR71">
        <v>0</v>
      </c>
      <c r="HS71">
        <v>0</v>
      </c>
    </row>
    <row r="72" spans="1:227" x14ac:dyDescent="0.35">
      <c r="A72" t="s">
        <v>330</v>
      </c>
      <c r="B72" s="1">
        <v>43039</v>
      </c>
      <c r="C72" s="1">
        <v>43281</v>
      </c>
      <c r="D72">
        <v>1</v>
      </c>
      <c r="E72">
        <v>1</v>
      </c>
      <c r="F72">
        <v>1</v>
      </c>
      <c r="G72">
        <v>1</v>
      </c>
      <c r="H72">
        <v>0</v>
      </c>
      <c r="I72">
        <v>0</v>
      </c>
      <c r="J72">
        <v>0</v>
      </c>
      <c r="K72">
        <v>0</v>
      </c>
      <c r="L72">
        <v>0</v>
      </c>
      <c r="M72">
        <v>0</v>
      </c>
      <c r="N72">
        <v>1</v>
      </c>
      <c r="O72">
        <v>0</v>
      </c>
      <c r="P72">
        <v>0</v>
      </c>
      <c r="Q72">
        <v>0</v>
      </c>
      <c r="R72">
        <v>0</v>
      </c>
      <c r="S72">
        <v>1</v>
      </c>
      <c r="T72">
        <v>0</v>
      </c>
      <c r="U72">
        <v>0</v>
      </c>
      <c r="V72">
        <v>1</v>
      </c>
      <c r="W72">
        <v>0</v>
      </c>
      <c r="X72">
        <v>0</v>
      </c>
      <c r="Y72">
        <v>0</v>
      </c>
      <c r="Z72">
        <v>0</v>
      </c>
      <c r="AA72">
        <v>0</v>
      </c>
      <c r="AB72">
        <v>0</v>
      </c>
      <c r="AC72">
        <v>0</v>
      </c>
      <c r="AD72">
        <v>0</v>
      </c>
      <c r="AE72">
        <v>0</v>
      </c>
      <c r="AF72">
        <v>0</v>
      </c>
      <c r="AG72">
        <v>0</v>
      </c>
      <c r="AH72">
        <v>1</v>
      </c>
      <c r="AI72">
        <v>0</v>
      </c>
      <c r="AJ72">
        <v>0</v>
      </c>
      <c r="AK72">
        <v>0</v>
      </c>
      <c r="AL72">
        <v>0</v>
      </c>
      <c r="AM72">
        <v>0</v>
      </c>
      <c r="AN72">
        <v>1</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1</v>
      </c>
      <c r="BL72">
        <v>0</v>
      </c>
      <c r="BM72">
        <v>0</v>
      </c>
      <c r="BN72">
        <v>0</v>
      </c>
      <c r="BO72">
        <v>0</v>
      </c>
      <c r="BP72">
        <v>1</v>
      </c>
      <c r="BQ72">
        <v>0</v>
      </c>
      <c r="BR72">
        <v>0</v>
      </c>
      <c r="BS72">
        <v>0</v>
      </c>
      <c r="BT72">
        <v>1</v>
      </c>
      <c r="BU72">
        <v>0</v>
      </c>
      <c r="BV72">
        <v>0</v>
      </c>
      <c r="BW72">
        <v>0</v>
      </c>
      <c r="BX72">
        <v>0</v>
      </c>
      <c r="BY72">
        <v>0</v>
      </c>
      <c r="BZ72">
        <v>0</v>
      </c>
      <c r="CA72">
        <v>0</v>
      </c>
      <c r="CB72">
        <v>0</v>
      </c>
      <c r="CC72">
        <v>0</v>
      </c>
      <c r="CD72">
        <v>0</v>
      </c>
      <c r="CE72">
        <v>0</v>
      </c>
      <c r="CF72">
        <v>0</v>
      </c>
      <c r="CG72">
        <v>0</v>
      </c>
      <c r="CH72">
        <v>0</v>
      </c>
      <c r="CI72">
        <v>0</v>
      </c>
      <c r="CJ72">
        <v>0</v>
      </c>
      <c r="CK72">
        <v>0</v>
      </c>
      <c r="CL72">
        <v>0</v>
      </c>
      <c r="CM72">
        <v>0</v>
      </c>
      <c r="CN72">
        <v>1</v>
      </c>
      <c r="CO72" t="s">
        <v>1925</v>
      </c>
      <c r="CP72" t="s">
        <v>1925</v>
      </c>
      <c r="CQ72" t="s">
        <v>1925</v>
      </c>
      <c r="CR72" t="s">
        <v>1925</v>
      </c>
      <c r="CS72" t="s">
        <v>1925</v>
      </c>
      <c r="CT72" t="s">
        <v>1925</v>
      </c>
      <c r="CU72" t="s">
        <v>1925</v>
      </c>
      <c r="CV72" t="s">
        <v>1925</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1</v>
      </c>
      <c r="DZ72">
        <v>0</v>
      </c>
      <c r="EA72">
        <v>0</v>
      </c>
      <c r="EB72">
        <v>0</v>
      </c>
      <c r="EC72">
        <v>0</v>
      </c>
      <c r="ED72">
        <v>0</v>
      </c>
      <c r="EE72">
        <v>0</v>
      </c>
      <c r="EF72">
        <v>0</v>
      </c>
      <c r="EG72">
        <v>0</v>
      </c>
      <c r="EH72">
        <v>0</v>
      </c>
      <c r="EI72">
        <v>0</v>
      </c>
      <c r="EJ72">
        <v>1</v>
      </c>
      <c r="EK72">
        <v>0</v>
      </c>
      <c r="EL72">
        <v>0</v>
      </c>
      <c r="EM72">
        <v>1</v>
      </c>
      <c r="EN72">
        <v>0</v>
      </c>
      <c r="EO72">
        <v>0</v>
      </c>
      <c r="EP72">
        <v>0</v>
      </c>
      <c r="EQ72">
        <v>0</v>
      </c>
      <c r="ER72">
        <v>0</v>
      </c>
      <c r="ES72">
        <v>0</v>
      </c>
      <c r="ET72">
        <v>0</v>
      </c>
      <c r="EU72">
        <v>0</v>
      </c>
      <c r="EV72">
        <v>0</v>
      </c>
      <c r="EW72">
        <v>0</v>
      </c>
      <c r="EX72">
        <v>1</v>
      </c>
      <c r="EY72">
        <v>1</v>
      </c>
      <c r="EZ72">
        <v>1</v>
      </c>
      <c r="FA72">
        <v>0</v>
      </c>
      <c r="FB72">
        <v>0</v>
      </c>
      <c r="FC72">
        <v>0</v>
      </c>
      <c r="FD72">
        <v>0</v>
      </c>
      <c r="FE72">
        <v>1</v>
      </c>
      <c r="FF72">
        <v>1</v>
      </c>
      <c r="FG72">
        <v>0</v>
      </c>
      <c r="FH72">
        <v>0</v>
      </c>
      <c r="FI72">
        <v>0</v>
      </c>
      <c r="FJ72">
        <v>0</v>
      </c>
      <c r="FK72">
        <v>0</v>
      </c>
      <c r="FL72">
        <v>0</v>
      </c>
      <c r="FM72">
        <v>1</v>
      </c>
      <c r="FN72">
        <v>0</v>
      </c>
      <c r="FO72">
        <v>0</v>
      </c>
      <c r="FP72">
        <v>0</v>
      </c>
      <c r="FQ72">
        <v>0</v>
      </c>
      <c r="FR72">
        <v>0</v>
      </c>
      <c r="FS72">
        <v>1</v>
      </c>
      <c r="FT72">
        <v>0</v>
      </c>
      <c r="FU72">
        <v>0</v>
      </c>
      <c r="FV72">
        <v>0</v>
      </c>
      <c r="FW72">
        <v>0</v>
      </c>
      <c r="FX72">
        <v>0</v>
      </c>
      <c r="FY72">
        <v>0</v>
      </c>
      <c r="FZ72">
        <v>0</v>
      </c>
      <c r="GA72">
        <v>0</v>
      </c>
      <c r="GB72">
        <v>0</v>
      </c>
      <c r="GC72">
        <v>1</v>
      </c>
      <c r="GD72">
        <v>0</v>
      </c>
      <c r="GE72">
        <v>1</v>
      </c>
      <c r="GF72">
        <v>1</v>
      </c>
      <c r="GG72">
        <v>1</v>
      </c>
      <c r="GH72">
        <v>1</v>
      </c>
      <c r="GI72">
        <v>0</v>
      </c>
      <c r="GJ72">
        <v>0</v>
      </c>
      <c r="GK72">
        <v>0</v>
      </c>
      <c r="GL72">
        <v>0</v>
      </c>
      <c r="GM72">
        <v>0</v>
      </c>
      <c r="GN72">
        <v>1</v>
      </c>
      <c r="GO72">
        <v>1</v>
      </c>
      <c r="GP72">
        <v>0</v>
      </c>
      <c r="GQ72">
        <v>1</v>
      </c>
      <c r="GR72">
        <v>1</v>
      </c>
      <c r="GS72">
        <v>1</v>
      </c>
      <c r="GT72">
        <v>1</v>
      </c>
      <c r="GU72">
        <v>0</v>
      </c>
      <c r="GV72">
        <v>1</v>
      </c>
      <c r="GW72">
        <v>1</v>
      </c>
      <c r="GX72">
        <v>0</v>
      </c>
      <c r="GY72">
        <v>0</v>
      </c>
      <c r="GZ72">
        <v>0</v>
      </c>
      <c r="HA72">
        <v>0</v>
      </c>
      <c r="HB72">
        <v>0</v>
      </c>
      <c r="HC72">
        <v>1</v>
      </c>
      <c r="HD72">
        <v>1</v>
      </c>
      <c r="HE72">
        <v>1</v>
      </c>
      <c r="HF72">
        <v>1</v>
      </c>
      <c r="HG72">
        <v>1</v>
      </c>
      <c r="HH72">
        <v>0</v>
      </c>
      <c r="HI72">
        <v>0</v>
      </c>
      <c r="HJ72">
        <v>1</v>
      </c>
      <c r="HK72">
        <v>0</v>
      </c>
      <c r="HL72">
        <v>0</v>
      </c>
      <c r="HM72">
        <v>0</v>
      </c>
      <c r="HN72">
        <v>0</v>
      </c>
      <c r="HO72">
        <v>0</v>
      </c>
      <c r="HP72">
        <v>0</v>
      </c>
      <c r="HQ72">
        <v>0</v>
      </c>
      <c r="HR72">
        <v>0</v>
      </c>
      <c r="HS72">
        <v>0</v>
      </c>
    </row>
    <row r="73" spans="1:227" x14ac:dyDescent="0.35">
      <c r="A73" t="s">
        <v>330</v>
      </c>
      <c r="B73" s="1">
        <v>43282</v>
      </c>
      <c r="C73" s="1">
        <v>43435</v>
      </c>
      <c r="D73">
        <v>1</v>
      </c>
      <c r="E73">
        <v>1</v>
      </c>
      <c r="F73">
        <v>1</v>
      </c>
      <c r="G73">
        <v>1</v>
      </c>
      <c r="H73">
        <v>0</v>
      </c>
      <c r="I73">
        <v>0</v>
      </c>
      <c r="J73">
        <v>0</v>
      </c>
      <c r="K73">
        <v>0</v>
      </c>
      <c r="L73">
        <v>0</v>
      </c>
      <c r="M73">
        <v>0</v>
      </c>
      <c r="N73">
        <v>1</v>
      </c>
      <c r="O73">
        <v>0</v>
      </c>
      <c r="P73">
        <v>0</v>
      </c>
      <c r="Q73">
        <v>0</v>
      </c>
      <c r="R73">
        <v>0</v>
      </c>
      <c r="S73">
        <v>1</v>
      </c>
      <c r="T73">
        <v>0</v>
      </c>
      <c r="U73">
        <v>0</v>
      </c>
      <c r="V73">
        <v>1</v>
      </c>
      <c r="W73">
        <v>0</v>
      </c>
      <c r="X73">
        <v>0</v>
      </c>
      <c r="Y73">
        <v>0</v>
      </c>
      <c r="Z73">
        <v>0</v>
      </c>
      <c r="AA73">
        <v>0</v>
      </c>
      <c r="AB73">
        <v>0</v>
      </c>
      <c r="AC73">
        <v>0</v>
      </c>
      <c r="AD73">
        <v>0</v>
      </c>
      <c r="AE73">
        <v>0</v>
      </c>
      <c r="AF73">
        <v>0</v>
      </c>
      <c r="AG73">
        <v>0</v>
      </c>
      <c r="AH73">
        <v>1</v>
      </c>
      <c r="AI73">
        <v>0</v>
      </c>
      <c r="AJ73">
        <v>0</v>
      </c>
      <c r="AK73">
        <v>0</v>
      </c>
      <c r="AL73">
        <v>0</v>
      </c>
      <c r="AM73">
        <v>0</v>
      </c>
      <c r="AN73">
        <v>1</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1</v>
      </c>
      <c r="BL73">
        <v>0</v>
      </c>
      <c r="BM73">
        <v>0</v>
      </c>
      <c r="BN73">
        <v>0</v>
      </c>
      <c r="BO73">
        <v>0</v>
      </c>
      <c r="BP73">
        <v>1</v>
      </c>
      <c r="BQ73">
        <v>0</v>
      </c>
      <c r="BR73">
        <v>0</v>
      </c>
      <c r="BS73">
        <v>0</v>
      </c>
      <c r="BT73">
        <v>1</v>
      </c>
      <c r="BU73">
        <v>0</v>
      </c>
      <c r="BV73">
        <v>0</v>
      </c>
      <c r="BW73">
        <v>0</v>
      </c>
      <c r="BX73">
        <v>0</v>
      </c>
      <c r="BY73">
        <v>0</v>
      </c>
      <c r="BZ73">
        <v>0</v>
      </c>
      <c r="CA73">
        <v>0</v>
      </c>
      <c r="CB73">
        <v>0</v>
      </c>
      <c r="CC73">
        <v>0</v>
      </c>
      <c r="CD73">
        <v>0</v>
      </c>
      <c r="CE73">
        <v>0</v>
      </c>
      <c r="CF73">
        <v>0</v>
      </c>
      <c r="CG73">
        <v>0</v>
      </c>
      <c r="CH73">
        <v>0</v>
      </c>
      <c r="CI73">
        <v>0</v>
      </c>
      <c r="CJ73">
        <v>0</v>
      </c>
      <c r="CK73">
        <v>0</v>
      </c>
      <c r="CL73">
        <v>0</v>
      </c>
      <c r="CM73">
        <v>0</v>
      </c>
      <c r="CN73">
        <v>1</v>
      </c>
      <c r="CO73" t="s">
        <v>1925</v>
      </c>
      <c r="CP73" t="s">
        <v>1925</v>
      </c>
      <c r="CQ73" t="s">
        <v>1925</v>
      </c>
      <c r="CR73" t="s">
        <v>1925</v>
      </c>
      <c r="CS73" t="s">
        <v>1925</v>
      </c>
      <c r="CT73" t="s">
        <v>1925</v>
      </c>
      <c r="CU73" t="s">
        <v>1925</v>
      </c>
      <c r="CV73" t="s">
        <v>1925</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1</v>
      </c>
      <c r="DZ73">
        <v>0</v>
      </c>
      <c r="EA73">
        <v>0</v>
      </c>
      <c r="EB73">
        <v>0</v>
      </c>
      <c r="EC73">
        <v>0</v>
      </c>
      <c r="ED73">
        <v>0</v>
      </c>
      <c r="EE73">
        <v>0</v>
      </c>
      <c r="EF73">
        <v>0</v>
      </c>
      <c r="EG73">
        <v>0</v>
      </c>
      <c r="EH73">
        <v>0</v>
      </c>
      <c r="EI73">
        <v>0</v>
      </c>
      <c r="EJ73">
        <v>1</v>
      </c>
      <c r="EK73">
        <v>0</v>
      </c>
      <c r="EL73">
        <v>0</v>
      </c>
      <c r="EM73">
        <v>1</v>
      </c>
      <c r="EN73">
        <v>0</v>
      </c>
      <c r="EO73">
        <v>0</v>
      </c>
      <c r="EP73">
        <v>0</v>
      </c>
      <c r="EQ73">
        <v>0</v>
      </c>
      <c r="ER73">
        <v>0</v>
      </c>
      <c r="ES73">
        <v>0</v>
      </c>
      <c r="ET73">
        <v>0</v>
      </c>
      <c r="EU73">
        <v>0</v>
      </c>
      <c r="EV73">
        <v>0</v>
      </c>
      <c r="EW73">
        <v>0</v>
      </c>
      <c r="EX73">
        <v>1</v>
      </c>
      <c r="EY73">
        <v>1</v>
      </c>
      <c r="EZ73">
        <v>1</v>
      </c>
      <c r="FA73">
        <v>0</v>
      </c>
      <c r="FB73">
        <v>0</v>
      </c>
      <c r="FC73">
        <v>0</v>
      </c>
      <c r="FD73">
        <v>0</v>
      </c>
      <c r="FE73">
        <v>1</v>
      </c>
      <c r="FF73">
        <v>1</v>
      </c>
      <c r="FG73">
        <v>0</v>
      </c>
      <c r="FH73">
        <v>0</v>
      </c>
      <c r="FI73">
        <v>0</v>
      </c>
      <c r="FJ73">
        <v>0</v>
      </c>
      <c r="FK73">
        <v>0</v>
      </c>
      <c r="FL73">
        <v>0</v>
      </c>
      <c r="FM73">
        <v>1</v>
      </c>
      <c r="FN73">
        <v>0</v>
      </c>
      <c r="FO73">
        <v>0</v>
      </c>
      <c r="FP73">
        <v>0</v>
      </c>
      <c r="FQ73">
        <v>0</v>
      </c>
      <c r="FR73">
        <v>0</v>
      </c>
      <c r="FS73">
        <v>1</v>
      </c>
      <c r="FT73">
        <v>0</v>
      </c>
      <c r="FU73">
        <v>0</v>
      </c>
      <c r="FV73">
        <v>0</v>
      </c>
      <c r="FW73">
        <v>0</v>
      </c>
      <c r="FX73">
        <v>0</v>
      </c>
      <c r="FY73">
        <v>0</v>
      </c>
      <c r="FZ73">
        <v>0</v>
      </c>
      <c r="GA73">
        <v>0</v>
      </c>
      <c r="GB73">
        <v>0</v>
      </c>
      <c r="GC73">
        <v>1</v>
      </c>
      <c r="GD73">
        <v>0</v>
      </c>
      <c r="GE73">
        <v>1</v>
      </c>
      <c r="GF73">
        <v>1</v>
      </c>
      <c r="GG73">
        <v>1</v>
      </c>
      <c r="GH73">
        <v>1</v>
      </c>
      <c r="GI73">
        <v>0</v>
      </c>
      <c r="GJ73">
        <v>0</v>
      </c>
      <c r="GK73">
        <v>0</v>
      </c>
      <c r="GL73">
        <v>0</v>
      </c>
      <c r="GM73">
        <v>0</v>
      </c>
      <c r="GN73">
        <v>1</v>
      </c>
      <c r="GO73">
        <v>1</v>
      </c>
      <c r="GP73">
        <v>0</v>
      </c>
      <c r="GQ73">
        <v>1</v>
      </c>
      <c r="GR73">
        <v>1</v>
      </c>
      <c r="GS73">
        <v>1</v>
      </c>
      <c r="GT73">
        <v>1</v>
      </c>
      <c r="GU73">
        <v>0</v>
      </c>
      <c r="GV73">
        <v>1</v>
      </c>
      <c r="GW73">
        <v>1</v>
      </c>
      <c r="GX73">
        <v>0</v>
      </c>
      <c r="GY73">
        <v>0</v>
      </c>
      <c r="GZ73">
        <v>0</v>
      </c>
      <c r="HA73">
        <v>0</v>
      </c>
      <c r="HB73">
        <v>0</v>
      </c>
      <c r="HC73">
        <v>1</v>
      </c>
      <c r="HD73">
        <v>1</v>
      </c>
      <c r="HE73">
        <v>1</v>
      </c>
      <c r="HF73">
        <v>1</v>
      </c>
      <c r="HG73">
        <v>1</v>
      </c>
      <c r="HH73">
        <v>0</v>
      </c>
      <c r="HI73">
        <v>0</v>
      </c>
      <c r="HJ73">
        <v>1</v>
      </c>
      <c r="HK73">
        <v>0</v>
      </c>
      <c r="HL73">
        <v>0</v>
      </c>
      <c r="HM73">
        <v>0</v>
      </c>
      <c r="HN73">
        <v>0</v>
      </c>
      <c r="HO73">
        <v>0</v>
      </c>
      <c r="HP73">
        <v>0</v>
      </c>
      <c r="HQ73">
        <v>0</v>
      </c>
      <c r="HR73">
        <v>0</v>
      </c>
      <c r="HS73">
        <v>0</v>
      </c>
    </row>
    <row r="74" spans="1:227" x14ac:dyDescent="0.35">
      <c r="A74" t="s">
        <v>384</v>
      </c>
      <c r="B74" s="1">
        <v>39448</v>
      </c>
      <c r="C74" s="1">
        <v>39637</v>
      </c>
      <c r="D74">
        <v>1</v>
      </c>
      <c r="E74">
        <v>1</v>
      </c>
      <c r="F74">
        <v>1</v>
      </c>
      <c r="G74">
        <v>1</v>
      </c>
      <c r="H74">
        <v>0</v>
      </c>
      <c r="I74">
        <v>0</v>
      </c>
      <c r="J74">
        <v>0</v>
      </c>
      <c r="K74">
        <v>0</v>
      </c>
      <c r="L74">
        <v>0</v>
      </c>
      <c r="M74">
        <v>0</v>
      </c>
      <c r="N74">
        <v>0</v>
      </c>
      <c r="O74">
        <v>0</v>
      </c>
      <c r="P74">
        <v>0</v>
      </c>
      <c r="Q74">
        <v>0</v>
      </c>
      <c r="R74">
        <v>1</v>
      </c>
      <c r="S74">
        <v>0</v>
      </c>
      <c r="T74">
        <v>0</v>
      </c>
      <c r="U74">
        <v>0</v>
      </c>
      <c r="V74">
        <v>1</v>
      </c>
      <c r="W74">
        <v>0</v>
      </c>
      <c r="X74">
        <v>0</v>
      </c>
      <c r="Y74">
        <v>0</v>
      </c>
      <c r="Z74">
        <v>1</v>
      </c>
      <c r="AA74">
        <v>1</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1</v>
      </c>
      <c r="BL74">
        <v>0</v>
      </c>
      <c r="BM74">
        <v>0</v>
      </c>
      <c r="BN74">
        <v>0</v>
      </c>
      <c r="BO74">
        <v>1</v>
      </c>
      <c r="BP74">
        <v>0</v>
      </c>
      <c r="BQ74">
        <v>0</v>
      </c>
      <c r="BR74">
        <v>0</v>
      </c>
      <c r="BS74">
        <v>0</v>
      </c>
      <c r="BT74">
        <v>1</v>
      </c>
      <c r="BU74">
        <v>0</v>
      </c>
      <c r="BV74">
        <v>0</v>
      </c>
      <c r="BW74">
        <v>0</v>
      </c>
      <c r="BX74">
        <v>0</v>
      </c>
      <c r="BY74">
        <v>0</v>
      </c>
      <c r="BZ74">
        <v>0</v>
      </c>
      <c r="CA74">
        <v>0</v>
      </c>
      <c r="CB74">
        <v>1</v>
      </c>
      <c r="CC74">
        <v>1</v>
      </c>
      <c r="CD74">
        <v>0</v>
      </c>
      <c r="CE74">
        <v>0</v>
      </c>
      <c r="CF74">
        <v>0</v>
      </c>
      <c r="CG74">
        <v>0</v>
      </c>
      <c r="CH74">
        <v>0</v>
      </c>
      <c r="CI74">
        <v>0</v>
      </c>
      <c r="CJ74">
        <v>0</v>
      </c>
      <c r="CK74">
        <v>0</v>
      </c>
      <c r="CL74">
        <v>0</v>
      </c>
      <c r="CM74">
        <v>0</v>
      </c>
      <c r="CN74">
        <v>0</v>
      </c>
      <c r="CO74">
        <v>0</v>
      </c>
      <c r="CP74">
        <v>1</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1</v>
      </c>
      <c r="DY74">
        <v>0</v>
      </c>
      <c r="DZ74">
        <v>0</v>
      </c>
      <c r="EA74">
        <v>0</v>
      </c>
      <c r="EB74">
        <v>0</v>
      </c>
      <c r="EC74">
        <v>0</v>
      </c>
      <c r="ED74">
        <v>0</v>
      </c>
      <c r="EE74">
        <v>0</v>
      </c>
      <c r="EF74">
        <v>0</v>
      </c>
      <c r="EG74">
        <v>0</v>
      </c>
      <c r="EH74">
        <v>0</v>
      </c>
      <c r="EI74">
        <v>0</v>
      </c>
      <c r="EJ74">
        <v>1</v>
      </c>
      <c r="EK74">
        <v>0</v>
      </c>
      <c r="EL74">
        <v>0</v>
      </c>
      <c r="EM74">
        <v>0</v>
      </c>
      <c r="EN74">
        <v>0</v>
      </c>
      <c r="EO74">
        <v>0</v>
      </c>
      <c r="EP74">
        <v>0</v>
      </c>
      <c r="EQ74">
        <v>0</v>
      </c>
      <c r="ER74">
        <v>0</v>
      </c>
      <c r="ES74">
        <v>0</v>
      </c>
      <c r="ET74">
        <v>0</v>
      </c>
      <c r="EU74">
        <v>0</v>
      </c>
      <c r="EV74">
        <v>1</v>
      </c>
      <c r="EW74">
        <v>2</v>
      </c>
      <c r="EX74" t="s">
        <v>1925</v>
      </c>
      <c r="EY74" t="s">
        <v>1925</v>
      </c>
      <c r="EZ74" t="s">
        <v>1925</v>
      </c>
      <c r="FA74" t="s">
        <v>1925</v>
      </c>
      <c r="FB74" t="s">
        <v>1925</v>
      </c>
      <c r="FC74" t="s">
        <v>1925</v>
      </c>
      <c r="FD74" t="s">
        <v>1925</v>
      </c>
      <c r="FE74">
        <v>1</v>
      </c>
      <c r="FF74">
        <v>0</v>
      </c>
      <c r="FG74">
        <v>1</v>
      </c>
      <c r="FH74">
        <v>0</v>
      </c>
      <c r="FI74">
        <v>0</v>
      </c>
      <c r="FJ74">
        <v>0</v>
      </c>
      <c r="FK74">
        <v>0</v>
      </c>
      <c r="FL74">
        <v>0</v>
      </c>
      <c r="FM74">
        <v>0</v>
      </c>
      <c r="FN74">
        <v>0</v>
      </c>
      <c r="FO74">
        <v>0</v>
      </c>
      <c r="FP74">
        <v>0</v>
      </c>
      <c r="FQ74">
        <v>1</v>
      </c>
      <c r="FR74">
        <v>0</v>
      </c>
      <c r="FS74">
        <v>1</v>
      </c>
      <c r="FT74">
        <v>0</v>
      </c>
      <c r="FU74">
        <v>0</v>
      </c>
      <c r="FV74">
        <v>0</v>
      </c>
      <c r="FW74">
        <v>0</v>
      </c>
      <c r="FX74">
        <v>0</v>
      </c>
      <c r="FY74">
        <v>0</v>
      </c>
      <c r="FZ74">
        <v>0</v>
      </c>
      <c r="GA74">
        <v>0</v>
      </c>
      <c r="GB74">
        <v>0</v>
      </c>
      <c r="GC74">
        <v>0</v>
      </c>
      <c r="GD74" t="s">
        <v>1925</v>
      </c>
      <c r="GE74" t="s">
        <v>1925</v>
      </c>
      <c r="GF74" t="s">
        <v>1925</v>
      </c>
      <c r="GG74" t="s">
        <v>1925</v>
      </c>
      <c r="GH74" t="s">
        <v>1925</v>
      </c>
      <c r="GI74" t="s">
        <v>1925</v>
      </c>
      <c r="GJ74" t="s">
        <v>1925</v>
      </c>
      <c r="GK74" t="s">
        <v>1925</v>
      </c>
      <c r="GL74" t="s">
        <v>1925</v>
      </c>
      <c r="GM74" t="s">
        <v>1925</v>
      </c>
      <c r="GN74" t="s">
        <v>1925</v>
      </c>
      <c r="GO74" t="s">
        <v>1925</v>
      </c>
      <c r="GP74" t="s">
        <v>1925</v>
      </c>
      <c r="GQ74" t="s">
        <v>1925</v>
      </c>
      <c r="GR74" t="s">
        <v>1925</v>
      </c>
      <c r="GS74" t="s">
        <v>1925</v>
      </c>
      <c r="GT74" t="s">
        <v>1925</v>
      </c>
      <c r="GU74" t="s">
        <v>1925</v>
      </c>
      <c r="GV74" t="s">
        <v>1925</v>
      </c>
      <c r="GW74" t="s">
        <v>1925</v>
      </c>
      <c r="GX74" t="s">
        <v>1925</v>
      </c>
      <c r="GY74" t="s">
        <v>1925</v>
      </c>
      <c r="GZ74" t="s">
        <v>1925</v>
      </c>
      <c r="HA74" t="s">
        <v>1925</v>
      </c>
      <c r="HB74" t="s">
        <v>1925</v>
      </c>
      <c r="HC74" t="s">
        <v>1925</v>
      </c>
      <c r="HD74" t="s">
        <v>1925</v>
      </c>
      <c r="HE74">
        <v>1</v>
      </c>
      <c r="HF74">
        <v>1</v>
      </c>
      <c r="HG74">
        <v>1</v>
      </c>
      <c r="HH74">
        <v>1</v>
      </c>
      <c r="HI74">
        <v>0</v>
      </c>
      <c r="HJ74">
        <v>1</v>
      </c>
      <c r="HK74">
        <v>1</v>
      </c>
      <c r="HL74">
        <v>1</v>
      </c>
      <c r="HM74">
        <v>1</v>
      </c>
      <c r="HN74">
        <v>0</v>
      </c>
      <c r="HO74">
        <v>0</v>
      </c>
      <c r="HP74">
        <v>0</v>
      </c>
      <c r="HQ74">
        <v>0</v>
      </c>
      <c r="HR74">
        <v>0</v>
      </c>
      <c r="HS74">
        <v>0</v>
      </c>
    </row>
    <row r="75" spans="1:227" x14ac:dyDescent="0.35">
      <c r="A75" t="s">
        <v>384</v>
      </c>
      <c r="B75" s="1">
        <v>39638</v>
      </c>
      <c r="C75" s="1">
        <v>39792</v>
      </c>
      <c r="D75">
        <v>1</v>
      </c>
      <c r="E75">
        <v>1</v>
      </c>
      <c r="F75">
        <v>1</v>
      </c>
      <c r="G75">
        <v>1</v>
      </c>
      <c r="H75">
        <v>0</v>
      </c>
      <c r="I75">
        <v>0</v>
      </c>
      <c r="J75">
        <v>0</v>
      </c>
      <c r="K75">
        <v>0</v>
      </c>
      <c r="L75">
        <v>0</v>
      </c>
      <c r="M75">
        <v>0</v>
      </c>
      <c r="N75">
        <v>0</v>
      </c>
      <c r="O75">
        <v>0</v>
      </c>
      <c r="P75">
        <v>0</v>
      </c>
      <c r="Q75">
        <v>0</v>
      </c>
      <c r="R75">
        <v>1</v>
      </c>
      <c r="S75">
        <v>0</v>
      </c>
      <c r="T75">
        <v>0</v>
      </c>
      <c r="U75">
        <v>0</v>
      </c>
      <c r="V75">
        <v>1</v>
      </c>
      <c r="W75">
        <v>0</v>
      </c>
      <c r="X75">
        <v>0</v>
      </c>
      <c r="Y75">
        <v>0</v>
      </c>
      <c r="Z75">
        <v>1</v>
      </c>
      <c r="AA75">
        <v>1</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1</v>
      </c>
      <c r="BL75">
        <v>0</v>
      </c>
      <c r="BM75">
        <v>0</v>
      </c>
      <c r="BN75">
        <v>0</v>
      </c>
      <c r="BO75">
        <v>1</v>
      </c>
      <c r="BP75">
        <v>0</v>
      </c>
      <c r="BQ75">
        <v>0</v>
      </c>
      <c r="BR75">
        <v>0</v>
      </c>
      <c r="BS75">
        <v>0</v>
      </c>
      <c r="BT75">
        <v>1</v>
      </c>
      <c r="BU75">
        <v>0</v>
      </c>
      <c r="BV75">
        <v>0</v>
      </c>
      <c r="BW75">
        <v>0</v>
      </c>
      <c r="BX75">
        <v>0</v>
      </c>
      <c r="BY75">
        <v>0</v>
      </c>
      <c r="BZ75">
        <v>0</v>
      </c>
      <c r="CA75">
        <v>0</v>
      </c>
      <c r="CB75">
        <v>1</v>
      </c>
      <c r="CC75">
        <v>1</v>
      </c>
      <c r="CD75">
        <v>0</v>
      </c>
      <c r="CE75">
        <v>0</v>
      </c>
      <c r="CF75">
        <v>0</v>
      </c>
      <c r="CG75">
        <v>0</v>
      </c>
      <c r="CH75">
        <v>0</v>
      </c>
      <c r="CI75">
        <v>0</v>
      </c>
      <c r="CJ75">
        <v>0</v>
      </c>
      <c r="CK75">
        <v>0</v>
      </c>
      <c r="CL75">
        <v>0</v>
      </c>
      <c r="CM75">
        <v>0</v>
      </c>
      <c r="CN75">
        <v>0</v>
      </c>
      <c r="CO75">
        <v>0</v>
      </c>
      <c r="CP75">
        <v>1</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1</v>
      </c>
      <c r="DY75">
        <v>0</v>
      </c>
      <c r="DZ75">
        <v>0</v>
      </c>
      <c r="EA75">
        <v>0</v>
      </c>
      <c r="EB75">
        <v>0</v>
      </c>
      <c r="EC75">
        <v>0</v>
      </c>
      <c r="ED75">
        <v>0</v>
      </c>
      <c r="EE75">
        <v>0</v>
      </c>
      <c r="EF75">
        <v>0</v>
      </c>
      <c r="EG75">
        <v>0</v>
      </c>
      <c r="EH75">
        <v>0</v>
      </c>
      <c r="EI75">
        <v>0</v>
      </c>
      <c r="EJ75">
        <v>1</v>
      </c>
      <c r="EK75">
        <v>0</v>
      </c>
      <c r="EL75">
        <v>0</v>
      </c>
      <c r="EM75">
        <v>0</v>
      </c>
      <c r="EN75">
        <v>0</v>
      </c>
      <c r="EO75">
        <v>0</v>
      </c>
      <c r="EP75">
        <v>0</v>
      </c>
      <c r="EQ75">
        <v>0</v>
      </c>
      <c r="ER75">
        <v>0</v>
      </c>
      <c r="ES75">
        <v>0</v>
      </c>
      <c r="ET75">
        <v>0</v>
      </c>
      <c r="EU75">
        <v>0</v>
      </c>
      <c r="EV75">
        <v>1</v>
      </c>
      <c r="EW75">
        <v>2</v>
      </c>
      <c r="EX75" t="s">
        <v>1925</v>
      </c>
      <c r="EY75" t="s">
        <v>1925</v>
      </c>
      <c r="EZ75" t="s">
        <v>1925</v>
      </c>
      <c r="FA75" t="s">
        <v>1925</v>
      </c>
      <c r="FB75" t="s">
        <v>1925</v>
      </c>
      <c r="FC75" t="s">
        <v>1925</v>
      </c>
      <c r="FD75" t="s">
        <v>1925</v>
      </c>
      <c r="FE75">
        <v>1</v>
      </c>
      <c r="FF75">
        <v>0</v>
      </c>
      <c r="FG75">
        <v>1</v>
      </c>
      <c r="FH75">
        <v>0</v>
      </c>
      <c r="FI75">
        <v>0</v>
      </c>
      <c r="FJ75">
        <v>0</v>
      </c>
      <c r="FK75">
        <v>0</v>
      </c>
      <c r="FL75">
        <v>0</v>
      </c>
      <c r="FM75">
        <v>0</v>
      </c>
      <c r="FN75">
        <v>0</v>
      </c>
      <c r="FO75">
        <v>0</v>
      </c>
      <c r="FP75">
        <v>0</v>
      </c>
      <c r="FQ75">
        <v>1</v>
      </c>
      <c r="FR75">
        <v>0</v>
      </c>
      <c r="FS75">
        <v>1</v>
      </c>
      <c r="FT75">
        <v>0</v>
      </c>
      <c r="FU75">
        <v>0</v>
      </c>
      <c r="FV75">
        <v>0</v>
      </c>
      <c r="FW75">
        <v>0</v>
      </c>
      <c r="FX75">
        <v>0</v>
      </c>
      <c r="FY75">
        <v>0</v>
      </c>
      <c r="FZ75">
        <v>0</v>
      </c>
      <c r="GA75">
        <v>0</v>
      </c>
      <c r="GB75">
        <v>0</v>
      </c>
      <c r="GC75">
        <v>0</v>
      </c>
      <c r="GD75" t="s">
        <v>1925</v>
      </c>
      <c r="GE75" t="s">
        <v>1925</v>
      </c>
      <c r="GF75" t="s">
        <v>1925</v>
      </c>
      <c r="GG75" t="s">
        <v>1925</v>
      </c>
      <c r="GH75" t="s">
        <v>1925</v>
      </c>
      <c r="GI75" t="s">
        <v>1925</v>
      </c>
      <c r="GJ75" t="s">
        <v>1925</v>
      </c>
      <c r="GK75" t="s">
        <v>1925</v>
      </c>
      <c r="GL75" t="s">
        <v>1925</v>
      </c>
      <c r="GM75" t="s">
        <v>1925</v>
      </c>
      <c r="GN75" t="s">
        <v>1925</v>
      </c>
      <c r="GO75" t="s">
        <v>1925</v>
      </c>
      <c r="GP75" t="s">
        <v>1925</v>
      </c>
      <c r="GQ75" t="s">
        <v>1925</v>
      </c>
      <c r="GR75" t="s">
        <v>1925</v>
      </c>
      <c r="GS75" t="s">
        <v>1925</v>
      </c>
      <c r="GT75" t="s">
        <v>1925</v>
      </c>
      <c r="GU75" t="s">
        <v>1925</v>
      </c>
      <c r="GV75" t="s">
        <v>1925</v>
      </c>
      <c r="GW75" t="s">
        <v>1925</v>
      </c>
      <c r="GX75" t="s">
        <v>1925</v>
      </c>
      <c r="GY75" t="s">
        <v>1925</v>
      </c>
      <c r="GZ75" t="s">
        <v>1925</v>
      </c>
      <c r="HA75" t="s">
        <v>1925</v>
      </c>
      <c r="HB75" t="s">
        <v>1925</v>
      </c>
      <c r="HC75" t="s">
        <v>1925</v>
      </c>
      <c r="HD75" t="s">
        <v>1925</v>
      </c>
      <c r="HE75">
        <v>1</v>
      </c>
      <c r="HF75">
        <v>1</v>
      </c>
      <c r="HG75">
        <v>1</v>
      </c>
      <c r="HH75">
        <v>1</v>
      </c>
      <c r="HI75">
        <v>0</v>
      </c>
      <c r="HJ75">
        <v>1</v>
      </c>
      <c r="HK75">
        <v>1</v>
      </c>
      <c r="HL75">
        <v>1</v>
      </c>
      <c r="HM75">
        <v>1</v>
      </c>
      <c r="HN75">
        <v>0</v>
      </c>
      <c r="HO75">
        <v>0</v>
      </c>
      <c r="HP75">
        <v>0</v>
      </c>
      <c r="HQ75">
        <v>0</v>
      </c>
      <c r="HR75">
        <v>0</v>
      </c>
      <c r="HS75">
        <v>0</v>
      </c>
    </row>
    <row r="76" spans="1:227" x14ac:dyDescent="0.35">
      <c r="A76" t="s">
        <v>384</v>
      </c>
      <c r="B76" s="1">
        <v>39793</v>
      </c>
      <c r="C76" s="1">
        <v>39989</v>
      </c>
      <c r="D76">
        <v>1</v>
      </c>
      <c r="E76">
        <v>1</v>
      </c>
      <c r="F76">
        <v>1</v>
      </c>
      <c r="G76">
        <v>1</v>
      </c>
      <c r="H76">
        <v>0</v>
      </c>
      <c r="I76">
        <v>0</v>
      </c>
      <c r="J76">
        <v>0</v>
      </c>
      <c r="K76">
        <v>0</v>
      </c>
      <c r="L76">
        <v>0</v>
      </c>
      <c r="M76">
        <v>0</v>
      </c>
      <c r="N76">
        <v>0</v>
      </c>
      <c r="O76">
        <v>0</v>
      </c>
      <c r="P76">
        <v>0</v>
      </c>
      <c r="Q76">
        <v>0</v>
      </c>
      <c r="R76">
        <v>1</v>
      </c>
      <c r="S76">
        <v>0</v>
      </c>
      <c r="T76">
        <v>0</v>
      </c>
      <c r="U76">
        <v>0</v>
      </c>
      <c r="V76">
        <v>1</v>
      </c>
      <c r="W76">
        <v>0</v>
      </c>
      <c r="X76">
        <v>0</v>
      </c>
      <c r="Y76">
        <v>0</v>
      </c>
      <c r="Z76">
        <v>1</v>
      </c>
      <c r="AA76">
        <v>1</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1</v>
      </c>
      <c r="BL76">
        <v>0</v>
      </c>
      <c r="BM76">
        <v>0</v>
      </c>
      <c r="BN76">
        <v>0</v>
      </c>
      <c r="BO76">
        <v>1</v>
      </c>
      <c r="BP76">
        <v>0</v>
      </c>
      <c r="BQ76">
        <v>0</v>
      </c>
      <c r="BR76">
        <v>0</v>
      </c>
      <c r="BS76">
        <v>0</v>
      </c>
      <c r="BT76">
        <v>1</v>
      </c>
      <c r="BU76">
        <v>0</v>
      </c>
      <c r="BV76">
        <v>0</v>
      </c>
      <c r="BW76">
        <v>0</v>
      </c>
      <c r="BX76">
        <v>0</v>
      </c>
      <c r="BY76">
        <v>0</v>
      </c>
      <c r="BZ76">
        <v>0</v>
      </c>
      <c r="CA76">
        <v>0</v>
      </c>
      <c r="CB76">
        <v>1</v>
      </c>
      <c r="CC76">
        <v>1</v>
      </c>
      <c r="CD76">
        <v>0</v>
      </c>
      <c r="CE76">
        <v>0</v>
      </c>
      <c r="CF76">
        <v>0</v>
      </c>
      <c r="CG76">
        <v>0</v>
      </c>
      <c r="CH76">
        <v>0</v>
      </c>
      <c r="CI76">
        <v>0</v>
      </c>
      <c r="CJ76">
        <v>0</v>
      </c>
      <c r="CK76">
        <v>0</v>
      </c>
      <c r="CL76">
        <v>0</v>
      </c>
      <c r="CM76">
        <v>0</v>
      </c>
      <c r="CN76">
        <v>0</v>
      </c>
      <c r="CO76">
        <v>0</v>
      </c>
      <c r="CP76">
        <v>1</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1</v>
      </c>
      <c r="DY76">
        <v>0</v>
      </c>
      <c r="DZ76">
        <v>0</v>
      </c>
      <c r="EA76">
        <v>0</v>
      </c>
      <c r="EB76">
        <v>0</v>
      </c>
      <c r="EC76">
        <v>0</v>
      </c>
      <c r="ED76">
        <v>0</v>
      </c>
      <c r="EE76">
        <v>0</v>
      </c>
      <c r="EF76">
        <v>0</v>
      </c>
      <c r="EG76">
        <v>0</v>
      </c>
      <c r="EH76">
        <v>0</v>
      </c>
      <c r="EI76">
        <v>0</v>
      </c>
      <c r="EJ76">
        <v>1</v>
      </c>
      <c r="EK76">
        <v>0</v>
      </c>
      <c r="EL76">
        <v>0</v>
      </c>
      <c r="EM76">
        <v>0</v>
      </c>
      <c r="EN76">
        <v>0</v>
      </c>
      <c r="EO76">
        <v>0</v>
      </c>
      <c r="EP76">
        <v>0</v>
      </c>
      <c r="EQ76">
        <v>0</v>
      </c>
      <c r="ER76">
        <v>0</v>
      </c>
      <c r="ES76">
        <v>0</v>
      </c>
      <c r="ET76">
        <v>0</v>
      </c>
      <c r="EU76">
        <v>0</v>
      </c>
      <c r="EV76">
        <v>1</v>
      </c>
      <c r="EW76">
        <v>2</v>
      </c>
      <c r="EX76" t="s">
        <v>1925</v>
      </c>
      <c r="EY76" t="s">
        <v>1925</v>
      </c>
      <c r="EZ76" t="s">
        <v>1925</v>
      </c>
      <c r="FA76" t="s">
        <v>1925</v>
      </c>
      <c r="FB76" t="s">
        <v>1925</v>
      </c>
      <c r="FC76" t="s">
        <v>1925</v>
      </c>
      <c r="FD76" t="s">
        <v>1925</v>
      </c>
      <c r="FE76">
        <v>1</v>
      </c>
      <c r="FF76">
        <v>0</v>
      </c>
      <c r="FG76">
        <v>1</v>
      </c>
      <c r="FH76">
        <v>0</v>
      </c>
      <c r="FI76">
        <v>0</v>
      </c>
      <c r="FJ76">
        <v>0</v>
      </c>
      <c r="FK76">
        <v>0</v>
      </c>
      <c r="FL76">
        <v>0</v>
      </c>
      <c r="FM76">
        <v>0</v>
      </c>
      <c r="FN76">
        <v>0</v>
      </c>
      <c r="FO76">
        <v>0</v>
      </c>
      <c r="FP76">
        <v>0</v>
      </c>
      <c r="FQ76">
        <v>1</v>
      </c>
      <c r="FR76">
        <v>0</v>
      </c>
      <c r="FS76">
        <v>1</v>
      </c>
      <c r="FT76">
        <v>0</v>
      </c>
      <c r="FU76">
        <v>0</v>
      </c>
      <c r="FV76">
        <v>0</v>
      </c>
      <c r="FW76">
        <v>0</v>
      </c>
      <c r="FX76">
        <v>0</v>
      </c>
      <c r="FY76">
        <v>0</v>
      </c>
      <c r="FZ76">
        <v>0</v>
      </c>
      <c r="GA76">
        <v>0</v>
      </c>
      <c r="GB76">
        <v>0</v>
      </c>
      <c r="GC76">
        <v>0</v>
      </c>
      <c r="GD76" t="s">
        <v>1925</v>
      </c>
      <c r="GE76" t="s">
        <v>1925</v>
      </c>
      <c r="GF76" t="s">
        <v>1925</v>
      </c>
      <c r="GG76" t="s">
        <v>1925</v>
      </c>
      <c r="GH76" t="s">
        <v>1925</v>
      </c>
      <c r="GI76" t="s">
        <v>1925</v>
      </c>
      <c r="GJ76" t="s">
        <v>1925</v>
      </c>
      <c r="GK76" t="s">
        <v>1925</v>
      </c>
      <c r="GL76" t="s">
        <v>1925</v>
      </c>
      <c r="GM76" t="s">
        <v>1925</v>
      </c>
      <c r="GN76" t="s">
        <v>1925</v>
      </c>
      <c r="GO76" t="s">
        <v>1925</v>
      </c>
      <c r="GP76" t="s">
        <v>1925</v>
      </c>
      <c r="GQ76" t="s">
        <v>1925</v>
      </c>
      <c r="GR76" t="s">
        <v>1925</v>
      </c>
      <c r="GS76" t="s">
        <v>1925</v>
      </c>
      <c r="GT76" t="s">
        <v>1925</v>
      </c>
      <c r="GU76" t="s">
        <v>1925</v>
      </c>
      <c r="GV76" t="s">
        <v>1925</v>
      </c>
      <c r="GW76" t="s">
        <v>1925</v>
      </c>
      <c r="GX76" t="s">
        <v>1925</v>
      </c>
      <c r="GY76" t="s">
        <v>1925</v>
      </c>
      <c r="GZ76" t="s">
        <v>1925</v>
      </c>
      <c r="HA76" t="s">
        <v>1925</v>
      </c>
      <c r="HB76" t="s">
        <v>1925</v>
      </c>
      <c r="HC76" t="s">
        <v>1925</v>
      </c>
      <c r="HD76" t="s">
        <v>1925</v>
      </c>
      <c r="HE76">
        <v>1</v>
      </c>
      <c r="HF76">
        <v>1</v>
      </c>
      <c r="HG76">
        <v>1</v>
      </c>
      <c r="HH76">
        <v>1</v>
      </c>
      <c r="HI76">
        <v>0</v>
      </c>
      <c r="HJ76">
        <v>1</v>
      </c>
      <c r="HK76">
        <v>1</v>
      </c>
      <c r="HL76">
        <v>1</v>
      </c>
      <c r="HM76">
        <v>1</v>
      </c>
      <c r="HN76">
        <v>0</v>
      </c>
      <c r="HO76">
        <v>0</v>
      </c>
      <c r="HP76">
        <v>0</v>
      </c>
      <c r="HQ76">
        <v>0</v>
      </c>
      <c r="HR76">
        <v>0</v>
      </c>
      <c r="HS76">
        <v>0</v>
      </c>
    </row>
    <row r="77" spans="1:227" x14ac:dyDescent="0.35">
      <c r="A77" t="s">
        <v>384</v>
      </c>
      <c r="B77" s="1">
        <v>39990</v>
      </c>
      <c r="C77" s="1">
        <v>40247</v>
      </c>
      <c r="D77">
        <v>1</v>
      </c>
      <c r="E77">
        <v>1</v>
      </c>
      <c r="F77">
        <v>1</v>
      </c>
      <c r="G77">
        <v>1</v>
      </c>
      <c r="H77">
        <v>0</v>
      </c>
      <c r="I77">
        <v>0</v>
      </c>
      <c r="J77">
        <v>0</v>
      </c>
      <c r="K77">
        <v>0</v>
      </c>
      <c r="L77">
        <v>0</v>
      </c>
      <c r="M77">
        <v>0</v>
      </c>
      <c r="N77">
        <v>0</v>
      </c>
      <c r="O77">
        <v>0</v>
      </c>
      <c r="P77">
        <v>0</v>
      </c>
      <c r="Q77">
        <v>0</v>
      </c>
      <c r="R77">
        <v>1</v>
      </c>
      <c r="S77">
        <v>0</v>
      </c>
      <c r="T77">
        <v>0</v>
      </c>
      <c r="U77">
        <v>0</v>
      </c>
      <c r="V77">
        <v>1</v>
      </c>
      <c r="W77">
        <v>0</v>
      </c>
      <c r="X77">
        <v>0</v>
      </c>
      <c r="Y77">
        <v>0</v>
      </c>
      <c r="Z77">
        <v>1</v>
      </c>
      <c r="AA77">
        <v>1</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1</v>
      </c>
      <c r="BL77">
        <v>0</v>
      </c>
      <c r="BM77">
        <v>0</v>
      </c>
      <c r="BN77">
        <v>0</v>
      </c>
      <c r="BO77">
        <v>1</v>
      </c>
      <c r="BP77">
        <v>0</v>
      </c>
      <c r="BQ77">
        <v>0</v>
      </c>
      <c r="BR77">
        <v>0</v>
      </c>
      <c r="BS77">
        <v>0</v>
      </c>
      <c r="BT77">
        <v>1</v>
      </c>
      <c r="BU77">
        <v>0</v>
      </c>
      <c r="BV77">
        <v>0</v>
      </c>
      <c r="BW77">
        <v>0</v>
      </c>
      <c r="BX77">
        <v>0</v>
      </c>
      <c r="BY77">
        <v>0</v>
      </c>
      <c r="BZ77">
        <v>0</v>
      </c>
      <c r="CA77">
        <v>0</v>
      </c>
      <c r="CB77">
        <v>1</v>
      </c>
      <c r="CC77">
        <v>1</v>
      </c>
      <c r="CD77">
        <v>0</v>
      </c>
      <c r="CE77">
        <v>0</v>
      </c>
      <c r="CF77">
        <v>0</v>
      </c>
      <c r="CG77">
        <v>0</v>
      </c>
      <c r="CH77">
        <v>0</v>
      </c>
      <c r="CI77">
        <v>0</v>
      </c>
      <c r="CJ77">
        <v>0</v>
      </c>
      <c r="CK77">
        <v>0</v>
      </c>
      <c r="CL77">
        <v>0</v>
      </c>
      <c r="CM77">
        <v>1</v>
      </c>
      <c r="CN77">
        <v>0</v>
      </c>
      <c r="CO77">
        <v>0</v>
      </c>
      <c r="CP77">
        <v>1</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1</v>
      </c>
      <c r="DY77">
        <v>0</v>
      </c>
      <c r="DZ77">
        <v>0</v>
      </c>
      <c r="EA77">
        <v>0</v>
      </c>
      <c r="EB77">
        <v>0</v>
      </c>
      <c r="EC77">
        <v>0</v>
      </c>
      <c r="ED77">
        <v>0</v>
      </c>
      <c r="EE77">
        <v>0</v>
      </c>
      <c r="EF77">
        <v>0</v>
      </c>
      <c r="EG77">
        <v>0</v>
      </c>
      <c r="EH77">
        <v>0</v>
      </c>
      <c r="EI77">
        <v>0</v>
      </c>
      <c r="EJ77">
        <v>1</v>
      </c>
      <c r="EK77">
        <v>0</v>
      </c>
      <c r="EL77">
        <v>0</v>
      </c>
      <c r="EM77">
        <v>0</v>
      </c>
      <c r="EN77">
        <v>0</v>
      </c>
      <c r="EO77">
        <v>0</v>
      </c>
      <c r="EP77">
        <v>0</v>
      </c>
      <c r="EQ77">
        <v>0</v>
      </c>
      <c r="ER77">
        <v>0</v>
      </c>
      <c r="ES77">
        <v>0</v>
      </c>
      <c r="ET77">
        <v>0</v>
      </c>
      <c r="EU77">
        <v>0</v>
      </c>
      <c r="EV77">
        <v>1</v>
      </c>
      <c r="EW77">
        <v>2</v>
      </c>
      <c r="EX77" t="s">
        <v>1925</v>
      </c>
      <c r="EY77" t="s">
        <v>1925</v>
      </c>
      <c r="EZ77" t="s">
        <v>1925</v>
      </c>
      <c r="FA77" t="s">
        <v>1925</v>
      </c>
      <c r="FB77" t="s">
        <v>1925</v>
      </c>
      <c r="FC77" t="s">
        <v>1925</v>
      </c>
      <c r="FD77" t="s">
        <v>1925</v>
      </c>
      <c r="FE77">
        <v>1</v>
      </c>
      <c r="FF77">
        <v>0</v>
      </c>
      <c r="FG77">
        <v>1</v>
      </c>
      <c r="FH77">
        <v>0</v>
      </c>
      <c r="FI77">
        <v>0</v>
      </c>
      <c r="FJ77">
        <v>0</v>
      </c>
      <c r="FK77">
        <v>0</v>
      </c>
      <c r="FL77">
        <v>0</v>
      </c>
      <c r="FM77">
        <v>0</v>
      </c>
      <c r="FN77">
        <v>0</v>
      </c>
      <c r="FO77">
        <v>0</v>
      </c>
      <c r="FP77">
        <v>0</v>
      </c>
      <c r="FQ77">
        <v>1</v>
      </c>
      <c r="FR77">
        <v>0</v>
      </c>
      <c r="FS77">
        <v>1</v>
      </c>
      <c r="FT77">
        <v>0</v>
      </c>
      <c r="FU77">
        <v>0</v>
      </c>
      <c r="FV77">
        <v>0</v>
      </c>
      <c r="FW77">
        <v>0</v>
      </c>
      <c r="FX77">
        <v>0</v>
      </c>
      <c r="FY77">
        <v>0</v>
      </c>
      <c r="FZ77">
        <v>0</v>
      </c>
      <c r="GA77">
        <v>0</v>
      </c>
      <c r="GB77">
        <v>0</v>
      </c>
      <c r="GC77">
        <v>0</v>
      </c>
      <c r="GD77" t="s">
        <v>1925</v>
      </c>
      <c r="GE77" t="s">
        <v>1925</v>
      </c>
      <c r="GF77" t="s">
        <v>1925</v>
      </c>
      <c r="GG77" t="s">
        <v>1925</v>
      </c>
      <c r="GH77" t="s">
        <v>1925</v>
      </c>
      <c r="GI77" t="s">
        <v>1925</v>
      </c>
      <c r="GJ77" t="s">
        <v>1925</v>
      </c>
      <c r="GK77" t="s">
        <v>1925</v>
      </c>
      <c r="GL77" t="s">
        <v>1925</v>
      </c>
      <c r="GM77" t="s">
        <v>1925</v>
      </c>
      <c r="GN77" t="s">
        <v>1925</v>
      </c>
      <c r="GO77" t="s">
        <v>1925</v>
      </c>
      <c r="GP77" t="s">
        <v>1925</v>
      </c>
      <c r="GQ77" t="s">
        <v>1925</v>
      </c>
      <c r="GR77" t="s">
        <v>1925</v>
      </c>
      <c r="GS77" t="s">
        <v>1925</v>
      </c>
      <c r="GT77" t="s">
        <v>1925</v>
      </c>
      <c r="GU77" t="s">
        <v>1925</v>
      </c>
      <c r="GV77" t="s">
        <v>1925</v>
      </c>
      <c r="GW77" t="s">
        <v>1925</v>
      </c>
      <c r="GX77" t="s">
        <v>1925</v>
      </c>
      <c r="GY77" t="s">
        <v>1925</v>
      </c>
      <c r="GZ77" t="s">
        <v>1925</v>
      </c>
      <c r="HA77" t="s">
        <v>1925</v>
      </c>
      <c r="HB77" t="s">
        <v>1925</v>
      </c>
      <c r="HC77" t="s">
        <v>1925</v>
      </c>
      <c r="HD77" t="s">
        <v>1925</v>
      </c>
      <c r="HE77">
        <v>1</v>
      </c>
      <c r="HF77">
        <v>1</v>
      </c>
      <c r="HG77">
        <v>1</v>
      </c>
      <c r="HH77">
        <v>1</v>
      </c>
      <c r="HI77">
        <v>0</v>
      </c>
      <c r="HJ77">
        <v>1</v>
      </c>
      <c r="HK77">
        <v>1</v>
      </c>
      <c r="HL77">
        <v>1</v>
      </c>
      <c r="HM77">
        <v>1</v>
      </c>
      <c r="HN77">
        <v>0</v>
      </c>
      <c r="HO77">
        <v>0</v>
      </c>
      <c r="HP77">
        <v>0</v>
      </c>
      <c r="HQ77">
        <v>0</v>
      </c>
      <c r="HR77">
        <v>0</v>
      </c>
      <c r="HS77">
        <v>0</v>
      </c>
    </row>
    <row r="78" spans="1:227" x14ac:dyDescent="0.35">
      <c r="A78" t="s">
        <v>384</v>
      </c>
      <c r="B78" s="1">
        <v>40248</v>
      </c>
      <c r="C78" s="1">
        <v>40357</v>
      </c>
      <c r="D78">
        <v>1</v>
      </c>
      <c r="E78">
        <v>1</v>
      </c>
      <c r="F78">
        <v>1</v>
      </c>
      <c r="G78">
        <v>1</v>
      </c>
      <c r="H78">
        <v>0</v>
      </c>
      <c r="I78">
        <v>0</v>
      </c>
      <c r="J78">
        <v>0</v>
      </c>
      <c r="K78">
        <v>0</v>
      </c>
      <c r="L78">
        <v>0</v>
      </c>
      <c r="M78">
        <v>0</v>
      </c>
      <c r="N78">
        <v>0</v>
      </c>
      <c r="O78">
        <v>0</v>
      </c>
      <c r="P78">
        <v>0</v>
      </c>
      <c r="Q78">
        <v>0</v>
      </c>
      <c r="R78">
        <v>1</v>
      </c>
      <c r="S78">
        <v>0</v>
      </c>
      <c r="T78">
        <v>0</v>
      </c>
      <c r="U78">
        <v>0</v>
      </c>
      <c r="V78">
        <v>1</v>
      </c>
      <c r="W78">
        <v>0</v>
      </c>
      <c r="X78">
        <v>0</v>
      </c>
      <c r="Y78">
        <v>0</v>
      </c>
      <c r="Z78">
        <v>1</v>
      </c>
      <c r="AA78">
        <v>1</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1</v>
      </c>
      <c r="BL78">
        <v>0</v>
      </c>
      <c r="BM78">
        <v>0</v>
      </c>
      <c r="BN78">
        <v>0</v>
      </c>
      <c r="BO78">
        <v>1</v>
      </c>
      <c r="BP78">
        <v>0</v>
      </c>
      <c r="BQ78">
        <v>0</v>
      </c>
      <c r="BR78">
        <v>0</v>
      </c>
      <c r="BS78">
        <v>0</v>
      </c>
      <c r="BT78">
        <v>1</v>
      </c>
      <c r="BU78">
        <v>0</v>
      </c>
      <c r="BV78">
        <v>0</v>
      </c>
      <c r="BW78">
        <v>0</v>
      </c>
      <c r="BX78">
        <v>0</v>
      </c>
      <c r="BY78">
        <v>0</v>
      </c>
      <c r="BZ78">
        <v>0</v>
      </c>
      <c r="CA78">
        <v>0</v>
      </c>
      <c r="CB78">
        <v>1</v>
      </c>
      <c r="CC78">
        <v>1</v>
      </c>
      <c r="CD78">
        <v>0</v>
      </c>
      <c r="CE78">
        <v>0</v>
      </c>
      <c r="CF78">
        <v>0</v>
      </c>
      <c r="CG78">
        <v>0</v>
      </c>
      <c r="CH78">
        <v>0</v>
      </c>
      <c r="CI78">
        <v>0</v>
      </c>
      <c r="CJ78">
        <v>0</v>
      </c>
      <c r="CK78">
        <v>0</v>
      </c>
      <c r="CL78">
        <v>0</v>
      </c>
      <c r="CM78">
        <v>0</v>
      </c>
      <c r="CN78">
        <v>0</v>
      </c>
      <c r="CO78">
        <v>0</v>
      </c>
      <c r="CP78">
        <v>1</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1</v>
      </c>
      <c r="DY78">
        <v>0</v>
      </c>
      <c r="DZ78">
        <v>0</v>
      </c>
      <c r="EA78">
        <v>0</v>
      </c>
      <c r="EB78">
        <v>0</v>
      </c>
      <c r="EC78">
        <v>0</v>
      </c>
      <c r="ED78">
        <v>0</v>
      </c>
      <c r="EE78">
        <v>0</v>
      </c>
      <c r="EF78">
        <v>0</v>
      </c>
      <c r="EG78">
        <v>0</v>
      </c>
      <c r="EH78">
        <v>0</v>
      </c>
      <c r="EI78">
        <v>0</v>
      </c>
      <c r="EJ78">
        <v>1</v>
      </c>
      <c r="EK78">
        <v>0</v>
      </c>
      <c r="EL78">
        <v>0</v>
      </c>
      <c r="EM78">
        <v>0</v>
      </c>
      <c r="EN78">
        <v>0</v>
      </c>
      <c r="EO78">
        <v>0</v>
      </c>
      <c r="EP78">
        <v>0</v>
      </c>
      <c r="EQ78">
        <v>0</v>
      </c>
      <c r="ER78">
        <v>0</v>
      </c>
      <c r="ES78">
        <v>0</v>
      </c>
      <c r="ET78">
        <v>0</v>
      </c>
      <c r="EU78">
        <v>0</v>
      </c>
      <c r="EV78">
        <v>1</v>
      </c>
      <c r="EW78">
        <v>2</v>
      </c>
      <c r="EX78" t="s">
        <v>1925</v>
      </c>
      <c r="EY78" t="s">
        <v>1925</v>
      </c>
      <c r="EZ78" t="s">
        <v>1925</v>
      </c>
      <c r="FA78" t="s">
        <v>1925</v>
      </c>
      <c r="FB78" t="s">
        <v>1925</v>
      </c>
      <c r="FC78" t="s">
        <v>1925</v>
      </c>
      <c r="FD78" t="s">
        <v>1925</v>
      </c>
      <c r="FE78">
        <v>1</v>
      </c>
      <c r="FF78">
        <v>0</v>
      </c>
      <c r="FG78">
        <v>1</v>
      </c>
      <c r="FH78">
        <v>0</v>
      </c>
      <c r="FI78">
        <v>0</v>
      </c>
      <c r="FJ78">
        <v>0</v>
      </c>
      <c r="FK78">
        <v>0</v>
      </c>
      <c r="FL78">
        <v>0</v>
      </c>
      <c r="FM78">
        <v>0</v>
      </c>
      <c r="FN78">
        <v>0</v>
      </c>
      <c r="FO78">
        <v>0</v>
      </c>
      <c r="FP78">
        <v>0</v>
      </c>
      <c r="FQ78">
        <v>1</v>
      </c>
      <c r="FR78">
        <v>0</v>
      </c>
      <c r="FS78">
        <v>1</v>
      </c>
      <c r="FT78">
        <v>0</v>
      </c>
      <c r="FU78">
        <v>0</v>
      </c>
      <c r="FV78">
        <v>0</v>
      </c>
      <c r="FW78">
        <v>0</v>
      </c>
      <c r="FX78">
        <v>0</v>
      </c>
      <c r="FY78">
        <v>0</v>
      </c>
      <c r="FZ78">
        <v>0</v>
      </c>
      <c r="GA78">
        <v>0</v>
      </c>
      <c r="GB78">
        <v>0</v>
      </c>
      <c r="GC78">
        <v>0</v>
      </c>
      <c r="GD78" t="s">
        <v>1925</v>
      </c>
      <c r="GE78" t="s">
        <v>1925</v>
      </c>
      <c r="GF78" t="s">
        <v>1925</v>
      </c>
      <c r="GG78" t="s">
        <v>1925</v>
      </c>
      <c r="GH78" t="s">
        <v>1925</v>
      </c>
      <c r="GI78" t="s">
        <v>1925</v>
      </c>
      <c r="GJ78" t="s">
        <v>1925</v>
      </c>
      <c r="GK78" t="s">
        <v>1925</v>
      </c>
      <c r="GL78" t="s">
        <v>1925</v>
      </c>
      <c r="GM78" t="s">
        <v>1925</v>
      </c>
      <c r="GN78" t="s">
        <v>1925</v>
      </c>
      <c r="GO78" t="s">
        <v>1925</v>
      </c>
      <c r="GP78" t="s">
        <v>1925</v>
      </c>
      <c r="GQ78" t="s">
        <v>1925</v>
      </c>
      <c r="GR78" t="s">
        <v>1925</v>
      </c>
      <c r="GS78" t="s">
        <v>1925</v>
      </c>
      <c r="GT78" t="s">
        <v>1925</v>
      </c>
      <c r="GU78" t="s">
        <v>1925</v>
      </c>
      <c r="GV78" t="s">
        <v>1925</v>
      </c>
      <c r="GW78" t="s">
        <v>1925</v>
      </c>
      <c r="GX78" t="s">
        <v>1925</v>
      </c>
      <c r="GY78" t="s">
        <v>1925</v>
      </c>
      <c r="GZ78" t="s">
        <v>1925</v>
      </c>
      <c r="HA78" t="s">
        <v>1925</v>
      </c>
      <c r="HB78" t="s">
        <v>1925</v>
      </c>
      <c r="HC78" t="s">
        <v>1925</v>
      </c>
      <c r="HD78" t="s">
        <v>1925</v>
      </c>
      <c r="HE78">
        <v>1</v>
      </c>
      <c r="HF78">
        <v>1</v>
      </c>
      <c r="HG78">
        <v>1</v>
      </c>
      <c r="HH78">
        <v>1</v>
      </c>
      <c r="HI78">
        <v>0</v>
      </c>
      <c r="HJ78">
        <v>1</v>
      </c>
      <c r="HK78">
        <v>1</v>
      </c>
      <c r="HL78">
        <v>1</v>
      </c>
      <c r="HM78">
        <v>1</v>
      </c>
      <c r="HN78">
        <v>0</v>
      </c>
      <c r="HO78">
        <v>0</v>
      </c>
      <c r="HP78">
        <v>0</v>
      </c>
      <c r="HQ78">
        <v>0</v>
      </c>
      <c r="HR78">
        <v>0</v>
      </c>
      <c r="HS78">
        <v>0</v>
      </c>
    </row>
    <row r="79" spans="1:227" x14ac:dyDescent="0.35">
      <c r="A79" t="s">
        <v>384</v>
      </c>
      <c r="B79" s="1">
        <v>40358</v>
      </c>
      <c r="C79" s="1">
        <v>40414</v>
      </c>
      <c r="D79">
        <v>1</v>
      </c>
      <c r="E79">
        <v>1</v>
      </c>
      <c r="F79">
        <v>1</v>
      </c>
      <c r="G79">
        <v>1</v>
      </c>
      <c r="H79">
        <v>0</v>
      </c>
      <c r="I79">
        <v>0</v>
      </c>
      <c r="J79">
        <v>0</v>
      </c>
      <c r="K79">
        <v>0</v>
      </c>
      <c r="L79">
        <v>0</v>
      </c>
      <c r="M79">
        <v>0</v>
      </c>
      <c r="N79">
        <v>0</v>
      </c>
      <c r="O79">
        <v>0</v>
      </c>
      <c r="P79">
        <v>0</v>
      </c>
      <c r="Q79">
        <v>0</v>
      </c>
      <c r="R79">
        <v>1</v>
      </c>
      <c r="S79">
        <v>0</v>
      </c>
      <c r="T79">
        <v>0</v>
      </c>
      <c r="U79">
        <v>0</v>
      </c>
      <c r="V79">
        <v>1</v>
      </c>
      <c r="W79">
        <v>0</v>
      </c>
      <c r="X79">
        <v>0</v>
      </c>
      <c r="Y79">
        <v>0</v>
      </c>
      <c r="Z79">
        <v>1</v>
      </c>
      <c r="AA79">
        <v>1</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1</v>
      </c>
      <c r="BL79">
        <v>0</v>
      </c>
      <c r="BM79">
        <v>0</v>
      </c>
      <c r="BN79">
        <v>0</v>
      </c>
      <c r="BO79">
        <v>1</v>
      </c>
      <c r="BP79">
        <v>0</v>
      </c>
      <c r="BQ79">
        <v>0</v>
      </c>
      <c r="BR79">
        <v>0</v>
      </c>
      <c r="BS79">
        <v>0</v>
      </c>
      <c r="BT79">
        <v>1</v>
      </c>
      <c r="BU79">
        <v>0</v>
      </c>
      <c r="BV79">
        <v>0</v>
      </c>
      <c r="BW79">
        <v>0</v>
      </c>
      <c r="BX79">
        <v>0</v>
      </c>
      <c r="BY79">
        <v>0</v>
      </c>
      <c r="BZ79">
        <v>0</v>
      </c>
      <c r="CA79">
        <v>0</v>
      </c>
      <c r="CB79">
        <v>1</v>
      </c>
      <c r="CC79">
        <v>1</v>
      </c>
      <c r="CD79">
        <v>0</v>
      </c>
      <c r="CE79">
        <v>0</v>
      </c>
      <c r="CF79">
        <v>0</v>
      </c>
      <c r="CG79">
        <v>0</v>
      </c>
      <c r="CH79">
        <v>0</v>
      </c>
      <c r="CI79">
        <v>0</v>
      </c>
      <c r="CJ79">
        <v>0</v>
      </c>
      <c r="CK79">
        <v>0</v>
      </c>
      <c r="CL79">
        <v>0</v>
      </c>
      <c r="CM79">
        <v>0</v>
      </c>
      <c r="CN79">
        <v>0</v>
      </c>
      <c r="CO79">
        <v>0</v>
      </c>
      <c r="CP79">
        <v>1</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1</v>
      </c>
      <c r="DY79">
        <v>0</v>
      </c>
      <c r="DZ79">
        <v>0</v>
      </c>
      <c r="EA79">
        <v>0</v>
      </c>
      <c r="EB79">
        <v>0</v>
      </c>
      <c r="EC79">
        <v>0</v>
      </c>
      <c r="ED79">
        <v>0</v>
      </c>
      <c r="EE79">
        <v>0</v>
      </c>
      <c r="EF79">
        <v>0</v>
      </c>
      <c r="EG79">
        <v>0</v>
      </c>
      <c r="EH79">
        <v>0</v>
      </c>
      <c r="EI79">
        <v>0</v>
      </c>
      <c r="EJ79">
        <v>1</v>
      </c>
      <c r="EK79">
        <v>0</v>
      </c>
      <c r="EL79">
        <v>0</v>
      </c>
      <c r="EM79">
        <v>0</v>
      </c>
      <c r="EN79">
        <v>0</v>
      </c>
      <c r="EO79">
        <v>0</v>
      </c>
      <c r="EP79">
        <v>0</v>
      </c>
      <c r="EQ79">
        <v>0</v>
      </c>
      <c r="ER79">
        <v>0</v>
      </c>
      <c r="ES79">
        <v>0</v>
      </c>
      <c r="ET79">
        <v>0</v>
      </c>
      <c r="EU79">
        <v>0</v>
      </c>
      <c r="EV79">
        <v>1</v>
      </c>
      <c r="EW79">
        <v>2</v>
      </c>
      <c r="EX79" t="s">
        <v>1925</v>
      </c>
      <c r="EY79" t="s">
        <v>1925</v>
      </c>
      <c r="EZ79" t="s">
        <v>1925</v>
      </c>
      <c r="FA79" t="s">
        <v>1925</v>
      </c>
      <c r="FB79" t="s">
        <v>1925</v>
      </c>
      <c r="FC79" t="s">
        <v>1925</v>
      </c>
      <c r="FD79" t="s">
        <v>1925</v>
      </c>
      <c r="FE79">
        <v>1</v>
      </c>
      <c r="FF79">
        <v>0</v>
      </c>
      <c r="FG79">
        <v>1</v>
      </c>
      <c r="FH79">
        <v>0</v>
      </c>
      <c r="FI79">
        <v>0</v>
      </c>
      <c r="FJ79">
        <v>0</v>
      </c>
      <c r="FK79">
        <v>0</v>
      </c>
      <c r="FL79">
        <v>0</v>
      </c>
      <c r="FM79">
        <v>0</v>
      </c>
      <c r="FN79">
        <v>0</v>
      </c>
      <c r="FO79">
        <v>0</v>
      </c>
      <c r="FP79">
        <v>0</v>
      </c>
      <c r="FQ79">
        <v>1</v>
      </c>
      <c r="FR79">
        <v>0</v>
      </c>
      <c r="FS79">
        <v>1</v>
      </c>
      <c r="FT79">
        <v>0</v>
      </c>
      <c r="FU79">
        <v>0</v>
      </c>
      <c r="FV79">
        <v>0</v>
      </c>
      <c r="FW79">
        <v>0</v>
      </c>
      <c r="FX79">
        <v>0</v>
      </c>
      <c r="FY79">
        <v>0</v>
      </c>
      <c r="FZ79">
        <v>0</v>
      </c>
      <c r="GA79">
        <v>0</v>
      </c>
      <c r="GB79">
        <v>0</v>
      </c>
      <c r="GC79">
        <v>0</v>
      </c>
      <c r="GD79" t="s">
        <v>1925</v>
      </c>
      <c r="GE79" t="s">
        <v>1925</v>
      </c>
      <c r="GF79" t="s">
        <v>1925</v>
      </c>
      <c r="GG79" t="s">
        <v>1925</v>
      </c>
      <c r="GH79" t="s">
        <v>1925</v>
      </c>
      <c r="GI79" t="s">
        <v>1925</v>
      </c>
      <c r="GJ79" t="s">
        <v>1925</v>
      </c>
      <c r="GK79" t="s">
        <v>1925</v>
      </c>
      <c r="GL79" t="s">
        <v>1925</v>
      </c>
      <c r="GM79" t="s">
        <v>1925</v>
      </c>
      <c r="GN79" t="s">
        <v>1925</v>
      </c>
      <c r="GO79" t="s">
        <v>1925</v>
      </c>
      <c r="GP79" t="s">
        <v>1925</v>
      </c>
      <c r="GQ79" t="s">
        <v>1925</v>
      </c>
      <c r="GR79" t="s">
        <v>1925</v>
      </c>
      <c r="GS79" t="s">
        <v>1925</v>
      </c>
      <c r="GT79" t="s">
        <v>1925</v>
      </c>
      <c r="GU79" t="s">
        <v>1925</v>
      </c>
      <c r="GV79" t="s">
        <v>1925</v>
      </c>
      <c r="GW79" t="s">
        <v>1925</v>
      </c>
      <c r="GX79" t="s">
        <v>1925</v>
      </c>
      <c r="GY79" t="s">
        <v>1925</v>
      </c>
      <c r="GZ79" t="s">
        <v>1925</v>
      </c>
      <c r="HA79" t="s">
        <v>1925</v>
      </c>
      <c r="HB79" t="s">
        <v>1925</v>
      </c>
      <c r="HC79" t="s">
        <v>1925</v>
      </c>
      <c r="HD79" t="s">
        <v>1925</v>
      </c>
      <c r="HE79">
        <v>1</v>
      </c>
      <c r="HF79">
        <v>1</v>
      </c>
      <c r="HG79">
        <v>1</v>
      </c>
      <c r="HH79">
        <v>1</v>
      </c>
      <c r="HI79">
        <v>0</v>
      </c>
      <c r="HJ79">
        <v>1</v>
      </c>
      <c r="HK79">
        <v>1</v>
      </c>
      <c r="HL79">
        <v>1</v>
      </c>
      <c r="HM79">
        <v>1</v>
      </c>
      <c r="HN79">
        <v>0</v>
      </c>
      <c r="HO79">
        <v>0</v>
      </c>
      <c r="HP79">
        <v>0</v>
      </c>
      <c r="HQ79">
        <v>0</v>
      </c>
      <c r="HR79">
        <v>0</v>
      </c>
      <c r="HS79">
        <v>0</v>
      </c>
    </row>
    <row r="80" spans="1:227" x14ac:dyDescent="0.35">
      <c r="A80" t="s">
        <v>384</v>
      </c>
      <c r="B80" s="1">
        <v>40415</v>
      </c>
      <c r="C80" s="1">
        <v>41136</v>
      </c>
      <c r="D80">
        <v>1</v>
      </c>
      <c r="E80">
        <v>1</v>
      </c>
      <c r="F80">
        <v>1</v>
      </c>
      <c r="G80">
        <v>1</v>
      </c>
      <c r="H80">
        <v>0</v>
      </c>
      <c r="I80">
        <v>0</v>
      </c>
      <c r="J80">
        <v>0</v>
      </c>
      <c r="K80">
        <v>0</v>
      </c>
      <c r="L80">
        <v>0</v>
      </c>
      <c r="M80">
        <v>0</v>
      </c>
      <c r="N80">
        <v>0</v>
      </c>
      <c r="O80">
        <v>0</v>
      </c>
      <c r="P80">
        <v>0</v>
      </c>
      <c r="Q80">
        <v>0</v>
      </c>
      <c r="R80">
        <v>1</v>
      </c>
      <c r="S80">
        <v>0</v>
      </c>
      <c r="T80">
        <v>0</v>
      </c>
      <c r="U80">
        <v>0</v>
      </c>
      <c r="V80">
        <v>1</v>
      </c>
      <c r="W80">
        <v>0</v>
      </c>
      <c r="X80">
        <v>0</v>
      </c>
      <c r="Y80">
        <v>0</v>
      </c>
      <c r="Z80">
        <v>1</v>
      </c>
      <c r="AA80">
        <v>1</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1</v>
      </c>
      <c r="BL80">
        <v>0</v>
      </c>
      <c r="BM80">
        <v>0</v>
      </c>
      <c r="BN80">
        <v>0</v>
      </c>
      <c r="BO80">
        <v>1</v>
      </c>
      <c r="BP80">
        <v>0</v>
      </c>
      <c r="BQ80">
        <v>0</v>
      </c>
      <c r="BR80">
        <v>0</v>
      </c>
      <c r="BS80">
        <v>0</v>
      </c>
      <c r="BT80">
        <v>1</v>
      </c>
      <c r="BU80">
        <v>0</v>
      </c>
      <c r="BV80">
        <v>0</v>
      </c>
      <c r="BW80">
        <v>0</v>
      </c>
      <c r="BX80">
        <v>0</v>
      </c>
      <c r="BY80">
        <v>0</v>
      </c>
      <c r="BZ80">
        <v>0</v>
      </c>
      <c r="CA80">
        <v>0</v>
      </c>
      <c r="CB80">
        <v>1</v>
      </c>
      <c r="CC80">
        <v>1</v>
      </c>
      <c r="CD80">
        <v>0</v>
      </c>
      <c r="CE80">
        <v>0</v>
      </c>
      <c r="CF80">
        <v>0</v>
      </c>
      <c r="CG80">
        <v>0</v>
      </c>
      <c r="CH80">
        <v>0</v>
      </c>
      <c r="CI80">
        <v>0</v>
      </c>
      <c r="CJ80">
        <v>0</v>
      </c>
      <c r="CK80">
        <v>0</v>
      </c>
      <c r="CL80">
        <v>0</v>
      </c>
      <c r="CM80">
        <v>0</v>
      </c>
      <c r="CN80">
        <v>0</v>
      </c>
      <c r="CO80">
        <v>0</v>
      </c>
      <c r="CP80">
        <v>1</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1</v>
      </c>
      <c r="DY80">
        <v>0</v>
      </c>
      <c r="DZ80">
        <v>0</v>
      </c>
      <c r="EA80">
        <v>0</v>
      </c>
      <c r="EB80">
        <v>0</v>
      </c>
      <c r="EC80">
        <v>0</v>
      </c>
      <c r="ED80">
        <v>0</v>
      </c>
      <c r="EE80">
        <v>0</v>
      </c>
      <c r="EF80">
        <v>0</v>
      </c>
      <c r="EG80">
        <v>0</v>
      </c>
      <c r="EH80">
        <v>0</v>
      </c>
      <c r="EI80">
        <v>0</v>
      </c>
      <c r="EJ80">
        <v>1</v>
      </c>
      <c r="EK80">
        <v>0</v>
      </c>
      <c r="EL80">
        <v>0</v>
      </c>
      <c r="EM80">
        <v>0</v>
      </c>
      <c r="EN80">
        <v>0</v>
      </c>
      <c r="EO80">
        <v>0</v>
      </c>
      <c r="EP80">
        <v>0</v>
      </c>
      <c r="EQ80">
        <v>0</v>
      </c>
      <c r="ER80">
        <v>0</v>
      </c>
      <c r="ES80">
        <v>0</v>
      </c>
      <c r="ET80">
        <v>0</v>
      </c>
      <c r="EU80">
        <v>0</v>
      </c>
      <c r="EV80">
        <v>1</v>
      </c>
      <c r="EW80">
        <v>2</v>
      </c>
      <c r="EX80" t="s">
        <v>1925</v>
      </c>
      <c r="EY80" t="s">
        <v>1925</v>
      </c>
      <c r="EZ80" t="s">
        <v>1925</v>
      </c>
      <c r="FA80" t="s">
        <v>1925</v>
      </c>
      <c r="FB80" t="s">
        <v>1925</v>
      </c>
      <c r="FC80" t="s">
        <v>1925</v>
      </c>
      <c r="FD80" t="s">
        <v>1925</v>
      </c>
      <c r="FE80">
        <v>1</v>
      </c>
      <c r="FF80" t="s">
        <v>1925</v>
      </c>
      <c r="FG80" t="s">
        <v>1925</v>
      </c>
      <c r="FH80" t="s">
        <v>1925</v>
      </c>
      <c r="FI80" t="s">
        <v>1925</v>
      </c>
      <c r="FJ80" t="s">
        <v>1925</v>
      </c>
      <c r="FK80" t="s">
        <v>1925</v>
      </c>
      <c r="FL80">
        <v>0</v>
      </c>
      <c r="FM80">
        <v>0</v>
      </c>
      <c r="FN80">
        <v>0</v>
      </c>
      <c r="FO80">
        <v>0</v>
      </c>
      <c r="FP80">
        <v>0</v>
      </c>
      <c r="FQ80">
        <v>1</v>
      </c>
      <c r="FR80">
        <v>0</v>
      </c>
      <c r="FS80">
        <v>1</v>
      </c>
      <c r="FT80">
        <v>0</v>
      </c>
      <c r="FU80">
        <v>0</v>
      </c>
      <c r="FV80">
        <v>0</v>
      </c>
      <c r="FW80">
        <v>0</v>
      </c>
      <c r="FX80">
        <v>0</v>
      </c>
      <c r="FY80">
        <v>0</v>
      </c>
      <c r="FZ80">
        <v>0</v>
      </c>
      <c r="GA80">
        <v>0</v>
      </c>
      <c r="GB80">
        <v>0</v>
      </c>
      <c r="GC80">
        <v>0</v>
      </c>
      <c r="GD80" t="s">
        <v>1925</v>
      </c>
      <c r="GE80" t="s">
        <v>1925</v>
      </c>
      <c r="GF80" t="s">
        <v>1925</v>
      </c>
      <c r="GG80" t="s">
        <v>1925</v>
      </c>
      <c r="GH80" t="s">
        <v>1925</v>
      </c>
      <c r="GI80" t="s">
        <v>1925</v>
      </c>
      <c r="GJ80" t="s">
        <v>1925</v>
      </c>
      <c r="GK80" t="s">
        <v>1925</v>
      </c>
      <c r="GL80" t="s">
        <v>1925</v>
      </c>
      <c r="GM80" t="s">
        <v>1925</v>
      </c>
      <c r="GN80" t="s">
        <v>1925</v>
      </c>
      <c r="GO80" t="s">
        <v>1925</v>
      </c>
      <c r="GP80" t="s">
        <v>1925</v>
      </c>
      <c r="GQ80" t="s">
        <v>1925</v>
      </c>
      <c r="GR80" t="s">
        <v>1925</v>
      </c>
      <c r="GS80" t="s">
        <v>1925</v>
      </c>
      <c r="GT80" t="s">
        <v>1925</v>
      </c>
      <c r="GU80" t="s">
        <v>1925</v>
      </c>
      <c r="GV80" t="s">
        <v>1925</v>
      </c>
      <c r="GW80" t="s">
        <v>1925</v>
      </c>
      <c r="GX80" t="s">
        <v>1925</v>
      </c>
      <c r="GY80" t="s">
        <v>1925</v>
      </c>
      <c r="GZ80" t="s">
        <v>1925</v>
      </c>
      <c r="HA80" t="s">
        <v>1925</v>
      </c>
      <c r="HB80" t="s">
        <v>1925</v>
      </c>
      <c r="HC80" t="s">
        <v>1925</v>
      </c>
      <c r="HD80" t="s">
        <v>1925</v>
      </c>
      <c r="HE80">
        <v>1</v>
      </c>
      <c r="HF80">
        <v>1</v>
      </c>
      <c r="HG80">
        <v>1</v>
      </c>
      <c r="HH80">
        <v>1</v>
      </c>
      <c r="HI80">
        <v>0</v>
      </c>
      <c r="HJ80">
        <v>1</v>
      </c>
      <c r="HK80">
        <v>1</v>
      </c>
      <c r="HL80">
        <v>1</v>
      </c>
      <c r="HM80">
        <v>1</v>
      </c>
      <c r="HN80">
        <v>0</v>
      </c>
      <c r="HO80">
        <v>0</v>
      </c>
      <c r="HP80">
        <v>0</v>
      </c>
      <c r="HQ80">
        <v>0</v>
      </c>
      <c r="HR80">
        <v>0</v>
      </c>
      <c r="HS80">
        <v>0</v>
      </c>
    </row>
    <row r="81" spans="1:227" x14ac:dyDescent="0.35">
      <c r="A81" t="s">
        <v>384</v>
      </c>
      <c r="B81" s="1">
        <v>41137</v>
      </c>
      <c r="C81" s="1">
        <v>41315</v>
      </c>
      <c r="D81">
        <v>1</v>
      </c>
      <c r="E81">
        <v>1</v>
      </c>
      <c r="F81">
        <v>1</v>
      </c>
      <c r="G81">
        <v>1</v>
      </c>
      <c r="H81">
        <v>0</v>
      </c>
      <c r="I81">
        <v>0</v>
      </c>
      <c r="J81">
        <v>0</v>
      </c>
      <c r="K81">
        <v>0</v>
      </c>
      <c r="L81">
        <v>0</v>
      </c>
      <c r="M81">
        <v>0</v>
      </c>
      <c r="N81">
        <v>0</v>
      </c>
      <c r="O81">
        <v>0</v>
      </c>
      <c r="P81">
        <v>0</v>
      </c>
      <c r="Q81">
        <v>0</v>
      </c>
      <c r="R81">
        <v>1</v>
      </c>
      <c r="S81">
        <v>0</v>
      </c>
      <c r="T81">
        <v>0</v>
      </c>
      <c r="U81">
        <v>0</v>
      </c>
      <c r="V81">
        <v>1</v>
      </c>
      <c r="W81">
        <v>0</v>
      </c>
      <c r="X81">
        <v>0</v>
      </c>
      <c r="Y81">
        <v>0</v>
      </c>
      <c r="Z81">
        <v>1</v>
      </c>
      <c r="AA81">
        <v>1</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1</v>
      </c>
      <c r="BL81">
        <v>0</v>
      </c>
      <c r="BM81">
        <v>0</v>
      </c>
      <c r="BN81">
        <v>0</v>
      </c>
      <c r="BO81">
        <v>1</v>
      </c>
      <c r="BP81">
        <v>0</v>
      </c>
      <c r="BQ81">
        <v>0</v>
      </c>
      <c r="BR81">
        <v>0</v>
      </c>
      <c r="BS81">
        <v>0</v>
      </c>
      <c r="BT81">
        <v>1</v>
      </c>
      <c r="BU81">
        <v>0</v>
      </c>
      <c r="BV81">
        <v>0</v>
      </c>
      <c r="BW81">
        <v>0</v>
      </c>
      <c r="BX81">
        <v>0</v>
      </c>
      <c r="BY81">
        <v>0</v>
      </c>
      <c r="BZ81">
        <v>0</v>
      </c>
      <c r="CA81">
        <v>0</v>
      </c>
      <c r="CB81">
        <v>1</v>
      </c>
      <c r="CC81">
        <v>1</v>
      </c>
      <c r="CD81">
        <v>0</v>
      </c>
      <c r="CE81">
        <v>0</v>
      </c>
      <c r="CF81">
        <v>0</v>
      </c>
      <c r="CG81">
        <v>0</v>
      </c>
      <c r="CH81">
        <v>0</v>
      </c>
      <c r="CI81">
        <v>0</v>
      </c>
      <c r="CJ81">
        <v>0</v>
      </c>
      <c r="CK81">
        <v>0</v>
      </c>
      <c r="CL81">
        <v>0</v>
      </c>
      <c r="CM81">
        <v>0</v>
      </c>
      <c r="CN81">
        <v>0</v>
      </c>
      <c r="CO81">
        <v>0</v>
      </c>
      <c r="CP81">
        <v>1</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1</v>
      </c>
      <c r="DY81">
        <v>0</v>
      </c>
      <c r="DZ81">
        <v>0</v>
      </c>
      <c r="EA81">
        <v>0</v>
      </c>
      <c r="EB81">
        <v>0</v>
      </c>
      <c r="EC81">
        <v>0</v>
      </c>
      <c r="ED81">
        <v>0</v>
      </c>
      <c r="EE81">
        <v>0</v>
      </c>
      <c r="EF81">
        <v>0</v>
      </c>
      <c r="EG81">
        <v>0</v>
      </c>
      <c r="EH81">
        <v>0</v>
      </c>
      <c r="EI81">
        <v>0</v>
      </c>
      <c r="EJ81">
        <v>1</v>
      </c>
      <c r="EK81">
        <v>0</v>
      </c>
      <c r="EL81">
        <v>0</v>
      </c>
      <c r="EM81">
        <v>0</v>
      </c>
      <c r="EN81">
        <v>0</v>
      </c>
      <c r="EO81">
        <v>0</v>
      </c>
      <c r="EP81">
        <v>0</v>
      </c>
      <c r="EQ81">
        <v>0</v>
      </c>
      <c r="ER81">
        <v>0</v>
      </c>
      <c r="ES81">
        <v>0</v>
      </c>
      <c r="ET81">
        <v>0</v>
      </c>
      <c r="EU81">
        <v>0</v>
      </c>
      <c r="EV81">
        <v>1</v>
      </c>
      <c r="EW81">
        <v>2</v>
      </c>
      <c r="EX81" t="s">
        <v>1925</v>
      </c>
      <c r="EY81" t="s">
        <v>1925</v>
      </c>
      <c r="EZ81" t="s">
        <v>1925</v>
      </c>
      <c r="FA81" t="s">
        <v>1925</v>
      </c>
      <c r="FB81" t="s">
        <v>1925</v>
      </c>
      <c r="FC81" t="s">
        <v>1925</v>
      </c>
      <c r="FD81" t="s">
        <v>1925</v>
      </c>
      <c r="FE81">
        <v>0</v>
      </c>
      <c r="FF81" t="s">
        <v>1925</v>
      </c>
      <c r="FG81" t="s">
        <v>1925</v>
      </c>
      <c r="FH81" t="s">
        <v>1925</v>
      </c>
      <c r="FI81" t="s">
        <v>1925</v>
      </c>
      <c r="FJ81" t="s">
        <v>1925</v>
      </c>
      <c r="FK81" t="s">
        <v>1925</v>
      </c>
      <c r="FL81">
        <v>0</v>
      </c>
      <c r="FM81">
        <v>0</v>
      </c>
      <c r="FN81">
        <v>0</v>
      </c>
      <c r="FO81">
        <v>0</v>
      </c>
      <c r="FP81">
        <v>0</v>
      </c>
      <c r="FQ81">
        <v>1</v>
      </c>
      <c r="FR81">
        <v>0</v>
      </c>
      <c r="FS81">
        <v>1</v>
      </c>
      <c r="FT81">
        <v>0</v>
      </c>
      <c r="FU81">
        <v>0</v>
      </c>
      <c r="FV81">
        <v>0</v>
      </c>
      <c r="FW81">
        <v>0</v>
      </c>
      <c r="FX81">
        <v>0</v>
      </c>
      <c r="FY81">
        <v>0</v>
      </c>
      <c r="FZ81">
        <v>0</v>
      </c>
      <c r="GA81">
        <v>0</v>
      </c>
      <c r="GB81">
        <v>0</v>
      </c>
      <c r="GC81">
        <v>0</v>
      </c>
      <c r="GD81" t="s">
        <v>1925</v>
      </c>
      <c r="GE81" t="s">
        <v>1925</v>
      </c>
      <c r="GF81" t="s">
        <v>1925</v>
      </c>
      <c r="GG81" t="s">
        <v>1925</v>
      </c>
      <c r="GH81" t="s">
        <v>1925</v>
      </c>
      <c r="GI81" t="s">
        <v>1925</v>
      </c>
      <c r="GJ81" t="s">
        <v>1925</v>
      </c>
      <c r="GK81" t="s">
        <v>1925</v>
      </c>
      <c r="GL81" t="s">
        <v>1925</v>
      </c>
      <c r="GM81" t="s">
        <v>1925</v>
      </c>
      <c r="GN81" t="s">
        <v>1925</v>
      </c>
      <c r="GO81" t="s">
        <v>1925</v>
      </c>
      <c r="GP81" t="s">
        <v>1925</v>
      </c>
      <c r="GQ81" t="s">
        <v>1925</v>
      </c>
      <c r="GR81" t="s">
        <v>1925</v>
      </c>
      <c r="GS81" t="s">
        <v>1925</v>
      </c>
      <c r="GT81" t="s">
        <v>1925</v>
      </c>
      <c r="GU81" t="s">
        <v>1925</v>
      </c>
      <c r="GV81" t="s">
        <v>1925</v>
      </c>
      <c r="GW81" t="s">
        <v>1925</v>
      </c>
      <c r="GX81" t="s">
        <v>1925</v>
      </c>
      <c r="GY81" t="s">
        <v>1925</v>
      </c>
      <c r="GZ81" t="s">
        <v>1925</v>
      </c>
      <c r="HA81" t="s">
        <v>1925</v>
      </c>
      <c r="HB81" t="s">
        <v>1925</v>
      </c>
      <c r="HC81" t="s">
        <v>1925</v>
      </c>
      <c r="HD81" t="s">
        <v>1925</v>
      </c>
      <c r="HE81">
        <v>1</v>
      </c>
      <c r="HF81">
        <v>1</v>
      </c>
      <c r="HG81">
        <v>1</v>
      </c>
      <c r="HH81">
        <v>1</v>
      </c>
      <c r="HI81">
        <v>0</v>
      </c>
      <c r="HJ81">
        <v>1</v>
      </c>
      <c r="HK81">
        <v>1</v>
      </c>
      <c r="HL81">
        <v>1</v>
      </c>
      <c r="HM81">
        <v>1</v>
      </c>
      <c r="HN81">
        <v>0</v>
      </c>
      <c r="HO81">
        <v>0</v>
      </c>
      <c r="HP81">
        <v>0</v>
      </c>
      <c r="HQ81">
        <v>0</v>
      </c>
      <c r="HR81">
        <v>0</v>
      </c>
      <c r="HS81">
        <v>0</v>
      </c>
    </row>
    <row r="82" spans="1:227" x14ac:dyDescent="0.35">
      <c r="A82" t="s">
        <v>384</v>
      </c>
      <c r="B82" s="1">
        <v>41316</v>
      </c>
      <c r="C82" s="1">
        <v>41680</v>
      </c>
      <c r="D82">
        <v>1</v>
      </c>
      <c r="E82">
        <v>1</v>
      </c>
      <c r="F82">
        <v>1</v>
      </c>
      <c r="G82">
        <v>1</v>
      </c>
      <c r="H82">
        <v>0</v>
      </c>
      <c r="I82">
        <v>0</v>
      </c>
      <c r="J82">
        <v>0</v>
      </c>
      <c r="K82">
        <v>0</v>
      </c>
      <c r="L82">
        <v>0</v>
      </c>
      <c r="M82">
        <v>0</v>
      </c>
      <c r="N82">
        <v>0</v>
      </c>
      <c r="O82">
        <v>0</v>
      </c>
      <c r="P82">
        <v>0</v>
      </c>
      <c r="Q82">
        <v>0</v>
      </c>
      <c r="R82">
        <v>1</v>
      </c>
      <c r="S82">
        <v>0</v>
      </c>
      <c r="T82">
        <v>0</v>
      </c>
      <c r="U82">
        <v>0</v>
      </c>
      <c r="V82">
        <v>1</v>
      </c>
      <c r="W82">
        <v>0</v>
      </c>
      <c r="X82">
        <v>0</v>
      </c>
      <c r="Y82">
        <v>0</v>
      </c>
      <c r="Z82">
        <v>1</v>
      </c>
      <c r="AA82">
        <v>1</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1</v>
      </c>
      <c r="BL82">
        <v>0</v>
      </c>
      <c r="BM82">
        <v>0</v>
      </c>
      <c r="BN82">
        <v>0</v>
      </c>
      <c r="BO82">
        <v>1</v>
      </c>
      <c r="BP82">
        <v>0</v>
      </c>
      <c r="BQ82">
        <v>0</v>
      </c>
      <c r="BR82">
        <v>0</v>
      </c>
      <c r="BS82">
        <v>0</v>
      </c>
      <c r="BT82">
        <v>1</v>
      </c>
      <c r="BU82">
        <v>0</v>
      </c>
      <c r="BV82">
        <v>0</v>
      </c>
      <c r="BW82">
        <v>0</v>
      </c>
      <c r="BX82">
        <v>0</v>
      </c>
      <c r="BY82">
        <v>0</v>
      </c>
      <c r="BZ82">
        <v>0</v>
      </c>
      <c r="CA82">
        <v>0</v>
      </c>
      <c r="CB82">
        <v>1</v>
      </c>
      <c r="CC82">
        <v>1</v>
      </c>
      <c r="CD82">
        <v>0</v>
      </c>
      <c r="CE82">
        <v>0</v>
      </c>
      <c r="CF82">
        <v>0</v>
      </c>
      <c r="CG82">
        <v>0</v>
      </c>
      <c r="CH82">
        <v>0</v>
      </c>
      <c r="CI82">
        <v>0</v>
      </c>
      <c r="CJ82">
        <v>0</v>
      </c>
      <c r="CK82">
        <v>0</v>
      </c>
      <c r="CL82">
        <v>0</v>
      </c>
      <c r="CM82">
        <v>0</v>
      </c>
      <c r="CN82">
        <v>0</v>
      </c>
      <c r="CO82">
        <v>0</v>
      </c>
      <c r="CP82">
        <v>1</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1</v>
      </c>
      <c r="DY82">
        <v>0</v>
      </c>
      <c r="DZ82">
        <v>0</v>
      </c>
      <c r="EA82">
        <v>0</v>
      </c>
      <c r="EB82">
        <v>0</v>
      </c>
      <c r="EC82">
        <v>0</v>
      </c>
      <c r="ED82">
        <v>0</v>
      </c>
      <c r="EE82">
        <v>0</v>
      </c>
      <c r="EF82">
        <v>0</v>
      </c>
      <c r="EG82">
        <v>0</v>
      </c>
      <c r="EH82">
        <v>0</v>
      </c>
      <c r="EI82">
        <v>0</v>
      </c>
      <c r="EJ82">
        <v>1</v>
      </c>
      <c r="EK82">
        <v>0</v>
      </c>
      <c r="EL82">
        <v>0</v>
      </c>
      <c r="EM82">
        <v>0</v>
      </c>
      <c r="EN82">
        <v>0</v>
      </c>
      <c r="EO82">
        <v>0</v>
      </c>
      <c r="EP82">
        <v>0</v>
      </c>
      <c r="EQ82">
        <v>0</v>
      </c>
      <c r="ER82">
        <v>0</v>
      </c>
      <c r="ES82">
        <v>0</v>
      </c>
      <c r="ET82">
        <v>0</v>
      </c>
      <c r="EU82">
        <v>0</v>
      </c>
      <c r="EV82">
        <v>1</v>
      </c>
      <c r="EW82">
        <v>2</v>
      </c>
      <c r="EX82" t="s">
        <v>1925</v>
      </c>
      <c r="EY82" t="s">
        <v>1925</v>
      </c>
      <c r="EZ82" t="s">
        <v>1925</v>
      </c>
      <c r="FA82" t="s">
        <v>1925</v>
      </c>
      <c r="FB82" t="s">
        <v>1925</v>
      </c>
      <c r="FC82" t="s">
        <v>1925</v>
      </c>
      <c r="FD82" t="s">
        <v>1925</v>
      </c>
      <c r="FE82">
        <v>0</v>
      </c>
      <c r="FF82" t="s">
        <v>1925</v>
      </c>
      <c r="FG82" t="s">
        <v>1925</v>
      </c>
      <c r="FH82" t="s">
        <v>1925</v>
      </c>
      <c r="FI82" t="s">
        <v>1925</v>
      </c>
      <c r="FJ82" t="s">
        <v>1925</v>
      </c>
      <c r="FK82" t="s">
        <v>1925</v>
      </c>
      <c r="FL82">
        <v>0</v>
      </c>
      <c r="FM82">
        <v>0</v>
      </c>
      <c r="FN82">
        <v>0</v>
      </c>
      <c r="FO82">
        <v>0</v>
      </c>
      <c r="FP82">
        <v>0</v>
      </c>
      <c r="FQ82">
        <v>1</v>
      </c>
      <c r="FR82">
        <v>0</v>
      </c>
      <c r="FS82">
        <v>1</v>
      </c>
      <c r="FT82">
        <v>0</v>
      </c>
      <c r="FU82">
        <v>0</v>
      </c>
      <c r="FV82">
        <v>0</v>
      </c>
      <c r="FW82">
        <v>0</v>
      </c>
      <c r="FX82">
        <v>0</v>
      </c>
      <c r="FY82">
        <v>0</v>
      </c>
      <c r="FZ82">
        <v>0</v>
      </c>
      <c r="GA82">
        <v>0</v>
      </c>
      <c r="GB82">
        <v>0</v>
      </c>
      <c r="GC82">
        <v>0</v>
      </c>
      <c r="GD82" t="s">
        <v>1925</v>
      </c>
      <c r="GE82" t="s">
        <v>1925</v>
      </c>
      <c r="GF82" t="s">
        <v>1925</v>
      </c>
      <c r="GG82" t="s">
        <v>1925</v>
      </c>
      <c r="GH82" t="s">
        <v>1925</v>
      </c>
      <c r="GI82" t="s">
        <v>1925</v>
      </c>
      <c r="GJ82" t="s">
        <v>1925</v>
      </c>
      <c r="GK82" t="s">
        <v>1925</v>
      </c>
      <c r="GL82" t="s">
        <v>1925</v>
      </c>
      <c r="GM82" t="s">
        <v>1925</v>
      </c>
      <c r="GN82" t="s">
        <v>1925</v>
      </c>
      <c r="GO82" t="s">
        <v>1925</v>
      </c>
      <c r="GP82" t="s">
        <v>1925</v>
      </c>
      <c r="GQ82" t="s">
        <v>1925</v>
      </c>
      <c r="GR82" t="s">
        <v>1925</v>
      </c>
      <c r="GS82" t="s">
        <v>1925</v>
      </c>
      <c r="GT82" t="s">
        <v>1925</v>
      </c>
      <c r="GU82" t="s">
        <v>1925</v>
      </c>
      <c r="GV82" t="s">
        <v>1925</v>
      </c>
      <c r="GW82" t="s">
        <v>1925</v>
      </c>
      <c r="GX82" t="s">
        <v>1925</v>
      </c>
      <c r="GY82" t="s">
        <v>1925</v>
      </c>
      <c r="GZ82" t="s">
        <v>1925</v>
      </c>
      <c r="HA82" t="s">
        <v>1925</v>
      </c>
      <c r="HB82" t="s">
        <v>1925</v>
      </c>
      <c r="HC82" t="s">
        <v>1925</v>
      </c>
      <c r="HD82" t="s">
        <v>1925</v>
      </c>
      <c r="HE82">
        <v>1</v>
      </c>
      <c r="HF82">
        <v>1</v>
      </c>
      <c r="HG82">
        <v>1</v>
      </c>
      <c r="HH82">
        <v>1</v>
      </c>
      <c r="HI82">
        <v>0</v>
      </c>
      <c r="HJ82">
        <v>1</v>
      </c>
      <c r="HK82">
        <v>1</v>
      </c>
      <c r="HL82">
        <v>1</v>
      </c>
      <c r="HM82">
        <v>1</v>
      </c>
      <c r="HN82">
        <v>0</v>
      </c>
      <c r="HO82">
        <v>0</v>
      </c>
      <c r="HP82">
        <v>0</v>
      </c>
      <c r="HQ82">
        <v>0</v>
      </c>
      <c r="HR82">
        <v>0</v>
      </c>
      <c r="HS82">
        <v>0</v>
      </c>
    </row>
    <row r="83" spans="1:227" x14ac:dyDescent="0.35">
      <c r="A83" t="s">
        <v>384</v>
      </c>
      <c r="B83" s="1">
        <v>41681</v>
      </c>
      <c r="C83" s="1">
        <v>42653</v>
      </c>
      <c r="D83">
        <v>1</v>
      </c>
      <c r="E83">
        <v>1</v>
      </c>
      <c r="F83">
        <v>1</v>
      </c>
      <c r="G83">
        <v>1</v>
      </c>
      <c r="H83">
        <v>0</v>
      </c>
      <c r="I83">
        <v>0</v>
      </c>
      <c r="J83">
        <v>0</v>
      </c>
      <c r="K83">
        <v>0</v>
      </c>
      <c r="L83">
        <v>0</v>
      </c>
      <c r="M83">
        <v>0</v>
      </c>
      <c r="N83">
        <v>0</v>
      </c>
      <c r="O83">
        <v>0</v>
      </c>
      <c r="P83">
        <v>0</v>
      </c>
      <c r="Q83">
        <v>0</v>
      </c>
      <c r="R83">
        <v>1</v>
      </c>
      <c r="S83">
        <v>0</v>
      </c>
      <c r="T83">
        <v>0</v>
      </c>
      <c r="U83">
        <v>0</v>
      </c>
      <c r="V83">
        <v>1</v>
      </c>
      <c r="W83">
        <v>1</v>
      </c>
      <c r="X83">
        <v>0</v>
      </c>
      <c r="Y83">
        <v>1</v>
      </c>
      <c r="Z83">
        <v>1</v>
      </c>
      <c r="AA83">
        <v>1</v>
      </c>
      <c r="AB83">
        <v>0</v>
      </c>
      <c r="AC83">
        <v>0</v>
      </c>
      <c r="AD83">
        <v>1</v>
      </c>
      <c r="AE83">
        <v>0</v>
      </c>
      <c r="AF83">
        <v>0</v>
      </c>
      <c r="AG83">
        <v>1</v>
      </c>
      <c r="AH83">
        <v>0</v>
      </c>
      <c r="AI83">
        <v>1</v>
      </c>
      <c r="AJ83">
        <v>1</v>
      </c>
      <c r="AK83">
        <v>0</v>
      </c>
      <c r="AL83">
        <v>1</v>
      </c>
      <c r="AM83">
        <v>1</v>
      </c>
      <c r="AN83">
        <v>0</v>
      </c>
      <c r="AO83">
        <v>1</v>
      </c>
      <c r="AP83">
        <v>0</v>
      </c>
      <c r="AQ83">
        <v>0</v>
      </c>
      <c r="AR83">
        <v>0</v>
      </c>
      <c r="AS83">
        <v>1</v>
      </c>
      <c r="AT83">
        <v>0</v>
      </c>
      <c r="AU83">
        <v>0</v>
      </c>
      <c r="AV83">
        <v>0</v>
      </c>
      <c r="AW83">
        <v>0</v>
      </c>
      <c r="AX83">
        <v>0</v>
      </c>
      <c r="AY83">
        <v>0</v>
      </c>
      <c r="AZ83">
        <v>0</v>
      </c>
      <c r="BA83">
        <v>0</v>
      </c>
      <c r="BB83">
        <v>0</v>
      </c>
      <c r="BC83">
        <v>0</v>
      </c>
      <c r="BD83">
        <v>0</v>
      </c>
      <c r="BE83">
        <v>0</v>
      </c>
      <c r="BF83">
        <v>0</v>
      </c>
      <c r="BG83">
        <v>0</v>
      </c>
      <c r="BH83">
        <v>0</v>
      </c>
      <c r="BI83">
        <v>0</v>
      </c>
      <c r="BJ83">
        <v>0</v>
      </c>
      <c r="BK83">
        <v>1</v>
      </c>
      <c r="BL83">
        <v>0</v>
      </c>
      <c r="BM83">
        <v>0</v>
      </c>
      <c r="BN83">
        <v>0</v>
      </c>
      <c r="BO83">
        <v>1</v>
      </c>
      <c r="BP83">
        <v>0</v>
      </c>
      <c r="BQ83">
        <v>0</v>
      </c>
      <c r="BR83">
        <v>0</v>
      </c>
      <c r="BS83">
        <v>0</v>
      </c>
      <c r="BT83">
        <v>1</v>
      </c>
      <c r="BU83">
        <v>0</v>
      </c>
      <c r="BV83">
        <v>0</v>
      </c>
      <c r="BW83">
        <v>0</v>
      </c>
      <c r="BX83">
        <v>0</v>
      </c>
      <c r="BY83">
        <v>0</v>
      </c>
      <c r="BZ83">
        <v>0</v>
      </c>
      <c r="CA83">
        <v>0</v>
      </c>
      <c r="CB83">
        <v>1</v>
      </c>
      <c r="CC83">
        <v>1</v>
      </c>
      <c r="CD83">
        <v>0</v>
      </c>
      <c r="CE83">
        <v>0</v>
      </c>
      <c r="CF83">
        <v>0</v>
      </c>
      <c r="CG83">
        <v>0</v>
      </c>
      <c r="CH83">
        <v>0</v>
      </c>
      <c r="CI83">
        <v>0</v>
      </c>
      <c r="CJ83">
        <v>0</v>
      </c>
      <c r="CK83">
        <v>0</v>
      </c>
      <c r="CL83">
        <v>0</v>
      </c>
      <c r="CM83">
        <v>0</v>
      </c>
      <c r="CN83">
        <v>0</v>
      </c>
      <c r="CO83">
        <v>0</v>
      </c>
      <c r="CP83">
        <v>1</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1</v>
      </c>
      <c r="DY83">
        <v>0</v>
      </c>
      <c r="DZ83">
        <v>0</v>
      </c>
      <c r="EA83">
        <v>0</v>
      </c>
      <c r="EB83">
        <v>0</v>
      </c>
      <c r="EC83">
        <v>0</v>
      </c>
      <c r="ED83">
        <v>0</v>
      </c>
      <c r="EE83">
        <v>0</v>
      </c>
      <c r="EF83">
        <v>0</v>
      </c>
      <c r="EG83">
        <v>0</v>
      </c>
      <c r="EH83">
        <v>0</v>
      </c>
      <c r="EI83">
        <v>0</v>
      </c>
      <c r="EJ83">
        <v>1</v>
      </c>
      <c r="EK83">
        <v>0</v>
      </c>
      <c r="EL83">
        <v>0</v>
      </c>
      <c r="EM83">
        <v>0</v>
      </c>
      <c r="EN83">
        <v>0</v>
      </c>
      <c r="EO83">
        <v>0</v>
      </c>
      <c r="EP83">
        <v>0</v>
      </c>
      <c r="EQ83">
        <v>0</v>
      </c>
      <c r="ER83">
        <v>0</v>
      </c>
      <c r="ES83">
        <v>0</v>
      </c>
      <c r="ET83">
        <v>0</v>
      </c>
      <c r="EU83">
        <v>0</v>
      </c>
      <c r="EV83">
        <v>1</v>
      </c>
      <c r="EW83">
        <v>2</v>
      </c>
      <c r="EX83" t="s">
        <v>1925</v>
      </c>
      <c r="EY83" t="s">
        <v>1925</v>
      </c>
      <c r="EZ83" t="s">
        <v>1925</v>
      </c>
      <c r="FA83" t="s">
        <v>1925</v>
      </c>
      <c r="FB83" t="s">
        <v>1925</v>
      </c>
      <c r="FC83" t="s">
        <v>1925</v>
      </c>
      <c r="FD83" t="s">
        <v>1925</v>
      </c>
      <c r="FE83">
        <v>0</v>
      </c>
      <c r="FF83" t="s">
        <v>1925</v>
      </c>
      <c r="FG83" t="s">
        <v>1925</v>
      </c>
      <c r="FH83" t="s">
        <v>1925</v>
      </c>
      <c r="FI83" t="s">
        <v>1925</v>
      </c>
      <c r="FJ83" t="s">
        <v>1925</v>
      </c>
      <c r="FK83" t="s">
        <v>1925</v>
      </c>
      <c r="FL83">
        <v>0</v>
      </c>
      <c r="FM83">
        <v>0</v>
      </c>
      <c r="FN83">
        <v>0</v>
      </c>
      <c r="FO83">
        <v>0</v>
      </c>
      <c r="FP83">
        <v>0</v>
      </c>
      <c r="FQ83">
        <v>1</v>
      </c>
      <c r="FR83">
        <v>0</v>
      </c>
      <c r="FS83">
        <v>1</v>
      </c>
      <c r="FT83">
        <v>0</v>
      </c>
      <c r="FU83">
        <v>0</v>
      </c>
      <c r="FV83">
        <v>0</v>
      </c>
      <c r="FW83">
        <v>0</v>
      </c>
      <c r="FX83">
        <v>0</v>
      </c>
      <c r="FY83">
        <v>0</v>
      </c>
      <c r="FZ83">
        <v>0</v>
      </c>
      <c r="GA83">
        <v>0</v>
      </c>
      <c r="GB83">
        <v>0</v>
      </c>
      <c r="GC83">
        <v>0</v>
      </c>
      <c r="GD83" t="s">
        <v>1925</v>
      </c>
      <c r="GE83" t="s">
        <v>1925</v>
      </c>
      <c r="GF83" t="s">
        <v>1925</v>
      </c>
      <c r="GG83" t="s">
        <v>1925</v>
      </c>
      <c r="GH83" t="s">
        <v>1925</v>
      </c>
      <c r="GI83" t="s">
        <v>1925</v>
      </c>
      <c r="GJ83" t="s">
        <v>1925</v>
      </c>
      <c r="GK83" t="s">
        <v>1925</v>
      </c>
      <c r="GL83" t="s">
        <v>1925</v>
      </c>
      <c r="GM83" t="s">
        <v>1925</v>
      </c>
      <c r="GN83" t="s">
        <v>1925</v>
      </c>
      <c r="GO83" t="s">
        <v>1925</v>
      </c>
      <c r="GP83" t="s">
        <v>1925</v>
      </c>
      <c r="GQ83" t="s">
        <v>1925</v>
      </c>
      <c r="GR83" t="s">
        <v>1925</v>
      </c>
      <c r="GS83" t="s">
        <v>1925</v>
      </c>
      <c r="GT83" t="s">
        <v>1925</v>
      </c>
      <c r="GU83" t="s">
        <v>1925</v>
      </c>
      <c r="GV83" t="s">
        <v>1925</v>
      </c>
      <c r="GW83" t="s">
        <v>1925</v>
      </c>
      <c r="GX83" t="s">
        <v>1925</v>
      </c>
      <c r="GY83" t="s">
        <v>1925</v>
      </c>
      <c r="GZ83" t="s">
        <v>1925</v>
      </c>
      <c r="HA83" t="s">
        <v>1925</v>
      </c>
      <c r="HB83" t="s">
        <v>1925</v>
      </c>
      <c r="HC83" t="s">
        <v>1925</v>
      </c>
      <c r="HD83" t="s">
        <v>1925</v>
      </c>
      <c r="HE83">
        <v>1</v>
      </c>
      <c r="HF83">
        <v>1</v>
      </c>
      <c r="HG83">
        <v>1</v>
      </c>
      <c r="HH83">
        <v>1</v>
      </c>
      <c r="HI83">
        <v>0</v>
      </c>
      <c r="HJ83">
        <v>1</v>
      </c>
      <c r="HK83">
        <v>1</v>
      </c>
      <c r="HL83">
        <v>1</v>
      </c>
      <c r="HM83">
        <v>1</v>
      </c>
      <c r="HN83">
        <v>0</v>
      </c>
      <c r="HO83">
        <v>0</v>
      </c>
      <c r="HP83">
        <v>0</v>
      </c>
      <c r="HQ83">
        <v>0</v>
      </c>
      <c r="HR83">
        <v>0</v>
      </c>
      <c r="HS83">
        <v>0</v>
      </c>
    </row>
    <row r="84" spans="1:227" x14ac:dyDescent="0.35">
      <c r="A84" t="s">
        <v>384</v>
      </c>
      <c r="B84" s="1">
        <v>42654</v>
      </c>
      <c r="C84" s="1">
        <v>42955</v>
      </c>
      <c r="D84">
        <v>1</v>
      </c>
      <c r="E84">
        <v>1</v>
      </c>
      <c r="F84">
        <v>1</v>
      </c>
      <c r="G84">
        <v>1</v>
      </c>
      <c r="H84">
        <v>0</v>
      </c>
      <c r="I84">
        <v>0</v>
      </c>
      <c r="J84">
        <v>0</v>
      </c>
      <c r="K84">
        <v>0</v>
      </c>
      <c r="L84">
        <v>0</v>
      </c>
      <c r="M84">
        <v>0</v>
      </c>
      <c r="N84">
        <v>0</v>
      </c>
      <c r="O84">
        <v>0</v>
      </c>
      <c r="P84">
        <v>0</v>
      </c>
      <c r="Q84">
        <v>0</v>
      </c>
      <c r="R84">
        <v>1</v>
      </c>
      <c r="S84">
        <v>0</v>
      </c>
      <c r="T84">
        <v>0</v>
      </c>
      <c r="U84">
        <v>0</v>
      </c>
      <c r="V84">
        <v>1</v>
      </c>
      <c r="W84">
        <v>1</v>
      </c>
      <c r="X84">
        <v>0</v>
      </c>
      <c r="Y84">
        <v>1</v>
      </c>
      <c r="Z84">
        <v>1</v>
      </c>
      <c r="AA84">
        <v>1</v>
      </c>
      <c r="AB84">
        <v>0</v>
      </c>
      <c r="AC84">
        <v>0</v>
      </c>
      <c r="AD84">
        <v>1</v>
      </c>
      <c r="AE84">
        <v>0</v>
      </c>
      <c r="AF84">
        <v>0</v>
      </c>
      <c r="AG84">
        <v>1</v>
      </c>
      <c r="AH84">
        <v>0</v>
      </c>
      <c r="AI84">
        <v>1</v>
      </c>
      <c r="AJ84">
        <v>1</v>
      </c>
      <c r="AK84">
        <v>0</v>
      </c>
      <c r="AL84">
        <v>1</v>
      </c>
      <c r="AM84">
        <v>1</v>
      </c>
      <c r="AN84">
        <v>0</v>
      </c>
      <c r="AO84">
        <v>1</v>
      </c>
      <c r="AP84">
        <v>0</v>
      </c>
      <c r="AQ84">
        <v>0</v>
      </c>
      <c r="AR84">
        <v>0</v>
      </c>
      <c r="AS84">
        <v>1</v>
      </c>
      <c r="AT84">
        <v>0</v>
      </c>
      <c r="AU84">
        <v>0</v>
      </c>
      <c r="AV84">
        <v>0</v>
      </c>
      <c r="AW84">
        <v>0</v>
      </c>
      <c r="AX84">
        <v>0</v>
      </c>
      <c r="AY84">
        <v>0</v>
      </c>
      <c r="AZ84">
        <v>0</v>
      </c>
      <c r="BA84">
        <v>0</v>
      </c>
      <c r="BB84">
        <v>0</v>
      </c>
      <c r="BC84">
        <v>0</v>
      </c>
      <c r="BD84">
        <v>0</v>
      </c>
      <c r="BE84">
        <v>0</v>
      </c>
      <c r="BF84">
        <v>0</v>
      </c>
      <c r="BG84">
        <v>0</v>
      </c>
      <c r="BH84">
        <v>0</v>
      </c>
      <c r="BI84">
        <v>0</v>
      </c>
      <c r="BJ84">
        <v>0</v>
      </c>
      <c r="BK84">
        <v>1</v>
      </c>
      <c r="BL84">
        <v>0</v>
      </c>
      <c r="BM84">
        <v>0</v>
      </c>
      <c r="BN84">
        <v>0</v>
      </c>
      <c r="BO84">
        <v>1</v>
      </c>
      <c r="BP84">
        <v>0</v>
      </c>
      <c r="BQ84">
        <v>0</v>
      </c>
      <c r="BR84">
        <v>0</v>
      </c>
      <c r="BS84">
        <v>0</v>
      </c>
      <c r="BT84">
        <v>1</v>
      </c>
      <c r="BU84">
        <v>0</v>
      </c>
      <c r="BV84">
        <v>0</v>
      </c>
      <c r="BW84">
        <v>0</v>
      </c>
      <c r="BX84">
        <v>0</v>
      </c>
      <c r="BY84">
        <v>0</v>
      </c>
      <c r="BZ84">
        <v>0</v>
      </c>
      <c r="CA84">
        <v>0</v>
      </c>
      <c r="CB84">
        <v>1</v>
      </c>
      <c r="CC84">
        <v>1</v>
      </c>
      <c r="CD84">
        <v>0</v>
      </c>
      <c r="CE84">
        <v>0</v>
      </c>
      <c r="CF84">
        <v>0</v>
      </c>
      <c r="CG84">
        <v>0</v>
      </c>
      <c r="CH84">
        <v>0</v>
      </c>
      <c r="CI84">
        <v>0</v>
      </c>
      <c r="CJ84">
        <v>0</v>
      </c>
      <c r="CK84">
        <v>0</v>
      </c>
      <c r="CL84">
        <v>0</v>
      </c>
      <c r="CM84">
        <v>0</v>
      </c>
      <c r="CN84">
        <v>0</v>
      </c>
      <c r="CO84">
        <v>0</v>
      </c>
      <c r="CP84">
        <v>1</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1</v>
      </c>
      <c r="DY84">
        <v>0</v>
      </c>
      <c r="DZ84">
        <v>0</v>
      </c>
      <c r="EA84">
        <v>0</v>
      </c>
      <c r="EB84">
        <v>0</v>
      </c>
      <c r="EC84">
        <v>0</v>
      </c>
      <c r="ED84">
        <v>0</v>
      </c>
      <c r="EE84">
        <v>0</v>
      </c>
      <c r="EF84">
        <v>0</v>
      </c>
      <c r="EG84">
        <v>0</v>
      </c>
      <c r="EH84">
        <v>0</v>
      </c>
      <c r="EI84">
        <v>0</v>
      </c>
      <c r="EJ84">
        <v>1</v>
      </c>
      <c r="EK84">
        <v>0</v>
      </c>
      <c r="EL84">
        <v>0</v>
      </c>
      <c r="EM84">
        <v>0</v>
      </c>
      <c r="EN84">
        <v>0</v>
      </c>
      <c r="EO84">
        <v>0</v>
      </c>
      <c r="EP84">
        <v>0</v>
      </c>
      <c r="EQ84">
        <v>0</v>
      </c>
      <c r="ER84">
        <v>0</v>
      </c>
      <c r="ES84">
        <v>0</v>
      </c>
      <c r="ET84">
        <v>1</v>
      </c>
      <c r="EU84">
        <v>0</v>
      </c>
      <c r="EV84">
        <v>0</v>
      </c>
      <c r="EW84">
        <v>2</v>
      </c>
      <c r="EX84" t="s">
        <v>1925</v>
      </c>
      <c r="EY84" t="s">
        <v>1925</v>
      </c>
      <c r="EZ84" t="s">
        <v>1925</v>
      </c>
      <c r="FA84" t="s">
        <v>1925</v>
      </c>
      <c r="FB84" t="s">
        <v>1925</v>
      </c>
      <c r="FC84" t="s">
        <v>1925</v>
      </c>
      <c r="FD84" t="s">
        <v>1925</v>
      </c>
      <c r="FE84">
        <v>0</v>
      </c>
      <c r="FF84" t="s">
        <v>1925</v>
      </c>
      <c r="FG84" t="s">
        <v>1925</v>
      </c>
      <c r="FH84" t="s">
        <v>1925</v>
      </c>
      <c r="FI84" t="s">
        <v>1925</v>
      </c>
      <c r="FJ84" t="s">
        <v>1925</v>
      </c>
      <c r="FK84" t="s">
        <v>1925</v>
      </c>
      <c r="FL84">
        <v>1</v>
      </c>
      <c r="FM84">
        <v>0</v>
      </c>
      <c r="FN84">
        <v>0</v>
      </c>
      <c r="FO84">
        <v>0</v>
      </c>
      <c r="FP84">
        <v>0</v>
      </c>
      <c r="FQ84">
        <v>0</v>
      </c>
      <c r="FR84">
        <v>0</v>
      </c>
      <c r="FS84">
        <v>1</v>
      </c>
      <c r="FT84">
        <v>0</v>
      </c>
      <c r="FU84">
        <v>1</v>
      </c>
      <c r="FV84">
        <v>1</v>
      </c>
      <c r="FW84">
        <v>0</v>
      </c>
      <c r="FX84">
        <v>1</v>
      </c>
      <c r="FY84">
        <v>0</v>
      </c>
      <c r="FZ84">
        <v>0</v>
      </c>
      <c r="GA84">
        <v>0</v>
      </c>
      <c r="GB84">
        <v>0</v>
      </c>
      <c r="GC84">
        <v>0</v>
      </c>
      <c r="GD84" t="s">
        <v>1925</v>
      </c>
      <c r="GE84" t="s">
        <v>1925</v>
      </c>
      <c r="GF84" t="s">
        <v>1925</v>
      </c>
      <c r="GG84" t="s">
        <v>1925</v>
      </c>
      <c r="GH84" t="s">
        <v>1925</v>
      </c>
      <c r="GI84" t="s">
        <v>1925</v>
      </c>
      <c r="GJ84" t="s">
        <v>1925</v>
      </c>
      <c r="GK84" t="s">
        <v>1925</v>
      </c>
      <c r="GL84" t="s">
        <v>1925</v>
      </c>
      <c r="GM84" t="s">
        <v>1925</v>
      </c>
      <c r="GN84" t="s">
        <v>1925</v>
      </c>
      <c r="GO84" t="s">
        <v>1925</v>
      </c>
      <c r="GP84" t="s">
        <v>1925</v>
      </c>
      <c r="GQ84" t="s">
        <v>1925</v>
      </c>
      <c r="GR84" t="s">
        <v>1925</v>
      </c>
      <c r="GS84" t="s">
        <v>1925</v>
      </c>
      <c r="GT84" t="s">
        <v>1925</v>
      </c>
      <c r="GU84" t="s">
        <v>1925</v>
      </c>
      <c r="GV84" t="s">
        <v>1925</v>
      </c>
      <c r="GW84" t="s">
        <v>1925</v>
      </c>
      <c r="GX84" t="s">
        <v>1925</v>
      </c>
      <c r="GY84" t="s">
        <v>1925</v>
      </c>
      <c r="GZ84" t="s">
        <v>1925</v>
      </c>
      <c r="HA84" t="s">
        <v>1925</v>
      </c>
      <c r="HB84" t="s">
        <v>1925</v>
      </c>
      <c r="HC84" t="s">
        <v>1925</v>
      </c>
      <c r="HD84" t="s">
        <v>1925</v>
      </c>
      <c r="HE84">
        <v>1</v>
      </c>
      <c r="HF84">
        <v>1</v>
      </c>
      <c r="HG84">
        <v>1</v>
      </c>
      <c r="HH84">
        <v>1</v>
      </c>
      <c r="HI84">
        <v>0</v>
      </c>
      <c r="HJ84">
        <v>1</v>
      </c>
      <c r="HK84">
        <v>1</v>
      </c>
      <c r="HL84">
        <v>1</v>
      </c>
      <c r="HM84">
        <v>1</v>
      </c>
      <c r="HN84">
        <v>0</v>
      </c>
      <c r="HO84">
        <v>0</v>
      </c>
      <c r="HP84">
        <v>0</v>
      </c>
      <c r="HQ84">
        <v>0</v>
      </c>
      <c r="HR84">
        <v>0</v>
      </c>
      <c r="HS84">
        <v>0</v>
      </c>
    </row>
    <row r="85" spans="1:227" x14ac:dyDescent="0.35">
      <c r="A85" t="s">
        <v>384</v>
      </c>
      <c r="B85" s="1">
        <v>42956</v>
      </c>
      <c r="C85" s="1">
        <v>43006</v>
      </c>
      <c r="D85">
        <v>1</v>
      </c>
      <c r="E85">
        <v>1</v>
      </c>
      <c r="F85">
        <v>1</v>
      </c>
      <c r="G85">
        <v>1</v>
      </c>
      <c r="H85">
        <v>0</v>
      </c>
      <c r="I85">
        <v>0</v>
      </c>
      <c r="J85">
        <v>0</v>
      </c>
      <c r="K85">
        <v>0</v>
      </c>
      <c r="L85">
        <v>0</v>
      </c>
      <c r="M85">
        <v>0</v>
      </c>
      <c r="N85">
        <v>0</v>
      </c>
      <c r="O85">
        <v>0</v>
      </c>
      <c r="P85">
        <v>0</v>
      </c>
      <c r="Q85">
        <v>0</v>
      </c>
      <c r="R85">
        <v>1</v>
      </c>
      <c r="S85">
        <v>0</v>
      </c>
      <c r="T85">
        <v>0</v>
      </c>
      <c r="U85">
        <v>0</v>
      </c>
      <c r="V85">
        <v>1</v>
      </c>
      <c r="W85">
        <v>1</v>
      </c>
      <c r="X85">
        <v>0</v>
      </c>
      <c r="Y85">
        <v>1</v>
      </c>
      <c r="Z85">
        <v>1</v>
      </c>
      <c r="AA85">
        <v>1</v>
      </c>
      <c r="AB85">
        <v>0</v>
      </c>
      <c r="AC85">
        <v>0</v>
      </c>
      <c r="AD85">
        <v>1</v>
      </c>
      <c r="AE85">
        <v>0</v>
      </c>
      <c r="AF85">
        <v>0</v>
      </c>
      <c r="AG85">
        <v>1</v>
      </c>
      <c r="AH85">
        <v>0</v>
      </c>
      <c r="AI85">
        <v>1</v>
      </c>
      <c r="AJ85">
        <v>1</v>
      </c>
      <c r="AK85">
        <v>0</v>
      </c>
      <c r="AL85">
        <v>1</v>
      </c>
      <c r="AM85">
        <v>1</v>
      </c>
      <c r="AN85">
        <v>0</v>
      </c>
      <c r="AO85">
        <v>1</v>
      </c>
      <c r="AP85">
        <v>0</v>
      </c>
      <c r="AQ85">
        <v>0</v>
      </c>
      <c r="AR85">
        <v>0</v>
      </c>
      <c r="AS85">
        <v>1</v>
      </c>
      <c r="AT85">
        <v>0</v>
      </c>
      <c r="AU85">
        <v>0</v>
      </c>
      <c r="AV85">
        <v>0</v>
      </c>
      <c r="AW85">
        <v>0</v>
      </c>
      <c r="AX85">
        <v>0</v>
      </c>
      <c r="AY85">
        <v>0</v>
      </c>
      <c r="AZ85">
        <v>0</v>
      </c>
      <c r="BA85">
        <v>0</v>
      </c>
      <c r="BB85">
        <v>0</v>
      </c>
      <c r="BC85">
        <v>0</v>
      </c>
      <c r="BD85">
        <v>0</v>
      </c>
      <c r="BE85">
        <v>0</v>
      </c>
      <c r="BF85">
        <v>0</v>
      </c>
      <c r="BG85">
        <v>0</v>
      </c>
      <c r="BH85">
        <v>0</v>
      </c>
      <c r="BI85">
        <v>0</v>
      </c>
      <c r="BJ85">
        <v>0</v>
      </c>
      <c r="BK85">
        <v>1</v>
      </c>
      <c r="BL85">
        <v>0</v>
      </c>
      <c r="BM85">
        <v>0</v>
      </c>
      <c r="BN85">
        <v>0</v>
      </c>
      <c r="BO85">
        <v>1</v>
      </c>
      <c r="BP85">
        <v>0</v>
      </c>
      <c r="BQ85">
        <v>0</v>
      </c>
      <c r="BR85">
        <v>0</v>
      </c>
      <c r="BS85">
        <v>0</v>
      </c>
      <c r="BT85">
        <v>1</v>
      </c>
      <c r="BU85">
        <v>0</v>
      </c>
      <c r="BV85">
        <v>0</v>
      </c>
      <c r="BW85">
        <v>0</v>
      </c>
      <c r="BX85">
        <v>0</v>
      </c>
      <c r="BY85">
        <v>0</v>
      </c>
      <c r="BZ85">
        <v>0</v>
      </c>
      <c r="CA85">
        <v>0</v>
      </c>
      <c r="CB85">
        <v>1</v>
      </c>
      <c r="CC85">
        <v>1</v>
      </c>
      <c r="CD85">
        <v>0</v>
      </c>
      <c r="CE85">
        <v>0</v>
      </c>
      <c r="CF85">
        <v>0</v>
      </c>
      <c r="CG85">
        <v>0</v>
      </c>
      <c r="CH85">
        <v>0</v>
      </c>
      <c r="CI85">
        <v>0</v>
      </c>
      <c r="CJ85">
        <v>0</v>
      </c>
      <c r="CK85">
        <v>0</v>
      </c>
      <c r="CL85">
        <v>0</v>
      </c>
      <c r="CM85">
        <v>0</v>
      </c>
      <c r="CN85">
        <v>0</v>
      </c>
      <c r="CO85">
        <v>0</v>
      </c>
      <c r="CP85">
        <v>1</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1</v>
      </c>
      <c r="DY85">
        <v>0</v>
      </c>
      <c r="DZ85">
        <v>0</v>
      </c>
      <c r="EA85">
        <v>0</v>
      </c>
      <c r="EB85">
        <v>0</v>
      </c>
      <c r="EC85">
        <v>0</v>
      </c>
      <c r="ED85">
        <v>0</v>
      </c>
      <c r="EE85">
        <v>0</v>
      </c>
      <c r="EF85">
        <v>0</v>
      </c>
      <c r="EG85">
        <v>0</v>
      </c>
      <c r="EH85">
        <v>0</v>
      </c>
      <c r="EI85">
        <v>0</v>
      </c>
      <c r="EJ85">
        <v>1</v>
      </c>
      <c r="EK85">
        <v>0</v>
      </c>
      <c r="EL85">
        <v>0</v>
      </c>
      <c r="EM85">
        <v>0</v>
      </c>
      <c r="EN85">
        <v>0</v>
      </c>
      <c r="EO85">
        <v>0</v>
      </c>
      <c r="EP85">
        <v>0</v>
      </c>
      <c r="EQ85">
        <v>0</v>
      </c>
      <c r="ER85">
        <v>0</v>
      </c>
      <c r="ES85">
        <v>0</v>
      </c>
      <c r="ET85">
        <v>1</v>
      </c>
      <c r="EU85">
        <v>0</v>
      </c>
      <c r="EV85">
        <v>0</v>
      </c>
      <c r="EW85">
        <v>2</v>
      </c>
      <c r="EX85" t="s">
        <v>1925</v>
      </c>
      <c r="EY85" t="s">
        <v>1925</v>
      </c>
      <c r="EZ85" t="s">
        <v>1925</v>
      </c>
      <c r="FA85" t="s">
        <v>1925</v>
      </c>
      <c r="FB85" t="s">
        <v>1925</v>
      </c>
      <c r="FC85" t="s">
        <v>1925</v>
      </c>
      <c r="FD85" t="s">
        <v>1925</v>
      </c>
      <c r="FE85">
        <v>0</v>
      </c>
      <c r="FF85" t="s">
        <v>1925</v>
      </c>
      <c r="FG85" t="s">
        <v>1925</v>
      </c>
      <c r="FH85" t="s">
        <v>1925</v>
      </c>
      <c r="FI85" t="s">
        <v>1925</v>
      </c>
      <c r="FJ85" t="s">
        <v>1925</v>
      </c>
      <c r="FK85" t="s">
        <v>1925</v>
      </c>
      <c r="FL85">
        <v>1</v>
      </c>
      <c r="FM85">
        <v>0</v>
      </c>
      <c r="FN85">
        <v>0</v>
      </c>
      <c r="FO85">
        <v>0</v>
      </c>
      <c r="FP85">
        <v>0</v>
      </c>
      <c r="FQ85">
        <v>0</v>
      </c>
      <c r="FR85">
        <v>0</v>
      </c>
      <c r="FS85">
        <v>1</v>
      </c>
      <c r="FT85">
        <v>0</v>
      </c>
      <c r="FU85">
        <v>1</v>
      </c>
      <c r="FV85">
        <v>1</v>
      </c>
      <c r="FW85">
        <v>0</v>
      </c>
      <c r="FX85">
        <v>1</v>
      </c>
      <c r="FY85">
        <v>0</v>
      </c>
      <c r="FZ85">
        <v>0</v>
      </c>
      <c r="GA85">
        <v>0</v>
      </c>
      <c r="GB85">
        <v>0</v>
      </c>
      <c r="GC85">
        <v>0</v>
      </c>
      <c r="GD85" t="s">
        <v>1925</v>
      </c>
      <c r="GE85" t="s">
        <v>1925</v>
      </c>
      <c r="GF85" t="s">
        <v>1925</v>
      </c>
      <c r="GG85" t="s">
        <v>1925</v>
      </c>
      <c r="GH85" t="s">
        <v>1925</v>
      </c>
      <c r="GI85" t="s">
        <v>1925</v>
      </c>
      <c r="GJ85" t="s">
        <v>1925</v>
      </c>
      <c r="GK85" t="s">
        <v>1925</v>
      </c>
      <c r="GL85" t="s">
        <v>1925</v>
      </c>
      <c r="GM85" t="s">
        <v>1925</v>
      </c>
      <c r="GN85" t="s">
        <v>1925</v>
      </c>
      <c r="GO85" t="s">
        <v>1925</v>
      </c>
      <c r="GP85" t="s">
        <v>1925</v>
      </c>
      <c r="GQ85" t="s">
        <v>1925</v>
      </c>
      <c r="GR85" t="s">
        <v>1925</v>
      </c>
      <c r="GS85" t="s">
        <v>1925</v>
      </c>
      <c r="GT85" t="s">
        <v>1925</v>
      </c>
      <c r="GU85" t="s">
        <v>1925</v>
      </c>
      <c r="GV85" t="s">
        <v>1925</v>
      </c>
      <c r="GW85" t="s">
        <v>1925</v>
      </c>
      <c r="GX85" t="s">
        <v>1925</v>
      </c>
      <c r="GY85" t="s">
        <v>1925</v>
      </c>
      <c r="GZ85" t="s">
        <v>1925</v>
      </c>
      <c r="HA85" t="s">
        <v>1925</v>
      </c>
      <c r="HB85" t="s">
        <v>1925</v>
      </c>
      <c r="HC85" t="s">
        <v>1925</v>
      </c>
      <c r="HD85" t="s">
        <v>1925</v>
      </c>
      <c r="HE85">
        <v>1</v>
      </c>
      <c r="HF85">
        <v>1</v>
      </c>
      <c r="HG85">
        <v>1</v>
      </c>
      <c r="HH85">
        <v>1</v>
      </c>
      <c r="HI85">
        <v>0</v>
      </c>
      <c r="HJ85">
        <v>1</v>
      </c>
      <c r="HK85">
        <v>1</v>
      </c>
      <c r="HL85">
        <v>1</v>
      </c>
      <c r="HM85">
        <v>1</v>
      </c>
      <c r="HN85">
        <v>0</v>
      </c>
      <c r="HO85">
        <v>0</v>
      </c>
      <c r="HP85">
        <v>0</v>
      </c>
      <c r="HQ85">
        <v>0</v>
      </c>
      <c r="HR85">
        <v>0</v>
      </c>
      <c r="HS85">
        <v>0</v>
      </c>
    </row>
    <row r="86" spans="1:227" x14ac:dyDescent="0.35">
      <c r="A86" t="s">
        <v>384</v>
      </c>
      <c r="B86" s="1">
        <v>43007</v>
      </c>
      <c r="C86" s="1">
        <v>43290</v>
      </c>
      <c r="D86">
        <v>1</v>
      </c>
      <c r="E86">
        <v>1</v>
      </c>
      <c r="F86">
        <v>1</v>
      </c>
      <c r="G86">
        <v>0</v>
      </c>
      <c r="H86">
        <v>0</v>
      </c>
      <c r="I86">
        <v>0</v>
      </c>
      <c r="J86">
        <v>0</v>
      </c>
      <c r="K86">
        <v>0</v>
      </c>
      <c r="L86">
        <v>0</v>
      </c>
      <c r="M86">
        <v>0</v>
      </c>
      <c r="N86">
        <v>0</v>
      </c>
      <c r="O86">
        <v>0</v>
      </c>
      <c r="P86">
        <v>0</v>
      </c>
      <c r="Q86">
        <v>0</v>
      </c>
      <c r="R86">
        <v>1</v>
      </c>
      <c r="S86">
        <v>0</v>
      </c>
      <c r="T86">
        <v>0</v>
      </c>
      <c r="U86">
        <v>0</v>
      </c>
      <c r="V86">
        <v>1</v>
      </c>
      <c r="W86">
        <v>1</v>
      </c>
      <c r="X86">
        <v>0</v>
      </c>
      <c r="Y86">
        <v>1</v>
      </c>
      <c r="Z86">
        <v>1</v>
      </c>
      <c r="AA86">
        <v>1</v>
      </c>
      <c r="AB86">
        <v>0</v>
      </c>
      <c r="AC86">
        <v>0</v>
      </c>
      <c r="AD86">
        <v>1</v>
      </c>
      <c r="AE86">
        <v>0</v>
      </c>
      <c r="AF86">
        <v>0</v>
      </c>
      <c r="AG86">
        <v>1</v>
      </c>
      <c r="AH86">
        <v>0</v>
      </c>
      <c r="AI86">
        <v>1</v>
      </c>
      <c r="AJ86">
        <v>1</v>
      </c>
      <c r="AK86">
        <v>0</v>
      </c>
      <c r="AL86">
        <v>1</v>
      </c>
      <c r="AM86">
        <v>1</v>
      </c>
      <c r="AN86">
        <v>0</v>
      </c>
      <c r="AO86">
        <v>1</v>
      </c>
      <c r="AP86">
        <v>0</v>
      </c>
      <c r="AQ86">
        <v>0</v>
      </c>
      <c r="AR86">
        <v>0</v>
      </c>
      <c r="AS86">
        <v>1</v>
      </c>
      <c r="AT86">
        <v>0</v>
      </c>
      <c r="AU86">
        <v>0</v>
      </c>
      <c r="AV86">
        <v>0</v>
      </c>
      <c r="AW86">
        <v>0</v>
      </c>
      <c r="AX86">
        <v>0</v>
      </c>
      <c r="AY86">
        <v>0</v>
      </c>
      <c r="AZ86">
        <v>0</v>
      </c>
      <c r="BA86">
        <v>0</v>
      </c>
      <c r="BB86">
        <v>0</v>
      </c>
      <c r="BC86">
        <v>0</v>
      </c>
      <c r="BD86">
        <v>0</v>
      </c>
      <c r="BE86">
        <v>0</v>
      </c>
      <c r="BF86">
        <v>0</v>
      </c>
      <c r="BG86">
        <v>0</v>
      </c>
      <c r="BH86">
        <v>0</v>
      </c>
      <c r="BI86">
        <v>0</v>
      </c>
      <c r="BJ86">
        <v>0</v>
      </c>
      <c r="BK86">
        <v>1</v>
      </c>
      <c r="BL86">
        <v>0</v>
      </c>
      <c r="BM86">
        <v>0</v>
      </c>
      <c r="BN86">
        <v>0</v>
      </c>
      <c r="BO86">
        <v>1</v>
      </c>
      <c r="BP86">
        <v>0</v>
      </c>
      <c r="BQ86">
        <v>0</v>
      </c>
      <c r="BR86">
        <v>0</v>
      </c>
      <c r="BS86">
        <v>0</v>
      </c>
      <c r="BT86">
        <v>1</v>
      </c>
      <c r="BU86">
        <v>0</v>
      </c>
      <c r="BV86">
        <v>0</v>
      </c>
      <c r="BW86">
        <v>0</v>
      </c>
      <c r="BX86">
        <v>0</v>
      </c>
      <c r="BY86">
        <v>0</v>
      </c>
      <c r="BZ86">
        <v>0</v>
      </c>
      <c r="CA86">
        <v>0</v>
      </c>
      <c r="CB86">
        <v>1</v>
      </c>
      <c r="CC86">
        <v>1</v>
      </c>
      <c r="CD86">
        <v>0</v>
      </c>
      <c r="CE86">
        <v>0</v>
      </c>
      <c r="CF86">
        <v>0</v>
      </c>
      <c r="CG86">
        <v>0</v>
      </c>
      <c r="CH86">
        <v>0</v>
      </c>
      <c r="CI86">
        <v>0</v>
      </c>
      <c r="CJ86">
        <v>0</v>
      </c>
      <c r="CK86">
        <v>0</v>
      </c>
      <c r="CL86">
        <v>0</v>
      </c>
      <c r="CM86">
        <v>0</v>
      </c>
      <c r="CN86">
        <v>0</v>
      </c>
      <c r="CO86">
        <v>0</v>
      </c>
      <c r="CP86">
        <v>1</v>
      </c>
      <c r="CQ86">
        <v>0</v>
      </c>
      <c r="CR86">
        <v>0</v>
      </c>
      <c r="CS86">
        <v>0</v>
      </c>
      <c r="CT86">
        <v>0</v>
      </c>
      <c r="CU86">
        <v>0</v>
      </c>
      <c r="CV86">
        <v>0</v>
      </c>
      <c r="CW86">
        <v>0</v>
      </c>
      <c r="CX86">
        <v>1</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1</v>
      </c>
      <c r="EK86">
        <v>0</v>
      </c>
      <c r="EL86">
        <v>0</v>
      </c>
      <c r="EM86">
        <v>0</v>
      </c>
      <c r="EN86">
        <v>0</v>
      </c>
      <c r="EO86">
        <v>0</v>
      </c>
      <c r="EP86">
        <v>0</v>
      </c>
      <c r="EQ86">
        <v>0</v>
      </c>
      <c r="ER86">
        <v>0</v>
      </c>
      <c r="ES86">
        <v>0</v>
      </c>
      <c r="ET86">
        <v>1</v>
      </c>
      <c r="EU86">
        <v>0</v>
      </c>
      <c r="EV86">
        <v>0</v>
      </c>
      <c r="EW86">
        <v>2</v>
      </c>
      <c r="EX86" t="s">
        <v>1925</v>
      </c>
      <c r="EY86" t="s">
        <v>1925</v>
      </c>
      <c r="EZ86" t="s">
        <v>1925</v>
      </c>
      <c r="FA86" t="s">
        <v>1925</v>
      </c>
      <c r="FB86" t="s">
        <v>1925</v>
      </c>
      <c r="FC86" t="s">
        <v>1925</v>
      </c>
      <c r="FD86" t="s">
        <v>1925</v>
      </c>
      <c r="FE86">
        <v>0</v>
      </c>
      <c r="FF86" t="s">
        <v>1925</v>
      </c>
      <c r="FG86" t="s">
        <v>1925</v>
      </c>
      <c r="FH86" t="s">
        <v>1925</v>
      </c>
      <c r="FI86" t="s">
        <v>1925</v>
      </c>
      <c r="FJ86" t="s">
        <v>1925</v>
      </c>
      <c r="FK86" t="s">
        <v>1925</v>
      </c>
      <c r="FL86">
        <v>1</v>
      </c>
      <c r="FM86">
        <v>0</v>
      </c>
      <c r="FN86">
        <v>0</v>
      </c>
      <c r="FO86">
        <v>0</v>
      </c>
      <c r="FP86">
        <v>0</v>
      </c>
      <c r="FQ86">
        <v>0</v>
      </c>
      <c r="FR86">
        <v>0</v>
      </c>
      <c r="FS86">
        <v>1</v>
      </c>
      <c r="FT86">
        <v>0</v>
      </c>
      <c r="FU86">
        <v>1</v>
      </c>
      <c r="FV86">
        <v>1</v>
      </c>
      <c r="FW86">
        <v>0</v>
      </c>
      <c r="FX86">
        <v>1</v>
      </c>
      <c r="FY86">
        <v>0</v>
      </c>
      <c r="FZ86">
        <v>0</v>
      </c>
      <c r="GA86">
        <v>0</v>
      </c>
      <c r="GB86">
        <v>0</v>
      </c>
      <c r="GC86">
        <v>0</v>
      </c>
      <c r="GD86" t="s">
        <v>1925</v>
      </c>
      <c r="GE86" t="s">
        <v>1925</v>
      </c>
      <c r="GF86" t="s">
        <v>1925</v>
      </c>
      <c r="GG86" t="s">
        <v>1925</v>
      </c>
      <c r="GH86" t="s">
        <v>1925</v>
      </c>
      <c r="GI86" t="s">
        <v>1925</v>
      </c>
      <c r="GJ86" t="s">
        <v>1925</v>
      </c>
      <c r="GK86" t="s">
        <v>1925</v>
      </c>
      <c r="GL86" t="s">
        <v>1925</v>
      </c>
      <c r="GM86" t="s">
        <v>1925</v>
      </c>
      <c r="GN86" t="s">
        <v>1925</v>
      </c>
      <c r="GO86" t="s">
        <v>1925</v>
      </c>
      <c r="GP86" t="s">
        <v>1925</v>
      </c>
      <c r="GQ86" t="s">
        <v>1925</v>
      </c>
      <c r="GR86" t="s">
        <v>1925</v>
      </c>
      <c r="GS86" t="s">
        <v>1925</v>
      </c>
      <c r="GT86" t="s">
        <v>1925</v>
      </c>
      <c r="GU86" t="s">
        <v>1925</v>
      </c>
      <c r="GV86" t="s">
        <v>1925</v>
      </c>
      <c r="GW86" t="s">
        <v>1925</v>
      </c>
      <c r="GX86" t="s">
        <v>1925</v>
      </c>
      <c r="GY86" t="s">
        <v>1925</v>
      </c>
      <c r="GZ86" t="s">
        <v>1925</v>
      </c>
      <c r="HA86" t="s">
        <v>1925</v>
      </c>
      <c r="HB86" t="s">
        <v>1925</v>
      </c>
      <c r="HC86" t="s">
        <v>1925</v>
      </c>
      <c r="HD86" t="s">
        <v>1925</v>
      </c>
      <c r="HE86">
        <v>1</v>
      </c>
      <c r="HF86">
        <v>1</v>
      </c>
      <c r="HG86">
        <v>1</v>
      </c>
      <c r="HH86">
        <v>1</v>
      </c>
      <c r="HI86">
        <v>0</v>
      </c>
      <c r="HJ86">
        <v>1</v>
      </c>
      <c r="HK86">
        <v>1</v>
      </c>
      <c r="HL86">
        <v>1</v>
      </c>
      <c r="HM86">
        <v>1</v>
      </c>
      <c r="HN86">
        <v>0</v>
      </c>
      <c r="HO86">
        <v>0</v>
      </c>
      <c r="HP86">
        <v>0</v>
      </c>
      <c r="HQ86">
        <v>0</v>
      </c>
      <c r="HR86">
        <v>0</v>
      </c>
      <c r="HS86">
        <v>0</v>
      </c>
    </row>
    <row r="87" spans="1:227" x14ac:dyDescent="0.35">
      <c r="A87" t="s">
        <v>384</v>
      </c>
      <c r="B87" s="1">
        <v>43291</v>
      </c>
      <c r="C87" s="1">
        <v>43291</v>
      </c>
      <c r="D87">
        <v>1</v>
      </c>
      <c r="E87">
        <v>1</v>
      </c>
      <c r="F87">
        <v>1</v>
      </c>
      <c r="G87">
        <v>0</v>
      </c>
      <c r="H87">
        <v>0</v>
      </c>
      <c r="I87">
        <v>0</v>
      </c>
      <c r="J87">
        <v>0</v>
      </c>
      <c r="K87">
        <v>0</v>
      </c>
      <c r="L87">
        <v>0</v>
      </c>
      <c r="M87">
        <v>0</v>
      </c>
      <c r="N87">
        <v>0</v>
      </c>
      <c r="O87">
        <v>0</v>
      </c>
      <c r="P87">
        <v>0</v>
      </c>
      <c r="Q87">
        <v>0</v>
      </c>
      <c r="R87">
        <v>1</v>
      </c>
      <c r="S87">
        <v>0</v>
      </c>
      <c r="T87">
        <v>0</v>
      </c>
      <c r="U87">
        <v>0</v>
      </c>
      <c r="V87">
        <v>1</v>
      </c>
      <c r="W87">
        <v>1</v>
      </c>
      <c r="X87">
        <v>0</v>
      </c>
      <c r="Y87">
        <v>1</v>
      </c>
      <c r="Z87">
        <v>1</v>
      </c>
      <c r="AA87">
        <v>1</v>
      </c>
      <c r="AB87">
        <v>0</v>
      </c>
      <c r="AC87">
        <v>0</v>
      </c>
      <c r="AD87">
        <v>1</v>
      </c>
      <c r="AE87">
        <v>0</v>
      </c>
      <c r="AF87">
        <v>0</v>
      </c>
      <c r="AG87">
        <v>1</v>
      </c>
      <c r="AH87">
        <v>0</v>
      </c>
      <c r="AI87">
        <v>1</v>
      </c>
      <c r="AJ87">
        <v>1</v>
      </c>
      <c r="AK87">
        <v>0</v>
      </c>
      <c r="AL87">
        <v>1</v>
      </c>
      <c r="AM87">
        <v>1</v>
      </c>
      <c r="AN87">
        <v>0</v>
      </c>
      <c r="AO87">
        <v>1</v>
      </c>
      <c r="AP87">
        <v>0</v>
      </c>
      <c r="AQ87">
        <v>0</v>
      </c>
      <c r="AR87">
        <v>0</v>
      </c>
      <c r="AS87">
        <v>1</v>
      </c>
      <c r="AT87">
        <v>0</v>
      </c>
      <c r="AU87">
        <v>0</v>
      </c>
      <c r="AV87">
        <v>0</v>
      </c>
      <c r="AW87">
        <v>0</v>
      </c>
      <c r="AX87">
        <v>0</v>
      </c>
      <c r="AY87">
        <v>0</v>
      </c>
      <c r="AZ87">
        <v>0</v>
      </c>
      <c r="BA87">
        <v>0</v>
      </c>
      <c r="BB87">
        <v>0</v>
      </c>
      <c r="BC87">
        <v>0</v>
      </c>
      <c r="BD87">
        <v>0</v>
      </c>
      <c r="BE87">
        <v>0</v>
      </c>
      <c r="BF87">
        <v>0</v>
      </c>
      <c r="BG87">
        <v>0</v>
      </c>
      <c r="BH87">
        <v>0</v>
      </c>
      <c r="BI87">
        <v>0</v>
      </c>
      <c r="BJ87">
        <v>0</v>
      </c>
      <c r="BK87">
        <v>1</v>
      </c>
      <c r="BL87">
        <v>0</v>
      </c>
      <c r="BM87">
        <v>0</v>
      </c>
      <c r="BN87">
        <v>0</v>
      </c>
      <c r="BO87">
        <v>1</v>
      </c>
      <c r="BP87">
        <v>0</v>
      </c>
      <c r="BQ87">
        <v>0</v>
      </c>
      <c r="BR87">
        <v>0</v>
      </c>
      <c r="BS87">
        <v>0</v>
      </c>
      <c r="BT87">
        <v>1</v>
      </c>
      <c r="BU87">
        <v>0</v>
      </c>
      <c r="BV87">
        <v>0</v>
      </c>
      <c r="BW87">
        <v>0</v>
      </c>
      <c r="BX87">
        <v>0</v>
      </c>
      <c r="BY87">
        <v>0</v>
      </c>
      <c r="BZ87">
        <v>0</v>
      </c>
      <c r="CA87">
        <v>0</v>
      </c>
      <c r="CB87">
        <v>1</v>
      </c>
      <c r="CC87">
        <v>1</v>
      </c>
      <c r="CD87">
        <v>0</v>
      </c>
      <c r="CE87">
        <v>0</v>
      </c>
      <c r="CF87">
        <v>0</v>
      </c>
      <c r="CG87">
        <v>0</v>
      </c>
      <c r="CH87">
        <v>0</v>
      </c>
      <c r="CI87">
        <v>0</v>
      </c>
      <c r="CJ87">
        <v>0</v>
      </c>
      <c r="CK87">
        <v>0</v>
      </c>
      <c r="CL87">
        <v>0</v>
      </c>
      <c r="CM87">
        <v>0</v>
      </c>
      <c r="CN87">
        <v>0</v>
      </c>
      <c r="CO87">
        <v>0</v>
      </c>
      <c r="CP87">
        <v>1</v>
      </c>
      <c r="CQ87">
        <v>0</v>
      </c>
      <c r="CR87">
        <v>0</v>
      </c>
      <c r="CS87">
        <v>0</v>
      </c>
      <c r="CT87">
        <v>0</v>
      </c>
      <c r="CU87">
        <v>0</v>
      </c>
      <c r="CV87">
        <v>0</v>
      </c>
      <c r="CW87">
        <v>0</v>
      </c>
      <c r="CX87">
        <v>1</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1</v>
      </c>
      <c r="EK87">
        <v>0</v>
      </c>
      <c r="EL87">
        <v>0</v>
      </c>
      <c r="EM87">
        <v>0</v>
      </c>
      <c r="EN87">
        <v>0</v>
      </c>
      <c r="EO87">
        <v>0</v>
      </c>
      <c r="EP87">
        <v>0</v>
      </c>
      <c r="EQ87">
        <v>0</v>
      </c>
      <c r="ER87">
        <v>0</v>
      </c>
      <c r="ES87">
        <v>0</v>
      </c>
      <c r="ET87">
        <v>1</v>
      </c>
      <c r="EU87">
        <v>0</v>
      </c>
      <c r="EV87">
        <v>0</v>
      </c>
      <c r="EW87">
        <v>2</v>
      </c>
      <c r="EX87" t="s">
        <v>1925</v>
      </c>
      <c r="EY87" t="s">
        <v>1925</v>
      </c>
      <c r="EZ87" t="s">
        <v>1925</v>
      </c>
      <c r="FA87" t="s">
        <v>1925</v>
      </c>
      <c r="FB87" t="s">
        <v>1925</v>
      </c>
      <c r="FC87" t="s">
        <v>1925</v>
      </c>
      <c r="FD87" t="s">
        <v>1925</v>
      </c>
      <c r="FE87">
        <v>0</v>
      </c>
      <c r="FF87" t="s">
        <v>1925</v>
      </c>
      <c r="FG87" t="s">
        <v>1925</v>
      </c>
      <c r="FH87" t="s">
        <v>1925</v>
      </c>
      <c r="FI87" t="s">
        <v>1925</v>
      </c>
      <c r="FJ87" t="s">
        <v>1925</v>
      </c>
      <c r="FK87" t="s">
        <v>1925</v>
      </c>
      <c r="FL87">
        <v>1</v>
      </c>
      <c r="FM87">
        <v>0</v>
      </c>
      <c r="FN87">
        <v>0</v>
      </c>
      <c r="FO87">
        <v>0</v>
      </c>
      <c r="FP87">
        <v>0</v>
      </c>
      <c r="FQ87">
        <v>0</v>
      </c>
      <c r="FR87">
        <v>0</v>
      </c>
      <c r="FS87">
        <v>1</v>
      </c>
      <c r="FT87">
        <v>0</v>
      </c>
      <c r="FU87">
        <v>1</v>
      </c>
      <c r="FV87">
        <v>1</v>
      </c>
      <c r="FW87">
        <v>0</v>
      </c>
      <c r="FX87">
        <v>1</v>
      </c>
      <c r="FY87">
        <v>0</v>
      </c>
      <c r="FZ87">
        <v>0</v>
      </c>
      <c r="GA87">
        <v>0</v>
      </c>
      <c r="GB87">
        <v>0</v>
      </c>
      <c r="GC87">
        <v>0</v>
      </c>
      <c r="GD87" t="s">
        <v>1925</v>
      </c>
      <c r="GE87" t="s">
        <v>1925</v>
      </c>
      <c r="GF87" t="s">
        <v>1925</v>
      </c>
      <c r="GG87" t="s">
        <v>1925</v>
      </c>
      <c r="GH87" t="s">
        <v>1925</v>
      </c>
      <c r="GI87" t="s">
        <v>1925</v>
      </c>
      <c r="GJ87" t="s">
        <v>1925</v>
      </c>
      <c r="GK87" t="s">
        <v>1925</v>
      </c>
      <c r="GL87" t="s">
        <v>1925</v>
      </c>
      <c r="GM87" t="s">
        <v>1925</v>
      </c>
      <c r="GN87" t="s">
        <v>1925</v>
      </c>
      <c r="GO87" t="s">
        <v>1925</v>
      </c>
      <c r="GP87" t="s">
        <v>1925</v>
      </c>
      <c r="GQ87" t="s">
        <v>1925</v>
      </c>
      <c r="GR87" t="s">
        <v>1925</v>
      </c>
      <c r="GS87" t="s">
        <v>1925</v>
      </c>
      <c r="GT87" t="s">
        <v>1925</v>
      </c>
      <c r="GU87" t="s">
        <v>1925</v>
      </c>
      <c r="GV87" t="s">
        <v>1925</v>
      </c>
      <c r="GW87" t="s">
        <v>1925</v>
      </c>
      <c r="GX87" t="s">
        <v>1925</v>
      </c>
      <c r="GY87" t="s">
        <v>1925</v>
      </c>
      <c r="GZ87" t="s">
        <v>1925</v>
      </c>
      <c r="HA87" t="s">
        <v>1925</v>
      </c>
      <c r="HB87" t="s">
        <v>1925</v>
      </c>
      <c r="HC87" t="s">
        <v>1925</v>
      </c>
      <c r="HD87" t="s">
        <v>1925</v>
      </c>
      <c r="HE87">
        <v>1</v>
      </c>
      <c r="HF87">
        <v>1</v>
      </c>
      <c r="HG87">
        <v>1</v>
      </c>
      <c r="HH87">
        <v>1</v>
      </c>
      <c r="HI87">
        <v>0</v>
      </c>
      <c r="HJ87">
        <v>1</v>
      </c>
      <c r="HK87">
        <v>1</v>
      </c>
      <c r="HL87">
        <v>1</v>
      </c>
      <c r="HM87">
        <v>1</v>
      </c>
      <c r="HN87">
        <v>0</v>
      </c>
      <c r="HO87">
        <v>0</v>
      </c>
      <c r="HP87">
        <v>0</v>
      </c>
      <c r="HQ87">
        <v>0</v>
      </c>
      <c r="HR87">
        <v>0</v>
      </c>
      <c r="HS87">
        <v>0</v>
      </c>
    </row>
    <row r="88" spans="1:227" x14ac:dyDescent="0.35">
      <c r="A88" t="s">
        <v>384</v>
      </c>
      <c r="B88" s="1">
        <v>43292</v>
      </c>
      <c r="C88" s="1">
        <v>43346</v>
      </c>
      <c r="D88">
        <v>1</v>
      </c>
      <c r="E88">
        <v>1</v>
      </c>
      <c r="F88">
        <v>1</v>
      </c>
      <c r="G88">
        <v>0</v>
      </c>
      <c r="H88">
        <v>0</v>
      </c>
      <c r="I88">
        <v>0</v>
      </c>
      <c r="J88">
        <v>0</v>
      </c>
      <c r="K88">
        <v>0</v>
      </c>
      <c r="L88">
        <v>0</v>
      </c>
      <c r="M88">
        <v>0</v>
      </c>
      <c r="N88">
        <v>0</v>
      </c>
      <c r="O88">
        <v>0</v>
      </c>
      <c r="P88">
        <v>0</v>
      </c>
      <c r="Q88">
        <v>0</v>
      </c>
      <c r="R88">
        <v>1</v>
      </c>
      <c r="S88">
        <v>0</v>
      </c>
      <c r="T88">
        <v>0</v>
      </c>
      <c r="U88">
        <v>0</v>
      </c>
      <c r="V88">
        <v>1</v>
      </c>
      <c r="W88">
        <v>1</v>
      </c>
      <c r="X88">
        <v>0</v>
      </c>
      <c r="Y88">
        <v>1</v>
      </c>
      <c r="Z88">
        <v>1</v>
      </c>
      <c r="AA88">
        <v>1</v>
      </c>
      <c r="AB88">
        <v>0</v>
      </c>
      <c r="AC88">
        <v>0</v>
      </c>
      <c r="AD88">
        <v>1</v>
      </c>
      <c r="AE88">
        <v>0</v>
      </c>
      <c r="AF88">
        <v>0</v>
      </c>
      <c r="AG88">
        <v>1</v>
      </c>
      <c r="AH88">
        <v>0</v>
      </c>
      <c r="AI88">
        <v>1</v>
      </c>
      <c r="AJ88">
        <v>1</v>
      </c>
      <c r="AK88">
        <v>0</v>
      </c>
      <c r="AL88">
        <v>1</v>
      </c>
      <c r="AM88">
        <v>1</v>
      </c>
      <c r="AN88">
        <v>0</v>
      </c>
      <c r="AO88">
        <v>1</v>
      </c>
      <c r="AP88">
        <v>0</v>
      </c>
      <c r="AQ88">
        <v>0</v>
      </c>
      <c r="AR88">
        <v>0</v>
      </c>
      <c r="AS88">
        <v>1</v>
      </c>
      <c r="AT88">
        <v>0</v>
      </c>
      <c r="AU88">
        <v>0</v>
      </c>
      <c r="AV88">
        <v>0</v>
      </c>
      <c r="AW88">
        <v>0</v>
      </c>
      <c r="AX88">
        <v>0</v>
      </c>
      <c r="AY88">
        <v>0</v>
      </c>
      <c r="AZ88">
        <v>0</v>
      </c>
      <c r="BA88">
        <v>0</v>
      </c>
      <c r="BB88">
        <v>0</v>
      </c>
      <c r="BC88">
        <v>0</v>
      </c>
      <c r="BD88">
        <v>0</v>
      </c>
      <c r="BE88">
        <v>0</v>
      </c>
      <c r="BF88">
        <v>0</v>
      </c>
      <c r="BG88">
        <v>0</v>
      </c>
      <c r="BH88">
        <v>0</v>
      </c>
      <c r="BI88">
        <v>0</v>
      </c>
      <c r="BJ88">
        <v>0</v>
      </c>
      <c r="BK88">
        <v>1</v>
      </c>
      <c r="BL88">
        <v>0</v>
      </c>
      <c r="BM88">
        <v>0</v>
      </c>
      <c r="BN88">
        <v>0</v>
      </c>
      <c r="BO88">
        <v>1</v>
      </c>
      <c r="BP88">
        <v>0</v>
      </c>
      <c r="BQ88">
        <v>0</v>
      </c>
      <c r="BR88">
        <v>0</v>
      </c>
      <c r="BS88">
        <v>0</v>
      </c>
      <c r="BT88">
        <v>1</v>
      </c>
      <c r="BU88">
        <v>0</v>
      </c>
      <c r="BV88">
        <v>0</v>
      </c>
      <c r="BW88">
        <v>0</v>
      </c>
      <c r="BX88">
        <v>0</v>
      </c>
      <c r="BY88">
        <v>0</v>
      </c>
      <c r="BZ88">
        <v>0</v>
      </c>
      <c r="CA88">
        <v>0</v>
      </c>
      <c r="CB88">
        <v>1</v>
      </c>
      <c r="CC88">
        <v>1</v>
      </c>
      <c r="CD88">
        <v>0</v>
      </c>
      <c r="CE88">
        <v>0</v>
      </c>
      <c r="CF88">
        <v>0</v>
      </c>
      <c r="CG88">
        <v>0</v>
      </c>
      <c r="CH88">
        <v>0</v>
      </c>
      <c r="CI88">
        <v>0</v>
      </c>
      <c r="CJ88">
        <v>0</v>
      </c>
      <c r="CK88">
        <v>0</v>
      </c>
      <c r="CL88">
        <v>0</v>
      </c>
      <c r="CM88">
        <v>0</v>
      </c>
      <c r="CN88">
        <v>0</v>
      </c>
      <c r="CO88">
        <v>0</v>
      </c>
      <c r="CP88">
        <v>1</v>
      </c>
      <c r="CQ88">
        <v>0</v>
      </c>
      <c r="CR88">
        <v>0</v>
      </c>
      <c r="CS88">
        <v>0</v>
      </c>
      <c r="CT88">
        <v>0</v>
      </c>
      <c r="CU88">
        <v>0</v>
      </c>
      <c r="CV88">
        <v>0</v>
      </c>
      <c r="CW88">
        <v>0</v>
      </c>
      <c r="CX88">
        <v>1</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1</v>
      </c>
      <c r="EK88">
        <v>0</v>
      </c>
      <c r="EL88">
        <v>0</v>
      </c>
      <c r="EM88">
        <v>0</v>
      </c>
      <c r="EN88">
        <v>0</v>
      </c>
      <c r="EO88">
        <v>0</v>
      </c>
      <c r="EP88">
        <v>0</v>
      </c>
      <c r="EQ88">
        <v>0</v>
      </c>
      <c r="ER88">
        <v>0</v>
      </c>
      <c r="ES88">
        <v>0</v>
      </c>
      <c r="ET88">
        <v>1</v>
      </c>
      <c r="EU88">
        <v>0</v>
      </c>
      <c r="EV88">
        <v>0</v>
      </c>
      <c r="EW88">
        <v>2</v>
      </c>
      <c r="EX88" t="s">
        <v>1925</v>
      </c>
      <c r="EY88" t="s">
        <v>1925</v>
      </c>
      <c r="EZ88" t="s">
        <v>1925</v>
      </c>
      <c r="FA88" t="s">
        <v>1925</v>
      </c>
      <c r="FB88" t="s">
        <v>1925</v>
      </c>
      <c r="FC88" t="s">
        <v>1925</v>
      </c>
      <c r="FD88" t="s">
        <v>1925</v>
      </c>
      <c r="FE88">
        <v>0</v>
      </c>
      <c r="FF88" t="s">
        <v>1925</v>
      </c>
      <c r="FG88" t="s">
        <v>1925</v>
      </c>
      <c r="FH88" t="s">
        <v>1925</v>
      </c>
      <c r="FI88" t="s">
        <v>1925</v>
      </c>
      <c r="FJ88" t="s">
        <v>1925</v>
      </c>
      <c r="FK88" t="s">
        <v>1925</v>
      </c>
      <c r="FL88">
        <v>1</v>
      </c>
      <c r="FM88">
        <v>0</v>
      </c>
      <c r="FN88">
        <v>0</v>
      </c>
      <c r="FO88">
        <v>0</v>
      </c>
      <c r="FP88">
        <v>0</v>
      </c>
      <c r="FQ88">
        <v>0</v>
      </c>
      <c r="FR88">
        <v>0</v>
      </c>
      <c r="FS88">
        <v>1</v>
      </c>
      <c r="FT88">
        <v>0</v>
      </c>
      <c r="FU88">
        <v>1</v>
      </c>
      <c r="FV88">
        <v>1</v>
      </c>
      <c r="FW88">
        <v>0</v>
      </c>
      <c r="FX88">
        <v>1</v>
      </c>
      <c r="FY88">
        <v>0</v>
      </c>
      <c r="FZ88">
        <v>0</v>
      </c>
      <c r="GA88">
        <v>0</v>
      </c>
      <c r="GB88">
        <v>0</v>
      </c>
      <c r="GC88">
        <v>1</v>
      </c>
      <c r="GD88">
        <v>0</v>
      </c>
      <c r="GE88">
        <v>1</v>
      </c>
      <c r="GF88">
        <v>1</v>
      </c>
      <c r="GG88">
        <v>1</v>
      </c>
      <c r="GH88">
        <v>0</v>
      </c>
      <c r="GI88">
        <v>0</v>
      </c>
      <c r="GJ88">
        <v>0</v>
      </c>
      <c r="GK88">
        <v>0</v>
      </c>
      <c r="GL88">
        <v>0</v>
      </c>
      <c r="GM88">
        <v>0</v>
      </c>
      <c r="GN88">
        <v>0</v>
      </c>
      <c r="GO88">
        <v>0</v>
      </c>
      <c r="GP88">
        <v>0</v>
      </c>
      <c r="GQ88">
        <v>1</v>
      </c>
      <c r="GR88">
        <v>1</v>
      </c>
      <c r="GS88">
        <v>1</v>
      </c>
      <c r="GT88">
        <v>0</v>
      </c>
      <c r="GU88">
        <v>1</v>
      </c>
      <c r="GV88">
        <v>1</v>
      </c>
      <c r="GW88">
        <v>1</v>
      </c>
      <c r="GX88">
        <v>1</v>
      </c>
      <c r="GY88">
        <v>0</v>
      </c>
      <c r="GZ88">
        <v>0</v>
      </c>
      <c r="HA88">
        <v>0</v>
      </c>
      <c r="HB88">
        <v>0</v>
      </c>
      <c r="HC88">
        <v>0</v>
      </c>
      <c r="HD88">
        <v>1</v>
      </c>
      <c r="HE88">
        <v>1</v>
      </c>
      <c r="HF88">
        <v>1</v>
      </c>
      <c r="HG88">
        <v>1</v>
      </c>
      <c r="HH88">
        <v>1</v>
      </c>
      <c r="HI88">
        <v>0</v>
      </c>
      <c r="HJ88">
        <v>1</v>
      </c>
      <c r="HK88">
        <v>1</v>
      </c>
      <c r="HL88">
        <v>1</v>
      </c>
      <c r="HM88">
        <v>1</v>
      </c>
      <c r="HN88">
        <v>0</v>
      </c>
      <c r="HO88">
        <v>0</v>
      </c>
      <c r="HP88">
        <v>0</v>
      </c>
      <c r="HQ88">
        <v>0</v>
      </c>
      <c r="HR88">
        <v>0</v>
      </c>
      <c r="HS88">
        <v>0</v>
      </c>
    </row>
    <row r="89" spans="1:227" x14ac:dyDescent="0.35">
      <c r="A89" t="s">
        <v>384</v>
      </c>
      <c r="B89" s="1">
        <v>43347</v>
      </c>
      <c r="C89" s="1">
        <v>43435</v>
      </c>
      <c r="D89">
        <v>1</v>
      </c>
      <c r="E89">
        <v>1</v>
      </c>
      <c r="F89">
        <v>1</v>
      </c>
      <c r="G89">
        <v>0</v>
      </c>
      <c r="H89">
        <v>0</v>
      </c>
      <c r="I89">
        <v>0</v>
      </c>
      <c r="J89">
        <v>0</v>
      </c>
      <c r="K89">
        <v>0</v>
      </c>
      <c r="L89">
        <v>0</v>
      </c>
      <c r="M89">
        <v>0</v>
      </c>
      <c r="N89">
        <v>0</v>
      </c>
      <c r="O89">
        <v>0</v>
      </c>
      <c r="P89">
        <v>0</v>
      </c>
      <c r="Q89">
        <v>0</v>
      </c>
      <c r="R89">
        <v>1</v>
      </c>
      <c r="S89">
        <v>0</v>
      </c>
      <c r="T89">
        <v>0</v>
      </c>
      <c r="U89">
        <v>0</v>
      </c>
      <c r="V89">
        <v>1</v>
      </c>
      <c r="W89">
        <v>1</v>
      </c>
      <c r="X89">
        <v>0</v>
      </c>
      <c r="Y89">
        <v>1</v>
      </c>
      <c r="Z89">
        <v>1</v>
      </c>
      <c r="AA89">
        <v>1</v>
      </c>
      <c r="AB89">
        <v>0</v>
      </c>
      <c r="AC89">
        <v>0</v>
      </c>
      <c r="AD89">
        <v>1</v>
      </c>
      <c r="AE89">
        <v>0</v>
      </c>
      <c r="AF89">
        <v>0</v>
      </c>
      <c r="AG89">
        <v>1</v>
      </c>
      <c r="AH89">
        <v>0</v>
      </c>
      <c r="AI89">
        <v>1</v>
      </c>
      <c r="AJ89">
        <v>1</v>
      </c>
      <c r="AK89">
        <v>0</v>
      </c>
      <c r="AL89">
        <v>1</v>
      </c>
      <c r="AM89">
        <v>1</v>
      </c>
      <c r="AN89">
        <v>0</v>
      </c>
      <c r="AO89">
        <v>1</v>
      </c>
      <c r="AP89">
        <v>0</v>
      </c>
      <c r="AQ89">
        <v>0</v>
      </c>
      <c r="AR89">
        <v>0</v>
      </c>
      <c r="AS89">
        <v>1</v>
      </c>
      <c r="AT89">
        <v>0</v>
      </c>
      <c r="AU89">
        <v>0</v>
      </c>
      <c r="AV89">
        <v>0</v>
      </c>
      <c r="AW89">
        <v>0</v>
      </c>
      <c r="AX89">
        <v>0</v>
      </c>
      <c r="AY89">
        <v>0</v>
      </c>
      <c r="AZ89">
        <v>0</v>
      </c>
      <c r="BA89">
        <v>0</v>
      </c>
      <c r="BB89">
        <v>0</v>
      </c>
      <c r="BC89">
        <v>0</v>
      </c>
      <c r="BD89">
        <v>0</v>
      </c>
      <c r="BE89">
        <v>0</v>
      </c>
      <c r="BF89">
        <v>0</v>
      </c>
      <c r="BG89">
        <v>0</v>
      </c>
      <c r="BH89">
        <v>0</v>
      </c>
      <c r="BI89">
        <v>0</v>
      </c>
      <c r="BJ89">
        <v>0</v>
      </c>
      <c r="BK89">
        <v>1</v>
      </c>
      <c r="BL89">
        <v>0</v>
      </c>
      <c r="BM89">
        <v>0</v>
      </c>
      <c r="BN89">
        <v>0</v>
      </c>
      <c r="BO89">
        <v>1</v>
      </c>
      <c r="BP89">
        <v>0</v>
      </c>
      <c r="BQ89">
        <v>0</v>
      </c>
      <c r="BR89">
        <v>0</v>
      </c>
      <c r="BS89">
        <v>0</v>
      </c>
      <c r="BT89">
        <v>1</v>
      </c>
      <c r="BU89">
        <v>0</v>
      </c>
      <c r="BV89">
        <v>0</v>
      </c>
      <c r="BW89">
        <v>0</v>
      </c>
      <c r="BX89">
        <v>0</v>
      </c>
      <c r="BY89">
        <v>0</v>
      </c>
      <c r="BZ89">
        <v>0</v>
      </c>
      <c r="CA89">
        <v>0</v>
      </c>
      <c r="CB89">
        <v>1</v>
      </c>
      <c r="CC89">
        <v>1</v>
      </c>
      <c r="CD89">
        <v>0</v>
      </c>
      <c r="CE89">
        <v>0</v>
      </c>
      <c r="CF89">
        <v>0</v>
      </c>
      <c r="CG89">
        <v>0</v>
      </c>
      <c r="CH89">
        <v>0</v>
      </c>
      <c r="CI89">
        <v>0</v>
      </c>
      <c r="CJ89">
        <v>0</v>
      </c>
      <c r="CK89">
        <v>0</v>
      </c>
      <c r="CL89">
        <v>0</v>
      </c>
      <c r="CM89">
        <v>0</v>
      </c>
      <c r="CN89">
        <v>0</v>
      </c>
      <c r="CO89">
        <v>0</v>
      </c>
      <c r="CP89">
        <v>1</v>
      </c>
      <c r="CQ89">
        <v>0</v>
      </c>
      <c r="CR89">
        <v>0</v>
      </c>
      <c r="CS89">
        <v>0</v>
      </c>
      <c r="CT89">
        <v>0</v>
      </c>
      <c r="CU89">
        <v>0</v>
      </c>
      <c r="CV89">
        <v>0</v>
      </c>
      <c r="CW89">
        <v>0</v>
      </c>
      <c r="CX89">
        <v>1</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1</v>
      </c>
      <c r="EK89">
        <v>0</v>
      </c>
      <c r="EL89">
        <v>0</v>
      </c>
      <c r="EM89">
        <v>0</v>
      </c>
      <c r="EN89">
        <v>0</v>
      </c>
      <c r="EO89">
        <v>0</v>
      </c>
      <c r="EP89">
        <v>0</v>
      </c>
      <c r="EQ89">
        <v>0</v>
      </c>
      <c r="ER89">
        <v>0</v>
      </c>
      <c r="ES89">
        <v>0</v>
      </c>
      <c r="ET89">
        <v>1</v>
      </c>
      <c r="EU89">
        <v>0</v>
      </c>
      <c r="EV89">
        <v>0</v>
      </c>
      <c r="EW89">
        <v>2</v>
      </c>
      <c r="EX89" t="s">
        <v>1925</v>
      </c>
      <c r="EY89" t="s">
        <v>1925</v>
      </c>
      <c r="EZ89" t="s">
        <v>1925</v>
      </c>
      <c r="FA89" t="s">
        <v>1925</v>
      </c>
      <c r="FB89" t="s">
        <v>1925</v>
      </c>
      <c r="FC89" t="s">
        <v>1925</v>
      </c>
      <c r="FD89" t="s">
        <v>1925</v>
      </c>
      <c r="FE89">
        <v>0</v>
      </c>
      <c r="FF89" t="s">
        <v>1925</v>
      </c>
      <c r="FG89" t="s">
        <v>1925</v>
      </c>
      <c r="FH89" t="s">
        <v>1925</v>
      </c>
      <c r="FI89" t="s">
        <v>1925</v>
      </c>
      <c r="FJ89" t="s">
        <v>1925</v>
      </c>
      <c r="FK89" t="s">
        <v>1925</v>
      </c>
      <c r="FL89">
        <v>1</v>
      </c>
      <c r="FM89">
        <v>0</v>
      </c>
      <c r="FN89">
        <v>0</v>
      </c>
      <c r="FO89">
        <v>0</v>
      </c>
      <c r="FP89">
        <v>0</v>
      </c>
      <c r="FQ89">
        <v>0</v>
      </c>
      <c r="FR89">
        <v>0</v>
      </c>
      <c r="FS89">
        <v>1</v>
      </c>
      <c r="FT89">
        <v>0</v>
      </c>
      <c r="FU89">
        <v>1</v>
      </c>
      <c r="FV89">
        <v>1</v>
      </c>
      <c r="FW89">
        <v>0</v>
      </c>
      <c r="FX89">
        <v>1</v>
      </c>
      <c r="FY89">
        <v>0</v>
      </c>
      <c r="FZ89">
        <v>0</v>
      </c>
      <c r="GA89">
        <v>0</v>
      </c>
      <c r="GB89">
        <v>0</v>
      </c>
      <c r="GC89">
        <v>1</v>
      </c>
      <c r="GD89">
        <v>0</v>
      </c>
      <c r="GE89">
        <v>1</v>
      </c>
      <c r="GF89">
        <v>1</v>
      </c>
      <c r="GG89">
        <v>1</v>
      </c>
      <c r="GH89">
        <v>0</v>
      </c>
      <c r="GI89">
        <v>0</v>
      </c>
      <c r="GJ89">
        <v>0</v>
      </c>
      <c r="GK89">
        <v>0</v>
      </c>
      <c r="GL89">
        <v>0</v>
      </c>
      <c r="GM89">
        <v>0</v>
      </c>
      <c r="GN89">
        <v>0</v>
      </c>
      <c r="GO89">
        <v>0</v>
      </c>
      <c r="GP89">
        <v>0</v>
      </c>
      <c r="GQ89">
        <v>1</v>
      </c>
      <c r="GR89">
        <v>1</v>
      </c>
      <c r="GS89">
        <v>1</v>
      </c>
      <c r="GT89">
        <v>0</v>
      </c>
      <c r="GU89">
        <v>1</v>
      </c>
      <c r="GV89">
        <v>1</v>
      </c>
      <c r="GW89">
        <v>1</v>
      </c>
      <c r="GX89">
        <v>1</v>
      </c>
      <c r="GY89">
        <v>0</v>
      </c>
      <c r="GZ89">
        <v>0</v>
      </c>
      <c r="HA89">
        <v>0</v>
      </c>
      <c r="HB89">
        <v>0</v>
      </c>
      <c r="HC89">
        <v>0</v>
      </c>
      <c r="HD89">
        <v>1</v>
      </c>
      <c r="HE89">
        <v>1</v>
      </c>
      <c r="HF89">
        <v>1</v>
      </c>
      <c r="HG89">
        <v>1</v>
      </c>
      <c r="HH89">
        <v>1</v>
      </c>
      <c r="HI89">
        <v>0</v>
      </c>
      <c r="HJ89">
        <v>1</v>
      </c>
      <c r="HK89">
        <v>1</v>
      </c>
      <c r="HL89">
        <v>1</v>
      </c>
      <c r="HM89">
        <v>1</v>
      </c>
      <c r="HN89">
        <v>0</v>
      </c>
      <c r="HO89">
        <v>0</v>
      </c>
      <c r="HP89">
        <v>0</v>
      </c>
      <c r="HQ89">
        <v>0</v>
      </c>
      <c r="HR89">
        <v>0</v>
      </c>
      <c r="HS89">
        <v>0</v>
      </c>
    </row>
    <row r="90" spans="1:227" x14ac:dyDescent="0.35">
      <c r="A90" t="s">
        <v>434</v>
      </c>
      <c r="B90" s="1">
        <v>39448</v>
      </c>
      <c r="C90" s="1">
        <v>40038</v>
      </c>
      <c r="D90">
        <v>1</v>
      </c>
      <c r="E90">
        <v>1</v>
      </c>
      <c r="F90">
        <v>1</v>
      </c>
      <c r="G90">
        <v>1</v>
      </c>
      <c r="H90">
        <v>0</v>
      </c>
      <c r="I90">
        <v>0</v>
      </c>
      <c r="J90">
        <v>0</v>
      </c>
      <c r="K90">
        <v>0</v>
      </c>
      <c r="L90">
        <v>0</v>
      </c>
      <c r="M90">
        <v>0</v>
      </c>
      <c r="N90">
        <v>0</v>
      </c>
      <c r="O90">
        <v>0</v>
      </c>
      <c r="P90">
        <v>0</v>
      </c>
      <c r="Q90">
        <v>0</v>
      </c>
      <c r="R90">
        <v>0</v>
      </c>
      <c r="S90">
        <v>1</v>
      </c>
      <c r="T90">
        <v>0</v>
      </c>
      <c r="U90">
        <v>0</v>
      </c>
      <c r="V90">
        <v>1</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1</v>
      </c>
      <c r="AX90">
        <v>0</v>
      </c>
      <c r="AY90">
        <v>0</v>
      </c>
      <c r="AZ90">
        <v>0</v>
      </c>
      <c r="BA90">
        <v>0</v>
      </c>
      <c r="BB90">
        <v>1</v>
      </c>
      <c r="BC90">
        <v>1</v>
      </c>
      <c r="BD90">
        <v>0</v>
      </c>
      <c r="BE90">
        <v>0</v>
      </c>
      <c r="BF90">
        <v>0</v>
      </c>
      <c r="BG90">
        <v>0</v>
      </c>
      <c r="BH90">
        <v>0</v>
      </c>
      <c r="BI90">
        <v>0</v>
      </c>
      <c r="BJ90">
        <v>0</v>
      </c>
      <c r="BK90">
        <v>0</v>
      </c>
      <c r="BL90">
        <v>0</v>
      </c>
      <c r="BM90">
        <v>0</v>
      </c>
      <c r="BN90">
        <v>0</v>
      </c>
      <c r="BO90">
        <v>0</v>
      </c>
      <c r="BP90">
        <v>0</v>
      </c>
      <c r="BQ90">
        <v>0</v>
      </c>
      <c r="BR90">
        <v>0</v>
      </c>
      <c r="BS90">
        <v>1</v>
      </c>
      <c r="BT90">
        <v>1</v>
      </c>
      <c r="BU90">
        <v>0</v>
      </c>
      <c r="BV90">
        <v>0</v>
      </c>
      <c r="BW90">
        <v>0</v>
      </c>
      <c r="BX90">
        <v>0</v>
      </c>
      <c r="BY90">
        <v>0</v>
      </c>
      <c r="BZ90">
        <v>0</v>
      </c>
      <c r="CA90">
        <v>0</v>
      </c>
      <c r="CB90">
        <v>0</v>
      </c>
      <c r="CC90">
        <v>0</v>
      </c>
      <c r="CD90">
        <v>0</v>
      </c>
      <c r="CE90">
        <v>0</v>
      </c>
      <c r="CF90">
        <v>0</v>
      </c>
      <c r="CG90">
        <v>0</v>
      </c>
      <c r="CH90">
        <v>0</v>
      </c>
      <c r="CI90">
        <v>0</v>
      </c>
      <c r="CJ90">
        <v>0</v>
      </c>
      <c r="CK90">
        <v>0</v>
      </c>
      <c r="CL90">
        <v>0</v>
      </c>
      <c r="CM90">
        <v>1</v>
      </c>
      <c r="CN90">
        <v>0</v>
      </c>
      <c r="CO90" t="s">
        <v>1925</v>
      </c>
      <c r="CP90" t="s">
        <v>1925</v>
      </c>
      <c r="CQ90" t="s">
        <v>1925</v>
      </c>
      <c r="CR90" t="s">
        <v>1925</v>
      </c>
      <c r="CS90" t="s">
        <v>1925</v>
      </c>
      <c r="CT90" t="s">
        <v>1925</v>
      </c>
      <c r="CU90" t="s">
        <v>1925</v>
      </c>
      <c r="CV90" t="s">
        <v>1925</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1</v>
      </c>
      <c r="DY90">
        <v>0</v>
      </c>
      <c r="DZ90">
        <v>0</v>
      </c>
      <c r="EA90">
        <v>0</v>
      </c>
      <c r="EB90">
        <v>0</v>
      </c>
      <c r="EC90">
        <v>1</v>
      </c>
      <c r="ED90">
        <v>1</v>
      </c>
      <c r="EE90">
        <v>0</v>
      </c>
      <c r="EF90">
        <v>0</v>
      </c>
      <c r="EG90">
        <v>0</v>
      </c>
      <c r="EH90">
        <v>0</v>
      </c>
      <c r="EI90">
        <v>0</v>
      </c>
      <c r="EJ90">
        <v>0</v>
      </c>
      <c r="EK90">
        <v>0</v>
      </c>
      <c r="EL90">
        <v>0</v>
      </c>
      <c r="EM90">
        <v>0</v>
      </c>
      <c r="EN90">
        <v>0</v>
      </c>
      <c r="EO90">
        <v>0</v>
      </c>
      <c r="EP90">
        <v>0</v>
      </c>
      <c r="EQ90">
        <v>0</v>
      </c>
      <c r="ER90">
        <v>0</v>
      </c>
      <c r="ES90">
        <v>0</v>
      </c>
      <c r="ET90">
        <v>0</v>
      </c>
      <c r="EU90">
        <v>0</v>
      </c>
      <c r="EV90">
        <v>1</v>
      </c>
      <c r="EW90">
        <v>2</v>
      </c>
      <c r="EX90" t="s">
        <v>1925</v>
      </c>
      <c r="EY90" t="s">
        <v>1925</v>
      </c>
      <c r="EZ90" t="s">
        <v>1925</v>
      </c>
      <c r="FA90" t="s">
        <v>1925</v>
      </c>
      <c r="FB90" t="s">
        <v>1925</v>
      </c>
      <c r="FC90" t="s">
        <v>1925</v>
      </c>
      <c r="FD90" t="s">
        <v>1925</v>
      </c>
      <c r="FE90">
        <v>0</v>
      </c>
      <c r="FF90" t="s">
        <v>1925</v>
      </c>
      <c r="FG90" t="s">
        <v>1925</v>
      </c>
      <c r="FH90" t="s">
        <v>1925</v>
      </c>
      <c r="FI90" t="s">
        <v>1925</v>
      </c>
      <c r="FJ90" t="s">
        <v>1925</v>
      </c>
      <c r="FK90" t="s">
        <v>1925</v>
      </c>
      <c r="FL90">
        <v>0</v>
      </c>
      <c r="FM90">
        <v>0</v>
      </c>
      <c r="FN90">
        <v>0</v>
      </c>
      <c r="FO90">
        <v>0</v>
      </c>
      <c r="FP90">
        <v>1</v>
      </c>
      <c r="FQ90">
        <v>0</v>
      </c>
      <c r="FR90">
        <v>2</v>
      </c>
      <c r="FS90" t="s">
        <v>1925</v>
      </c>
      <c r="FT90" t="s">
        <v>1925</v>
      </c>
      <c r="FU90" t="s">
        <v>1925</v>
      </c>
      <c r="FV90" t="s">
        <v>1925</v>
      </c>
      <c r="FW90" t="s">
        <v>1925</v>
      </c>
      <c r="FX90" t="s">
        <v>1925</v>
      </c>
      <c r="FY90" t="s">
        <v>1925</v>
      </c>
      <c r="FZ90" t="s">
        <v>1925</v>
      </c>
      <c r="GA90" t="s">
        <v>1925</v>
      </c>
      <c r="GB90" t="s">
        <v>1925</v>
      </c>
      <c r="GC90">
        <v>0</v>
      </c>
      <c r="GD90" t="s">
        <v>1925</v>
      </c>
      <c r="GE90" t="s">
        <v>1925</v>
      </c>
      <c r="GF90" t="s">
        <v>1925</v>
      </c>
      <c r="GG90" t="s">
        <v>1925</v>
      </c>
      <c r="GH90" t="s">
        <v>1925</v>
      </c>
      <c r="GI90" t="s">
        <v>1925</v>
      </c>
      <c r="GJ90" t="s">
        <v>1925</v>
      </c>
      <c r="GK90" t="s">
        <v>1925</v>
      </c>
      <c r="GL90" t="s">
        <v>1925</v>
      </c>
      <c r="GM90" t="s">
        <v>1925</v>
      </c>
      <c r="GN90" t="s">
        <v>1925</v>
      </c>
      <c r="GO90" t="s">
        <v>1925</v>
      </c>
      <c r="GP90" t="s">
        <v>1925</v>
      </c>
      <c r="GQ90" t="s">
        <v>1925</v>
      </c>
      <c r="GR90" t="s">
        <v>1925</v>
      </c>
      <c r="GS90" t="s">
        <v>1925</v>
      </c>
      <c r="GT90" t="s">
        <v>1925</v>
      </c>
      <c r="GU90" t="s">
        <v>1925</v>
      </c>
      <c r="GV90" t="s">
        <v>1925</v>
      </c>
      <c r="GW90" t="s">
        <v>1925</v>
      </c>
      <c r="GX90" t="s">
        <v>1925</v>
      </c>
      <c r="GY90" t="s">
        <v>1925</v>
      </c>
      <c r="GZ90" t="s">
        <v>1925</v>
      </c>
      <c r="HA90" t="s">
        <v>1925</v>
      </c>
      <c r="HB90" t="s">
        <v>1925</v>
      </c>
      <c r="HC90" t="s">
        <v>1925</v>
      </c>
      <c r="HD90" t="s">
        <v>1925</v>
      </c>
      <c r="HE90">
        <v>1</v>
      </c>
      <c r="HF90">
        <v>1</v>
      </c>
      <c r="HG90">
        <v>1</v>
      </c>
      <c r="HH90">
        <v>0</v>
      </c>
      <c r="HI90">
        <v>0</v>
      </c>
      <c r="HJ90">
        <v>0</v>
      </c>
      <c r="HK90">
        <v>0</v>
      </c>
      <c r="HL90">
        <v>0</v>
      </c>
      <c r="HM90">
        <v>0</v>
      </c>
      <c r="HN90">
        <v>0</v>
      </c>
      <c r="HO90">
        <v>0</v>
      </c>
      <c r="HP90">
        <v>0</v>
      </c>
      <c r="HQ90">
        <v>0</v>
      </c>
      <c r="HR90">
        <v>0</v>
      </c>
      <c r="HS90">
        <v>0</v>
      </c>
    </row>
    <row r="91" spans="1:227" x14ac:dyDescent="0.35">
      <c r="A91" t="s">
        <v>434</v>
      </c>
      <c r="B91" s="1">
        <v>40039</v>
      </c>
      <c r="C91" s="1">
        <v>40136</v>
      </c>
      <c r="D91">
        <v>1</v>
      </c>
      <c r="E91">
        <v>1</v>
      </c>
      <c r="F91">
        <v>1</v>
      </c>
      <c r="G91">
        <v>1</v>
      </c>
      <c r="H91">
        <v>0</v>
      </c>
      <c r="I91">
        <v>0</v>
      </c>
      <c r="J91">
        <v>0</v>
      </c>
      <c r="K91">
        <v>0</v>
      </c>
      <c r="L91">
        <v>0</v>
      </c>
      <c r="M91">
        <v>0</v>
      </c>
      <c r="N91">
        <v>0</v>
      </c>
      <c r="O91">
        <v>0</v>
      </c>
      <c r="P91">
        <v>0</v>
      </c>
      <c r="Q91">
        <v>0</v>
      </c>
      <c r="R91">
        <v>0</v>
      </c>
      <c r="S91">
        <v>1</v>
      </c>
      <c r="T91">
        <v>0</v>
      </c>
      <c r="U91">
        <v>0</v>
      </c>
      <c r="V91">
        <v>1</v>
      </c>
      <c r="W91">
        <v>1</v>
      </c>
      <c r="X91">
        <v>0</v>
      </c>
      <c r="Y91">
        <v>1</v>
      </c>
      <c r="Z91">
        <v>1</v>
      </c>
      <c r="AA91">
        <v>1</v>
      </c>
      <c r="AB91">
        <v>0</v>
      </c>
      <c r="AC91">
        <v>1</v>
      </c>
      <c r="AD91">
        <v>1</v>
      </c>
      <c r="AE91">
        <v>1</v>
      </c>
      <c r="AF91">
        <v>0</v>
      </c>
      <c r="AG91">
        <v>1</v>
      </c>
      <c r="AH91">
        <v>1</v>
      </c>
      <c r="AI91">
        <v>1</v>
      </c>
      <c r="AJ91">
        <v>1</v>
      </c>
      <c r="AK91">
        <v>0</v>
      </c>
      <c r="AL91">
        <v>1</v>
      </c>
      <c r="AM91">
        <v>1</v>
      </c>
      <c r="AN91">
        <v>0</v>
      </c>
      <c r="AO91">
        <v>0</v>
      </c>
      <c r="AP91">
        <v>0</v>
      </c>
      <c r="AQ91">
        <v>0</v>
      </c>
      <c r="AR91">
        <v>0</v>
      </c>
      <c r="AS91">
        <v>0</v>
      </c>
      <c r="AT91">
        <v>0</v>
      </c>
      <c r="AU91">
        <v>0</v>
      </c>
      <c r="AV91">
        <v>0</v>
      </c>
      <c r="AW91">
        <v>0</v>
      </c>
      <c r="AX91">
        <v>0</v>
      </c>
      <c r="AY91">
        <v>1</v>
      </c>
      <c r="AZ91">
        <v>0</v>
      </c>
      <c r="BA91">
        <v>1</v>
      </c>
      <c r="BB91">
        <v>1</v>
      </c>
      <c r="BC91">
        <v>1</v>
      </c>
      <c r="BD91">
        <v>0</v>
      </c>
      <c r="BE91">
        <v>0</v>
      </c>
      <c r="BF91">
        <v>0</v>
      </c>
      <c r="BG91">
        <v>0</v>
      </c>
      <c r="BH91">
        <v>0</v>
      </c>
      <c r="BI91">
        <v>0</v>
      </c>
      <c r="BJ91">
        <v>0</v>
      </c>
      <c r="BK91">
        <v>0</v>
      </c>
      <c r="BL91">
        <v>0</v>
      </c>
      <c r="BM91">
        <v>0</v>
      </c>
      <c r="BN91">
        <v>0</v>
      </c>
      <c r="BO91">
        <v>0</v>
      </c>
      <c r="BP91">
        <v>1</v>
      </c>
      <c r="BQ91">
        <v>0</v>
      </c>
      <c r="BR91">
        <v>0</v>
      </c>
      <c r="BS91">
        <v>0</v>
      </c>
      <c r="BT91">
        <v>1</v>
      </c>
      <c r="BU91">
        <v>0</v>
      </c>
      <c r="BV91">
        <v>0</v>
      </c>
      <c r="BW91">
        <v>1</v>
      </c>
      <c r="BX91">
        <v>0</v>
      </c>
      <c r="BY91">
        <v>1</v>
      </c>
      <c r="BZ91">
        <v>0</v>
      </c>
      <c r="CA91">
        <v>1</v>
      </c>
      <c r="CB91">
        <v>0</v>
      </c>
      <c r="CC91">
        <v>0</v>
      </c>
      <c r="CD91">
        <v>0</v>
      </c>
      <c r="CE91">
        <v>0</v>
      </c>
      <c r="CF91">
        <v>0</v>
      </c>
      <c r="CG91">
        <v>1</v>
      </c>
      <c r="CH91">
        <v>1</v>
      </c>
      <c r="CI91">
        <v>0</v>
      </c>
      <c r="CJ91">
        <v>1</v>
      </c>
      <c r="CK91">
        <v>1</v>
      </c>
      <c r="CL91">
        <v>1</v>
      </c>
      <c r="CM91">
        <v>0</v>
      </c>
      <c r="CN91">
        <v>0</v>
      </c>
      <c r="CO91">
        <v>0</v>
      </c>
      <c r="CP91">
        <v>0</v>
      </c>
      <c r="CQ91">
        <v>0</v>
      </c>
      <c r="CR91">
        <v>0</v>
      </c>
      <c r="CS91">
        <v>0</v>
      </c>
      <c r="CT91">
        <v>0</v>
      </c>
      <c r="CU91">
        <v>1</v>
      </c>
      <c r="CV91">
        <v>1</v>
      </c>
      <c r="CW91">
        <v>0</v>
      </c>
      <c r="CX91">
        <v>1</v>
      </c>
      <c r="CY91">
        <v>1</v>
      </c>
      <c r="CZ91">
        <v>1</v>
      </c>
      <c r="DA91">
        <v>1</v>
      </c>
      <c r="DB91">
        <v>1</v>
      </c>
      <c r="DC91">
        <v>1</v>
      </c>
      <c r="DD91">
        <v>1</v>
      </c>
      <c r="DE91">
        <v>1</v>
      </c>
      <c r="DF91">
        <v>0</v>
      </c>
      <c r="DG91">
        <v>0</v>
      </c>
      <c r="DH91">
        <v>1</v>
      </c>
      <c r="DI91">
        <v>0</v>
      </c>
      <c r="DJ91">
        <v>1</v>
      </c>
      <c r="DK91">
        <v>1</v>
      </c>
      <c r="DL91">
        <v>1</v>
      </c>
      <c r="DM91">
        <v>1</v>
      </c>
      <c r="DN91">
        <v>1</v>
      </c>
      <c r="DO91">
        <v>0</v>
      </c>
      <c r="DP91">
        <v>1</v>
      </c>
      <c r="DQ91">
        <v>1</v>
      </c>
      <c r="DR91">
        <v>0</v>
      </c>
      <c r="DS91">
        <v>0</v>
      </c>
      <c r="DT91">
        <v>0</v>
      </c>
      <c r="DU91">
        <v>0</v>
      </c>
      <c r="DV91">
        <v>1</v>
      </c>
      <c r="DW91">
        <v>0</v>
      </c>
      <c r="DX91">
        <v>0</v>
      </c>
      <c r="DY91">
        <v>0</v>
      </c>
      <c r="DZ91">
        <v>1</v>
      </c>
      <c r="EA91">
        <v>1</v>
      </c>
      <c r="EB91">
        <v>1</v>
      </c>
      <c r="EC91">
        <v>1</v>
      </c>
      <c r="ED91">
        <v>1</v>
      </c>
      <c r="EE91">
        <v>0</v>
      </c>
      <c r="EF91">
        <v>0</v>
      </c>
      <c r="EG91">
        <v>0</v>
      </c>
      <c r="EH91">
        <v>0</v>
      </c>
      <c r="EI91">
        <v>0</v>
      </c>
      <c r="EJ91">
        <v>0</v>
      </c>
      <c r="EK91">
        <v>0</v>
      </c>
      <c r="EL91">
        <v>0</v>
      </c>
      <c r="EM91">
        <v>0</v>
      </c>
      <c r="EN91">
        <v>0</v>
      </c>
      <c r="EO91">
        <v>0</v>
      </c>
      <c r="EP91">
        <v>0</v>
      </c>
      <c r="EQ91">
        <v>1</v>
      </c>
      <c r="ER91">
        <v>0</v>
      </c>
      <c r="ES91">
        <v>0</v>
      </c>
      <c r="ET91">
        <v>0</v>
      </c>
      <c r="EU91">
        <v>0</v>
      </c>
      <c r="EV91">
        <v>0</v>
      </c>
      <c r="EW91">
        <v>0</v>
      </c>
      <c r="EX91">
        <v>1</v>
      </c>
      <c r="EY91">
        <v>1</v>
      </c>
      <c r="EZ91">
        <v>1</v>
      </c>
      <c r="FA91">
        <v>1</v>
      </c>
      <c r="FB91">
        <v>1</v>
      </c>
      <c r="FC91">
        <v>1</v>
      </c>
      <c r="FD91">
        <v>0</v>
      </c>
      <c r="FE91">
        <v>0</v>
      </c>
      <c r="FF91" t="s">
        <v>1925</v>
      </c>
      <c r="FG91" t="s">
        <v>1925</v>
      </c>
      <c r="FH91" t="s">
        <v>1925</v>
      </c>
      <c r="FI91" t="s">
        <v>1925</v>
      </c>
      <c r="FJ91" t="s">
        <v>1925</v>
      </c>
      <c r="FK91" t="s">
        <v>1925</v>
      </c>
      <c r="FL91">
        <v>1</v>
      </c>
      <c r="FM91">
        <v>1</v>
      </c>
      <c r="FN91">
        <v>0</v>
      </c>
      <c r="FO91">
        <v>1</v>
      </c>
      <c r="FP91">
        <v>0</v>
      </c>
      <c r="FQ91">
        <v>0</v>
      </c>
      <c r="FR91">
        <v>1</v>
      </c>
      <c r="FS91">
        <v>1</v>
      </c>
      <c r="FT91">
        <v>1</v>
      </c>
      <c r="FU91">
        <v>1</v>
      </c>
      <c r="FV91">
        <v>1</v>
      </c>
      <c r="FW91">
        <v>1</v>
      </c>
      <c r="FX91">
        <v>1</v>
      </c>
      <c r="FY91">
        <v>0</v>
      </c>
      <c r="FZ91">
        <v>0</v>
      </c>
      <c r="GA91">
        <v>0</v>
      </c>
      <c r="GB91">
        <v>0</v>
      </c>
      <c r="GC91">
        <v>0</v>
      </c>
      <c r="GD91" t="s">
        <v>1925</v>
      </c>
      <c r="GE91" t="s">
        <v>1925</v>
      </c>
      <c r="GF91" t="s">
        <v>1925</v>
      </c>
      <c r="GG91" t="s">
        <v>1925</v>
      </c>
      <c r="GH91" t="s">
        <v>1925</v>
      </c>
      <c r="GI91" t="s">
        <v>1925</v>
      </c>
      <c r="GJ91" t="s">
        <v>1925</v>
      </c>
      <c r="GK91" t="s">
        <v>1925</v>
      </c>
      <c r="GL91" t="s">
        <v>1925</v>
      </c>
      <c r="GM91" t="s">
        <v>1925</v>
      </c>
      <c r="GN91" t="s">
        <v>1925</v>
      </c>
      <c r="GO91" t="s">
        <v>1925</v>
      </c>
      <c r="GP91" t="s">
        <v>1925</v>
      </c>
      <c r="GQ91" t="s">
        <v>1925</v>
      </c>
      <c r="GR91" t="s">
        <v>1925</v>
      </c>
      <c r="GS91" t="s">
        <v>1925</v>
      </c>
      <c r="GT91" t="s">
        <v>1925</v>
      </c>
      <c r="GU91" t="s">
        <v>1925</v>
      </c>
      <c r="GV91" t="s">
        <v>1925</v>
      </c>
      <c r="GW91" t="s">
        <v>1925</v>
      </c>
      <c r="GX91" t="s">
        <v>1925</v>
      </c>
      <c r="GY91" t="s">
        <v>1925</v>
      </c>
      <c r="GZ91" t="s">
        <v>1925</v>
      </c>
      <c r="HA91" t="s">
        <v>1925</v>
      </c>
      <c r="HB91" t="s">
        <v>1925</v>
      </c>
      <c r="HC91" t="s">
        <v>1925</v>
      </c>
      <c r="HD91" t="s">
        <v>1925</v>
      </c>
      <c r="HE91">
        <v>1</v>
      </c>
      <c r="HF91">
        <v>1</v>
      </c>
      <c r="HG91">
        <v>1</v>
      </c>
      <c r="HH91">
        <v>0</v>
      </c>
      <c r="HI91">
        <v>0</v>
      </c>
      <c r="HJ91">
        <v>0</v>
      </c>
      <c r="HK91">
        <v>0</v>
      </c>
      <c r="HL91">
        <v>0</v>
      </c>
      <c r="HM91">
        <v>0</v>
      </c>
      <c r="HN91">
        <v>0</v>
      </c>
      <c r="HO91">
        <v>0</v>
      </c>
      <c r="HP91">
        <v>0</v>
      </c>
      <c r="HQ91">
        <v>0</v>
      </c>
      <c r="HR91">
        <v>0</v>
      </c>
      <c r="HS91">
        <v>0</v>
      </c>
    </row>
    <row r="92" spans="1:227" x14ac:dyDescent="0.35">
      <c r="A92" t="s">
        <v>434</v>
      </c>
      <c r="B92" s="1">
        <v>40137</v>
      </c>
      <c r="C92" s="1">
        <v>40647</v>
      </c>
      <c r="D92">
        <v>1</v>
      </c>
      <c r="E92">
        <v>1</v>
      </c>
      <c r="F92">
        <v>1</v>
      </c>
      <c r="G92">
        <v>1</v>
      </c>
      <c r="H92">
        <v>0</v>
      </c>
      <c r="I92">
        <v>0</v>
      </c>
      <c r="J92">
        <v>0</v>
      </c>
      <c r="K92">
        <v>0</v>
      </c>
      <c r="L92">
        <v>0</v>
      </c>
      <c r="M92">
        <v>0</v>
      </c>
      <c r="N92">
        <v>0</v>
      </c>
      <c r="O92">
        <v>0</v>
      </c>
      <c r="P92">
        <v>0</v>
      </c>
      <c r="Q92">
        <v>0</v>
      </c>
      <c r="R92">
        <v>0</v>
      </c>
      <c r="S92">
        <v>1</v>
      </c>
      <c r="T92">
        <v>0</v>
      </c>
      <c r="U92">
        <v>0</v>
      </c>
      <c r="V92">
        <v>1</v>
      </c>
      <c r="W92">
        <v>1</v>
      </c>
      <c r="X92">
        <v>1</v>
      </c>
      <c r="Y92">
        <v>1</v>
      </c>
      <c r="Z92">
        <v>1</v>
      </c>
      <c r="AA92">
        <v>1</v>
      </c>
      <c r="AB92">
        <v>0</v>
      </c>
      <c r="AC92">
        <v>1</v>
      </c>
      <c r="AD92">
        <v>1</v>
      </c>
      <c r="AE92">
        <v>1</v>
      </c>
      <c r="AF92">
        <v>0</v>
      </c>
      <c r="AG92">
        <v>1</v>
      </c>
      <c r="AH92">
        <v>1</v>
      </c>
      <c r="AI92">
        <v>1</v>
      </c>
      <c r="AJ92">
        <v>1</v>
      </c>
      <c r="AK92">
        <v>0</v>
      </c>
      <c r="AL92">
        <v>1</v>
      </c>
      <c r="AM92">
        <v>1</v>
      </c>
      <c r="AN92">
        <v>0</v>
      </c>
      <c r="AO92">
        <v>0</v>
      </c>
      <c r="AP92">
        <v>0</v>
      </c>
      <c r="AQ92">
        <v>0</v>
      </c>
      <c r="AR92">
        <v>0</v>
      </c>
      <c r="AS92">
        <v>0</v>
      </c>
      <c r="AT92">
        <v>0</v>
      </c>
      <c r="AU92">
        <v>0</v>
      </c>
      <c r="AV92">
        <v>0</v>
      </c>
      <c r="AW92">
        <v>0</v>
      </c>
      <c r="AX92">
        <v>0</v>
      </c>
      <c r="AY92">
        <v>1</v>
      </c>
      <c r="AZ92">
        <v>0</v>
      </c>
      <c r="BA92">
        <v>1</v>
      </c>
      <c r="BB92">
        <v>1</v>
      </c>
      <c r="BC92">
        <v>1</v>
      </c>
      <c r="BD92">
        <v>0</v>
      </c>
      <c r="BE92">
        <v>0</v>
      </c>
      <c r="BF92">
        <v>0</v>
      </c>
      <c r="BG92">
        <v>0</v>
      </c>
      <c r="BH92">
        <v>0</v>
      </c>
      <c r="BI92">
        <v>0</v>
      </c>
      <c r="BJ92">
        <v>0</v>
      </c>
      <c r="BK92">
        <v>0</v>
      </c>
      <c r="BL92">
        <v>0</v>
      </c>
      <c r="BM92">
        <v>0</v>
      </c>
      <c r="BN92">
        <v>0</v>
      </c>
      <c r="BO92">
        <v>0</v>
      </c>
      <c r="BP92">
        <v>1</v>
      </c>
      <c r="BQ92">
        <v>0</v>
      </c>
      <c r="BR92">
        <v>0</v>
      </c>
      <c r="BS92">
        <v>0</v>
      </c>
      <c r="BT92">
        <v>1</v>
      </c>
      <c r="BU92">
        <v>0</v>
      </c>
      <c r="BV92">
        <v>0</v>
      </c>
      <c r="BW92">
        <v>1</v>
      </c>
      <c r="BX92">
        <v>0</v>
      </c>
      <c r="BY92">
        <v>1</v>
      </c>
      <c r="BZ92">
        <v>0</v>
      </c>
      <c r="CA92">
        <v>1</v>
      </c>
      <c r="CB92">
        <v>0</v>
      </c>
      <c r="CC92">
        <v>0</v>
      </c>
      <c r="CD92">
        <v>0</v>
      </c>
      <c r="CE92">
        <v>0</v>
      </c>
      <c r="CF92">
        <v>0</v>
      </c>
      <c r="CG92">
        <v>1</v>
      </c>
      <c r="CH92">
        <v>1</v>
      </c>
      <c r="CI92">
        <v>0</v>
      </c>
      <c r="CJ92">
        <v>1</v>
      </c>
      <c r="CK92">
        <v>1</v>
      </c>
      <c r="CL92">
        <v>1</v>
      </c>
      <c r="CM92">
        <v>0</v>
      </c>
      <c r="CN92">
        <v>0</v>
      </c>
      <c r="CO92">
        <v>0</v>
      </c>
      <c r="CP92">
        <v>0</v>
      </c>
      <c r="CQ92">
        <v>0</v>
      </c>
      <c r="CR92">
        <v>0</v>
      </c>
      <c r="CS92">
        <v>0</v>
      </c>
      <c r="CT92">
        <v>0</v>
      </c>
      <c r="CU92">
        <v>1</v>
      </c>
      <c r="CV92">
        <v>1</v>
      </c>
      <c r="CW92">
        <v>0</v>
      </c>
      <c r="CX92">
        <v>1</v>
      </c>
      <c r="CY92">
        <v>1</v>
      </c>
      <c r="CZ92">
        <v>1</v>
      </c>
      <c r="DA92">
        <v>1</v>
      </c>
      <c r="DB92">
        <v>1</v>
      </c>
      <c r="DC92">
        <v>1</v>
      </c>
      <c r="DD92">
        <v>1</v>
      </c>
      <c r="DE92">
        <v>1</v>
      </c>
      <c r="DF92">
        <v>0</v>
      </c>
      <c r="DG92">
        <v>1</v>
      </c>
      <c r="DH92">
        <v>1</v>
      </c>
      <c r="DI92">
        <v>0</v>
      </c>
      <c r="DJ92">
        <v>1</v>
      </c>
      <c r="DK92">
        <v>1</v>
      </c>
      <c r="DL92">
        <v>1</v>
      </c>
      <c r="DM92">
        <v>1</v>
      </c>
      <c r="DN92">
        <v>1</v>
      </c>
      <c r="DO92">
        <v>0</v>
      </c>
      <c r="DP92">
        <v>1</v>
      </c>
      <c r="DQ92">
        <v>1</v>
      </c>
      <c r="DR92">
        <v>0</v>
      </c>
      <c r="DS92">
        <v>0</v>
      </c>
      <c r="DT92">
        <v>0</v>
      </c>
      <c r="DU92">
        <v>0</v>
      </c>
      <c r="DV92">
        <v>1</v>
      </c>
      <c r="DW92">
        <v>0</v>
      </c>
      <c r="DX92">
        <v>0</v>
      </c>
      <c r="DY92">
        <v>0</v>
      </c>
      <c r="DZ92">
        <v>1</v>
      </c>
      <c r="EA92">
        <v>1</v>
      </c>
      <c r="EB92">
        <v>1</v>
      </c>
      <c r="EC92">
        <v>1</v>
      </c>
      <c r="ED92">
        <v>1</v>
      </c>
      <c r="EE92">
        <v>0</v>
      </c>
      <c r="EF92">
        <v>0</v>
      </c>
      <c r="EG92">
        <v>0</v>
      </c>
      <c r="EH92">
        <v>0</v>
      </c>
      <c r="EI92">
        <v>0</v>
      </c>
      <c r="EJ92">
        <v>0</v>
      </c>
      <c r="EK92">
        <v>0</v>
      </c>
      <c r="EL92">
        <v>0</v>
      </c>
      <c r="EM92">
        <v>0</v>
      </c>
      <c r="EN92">
        <v>0</v>
      </c>
      <c r="EO92">
        <v>0</v>
      </c>
      <c r="EP92">
        <v>0</v>
      </c>
      <c r="EQ92">
        <v>1</v>
      </c>
      <c r="ER92">
        <v>0</v>
      </c>
      <c r="ES92">
        <v>0</v>
      </c>
      <c r="ET92">
        <v>0</v>
      </c>
      <c r="EU92">
        <v>0</v>
      </c>
      <c r="EV92">
        <v>0</v>
      </c>
      <c r="EW92">
        <v>0</v>
      </c>
      <c r="EX92">
        <v>1</v>
      </c>
      <c r="EY92">
        <v>1</v>
      </c>
      <c r="EZ92">
        <v>1</v>
      </c>
      <c r="FA92">
        <v>1</v>
      </c>
      <c r="FB92">
        <v>1</v>
      </c>
      <c r="FC92">
        <v>1</v>
      </c>
      <c r="FD92">
        <v>0</v>
      </c>
      <c r="FE92">
        <v>0</v>
      </c>
      <c r="FF92" t="s">
        <v>1925</v>
      </c>
      <c r="FG92" t="s">
        <v>1925</v>
      </c>
      <c r="FH92" t="s">
        <v>1925</v>
      </c>
      <c r="FI92" t="s">
        <v>1925</v>
      </c>
      <c r="FJ92" t="s">
        <v>1925</v>
      </c>
      <c r="FK92" t="s">
        <v>1925</v>
      </c>
      <c r="FL92">
        <v>1</v>
      </c>
      <c r="FM92">
        <v>1</v>
      </c>
      <c r="FN92">
        <v>0</v>
      </c>
      <c r="FO92">
        <v>1</v>
      </c>
      <c r="FP92">
        <v>0</v>
      </c>
      <c r="FQ92">
        <v>0</v>
      </c>
      <c r="FR92">
        <v>1</v>
      </c>
      <c r="FS92">
        <v>1</v>
      </c>
      <c r="FT92">
        <v>1</v>
      </c>
      <c r="FU92">
        <v>1</v>
      </c>
      <c r="FV92">
        <v>1</v>
      </c>
      <c r="FW92">
        <v>1</v>
      </c>
      <c r="FX92">
        <v>1</v>
      </c>
      <c r="FY92">
        <v>0</v>
      </c>
      <c r="FZ92">
        <v>0</v>
      </c>
      <c r="GA92">
        <v>0</v>
      </c>
      <c r="GB92">
        <v>0</v>
      </c>
      <c r="GC92">
        <v>0</v>
      </c>
      <c r="GD92" t="s">
        <v>1925</v>
      </c>
      <c r="GE92" t="s">
        <v>1925</v>
      </c>
      <c r="GF92" t="s">
        <v>1925</v>
      </c>
      <c r="GG92" t="s">
        <v>1925</v>
      </c>
      <c r="GH92" t="s">
        <v>1925</v>
      </c>
      <c r="GI92" t="s">
        <v>1925</v>
      </c>
      <c r="GJ92" t="s">
        <v>1925</v>
      </c>
      <c r="GK92" t="s">
        <v>1925</v>
      </c>
      <c r="GL92" t="s">
        <v>1925</v>
      </c>
      <c r="GM92" t="s">
        <v>1925</v>
      </c>
      <c r="GN92" t="s">
        <v>1925</v>
      </c>
      <c r="GO92" t="s">
        <v>1925</v>
      </c>
      <c r="GP92" t="s">
        <v>1925</v>
      </c>
      <c r="GQ92" t="s">
        <v>1925</v>
      </c>
      <c r="GR92" t="s">
        <v>1925</v>
      </c>
      <c r="GS92" t="s">
        <v>1925</v>
      </c>
      <c r="GT92" t="s">
        <v>1925</v>
      </c>
      <c r="GU92" t="s">
        <v>1925</v>
      </c>
      <c r="GV92" t="s">
        <v>1925</v>
      </c>
      <c r="GW92" t="s">
        <v>1925</v>
      </c>
      <c r="GX92" t="s">
        <v>1925</v>
      </c>
      <c r="GY92" t="s">
        <v>1925</v>
      </c>
      <c r="GZ92" t="s">
        <v>1925</v>
      </c>
      <c r="HA92" t="s">
        <v>1925</v>
      </c>
      <c r="HB92" t="s">
        <v>1925</v>
      </c>
      <c r="HC92" t="s">
        <v>1925</v>
      </c>
      <c r="HD92" t="s">
        <v>1925</v>
      </c>
      <c r="HE92">
        <v>1</v>
      </c>
      <c r="HF92">
        <v>1</v>
      </c>
      <c r="HG92">
        <v>1</v>
      </c>
      <c r="HH92">
        <v>0</v>
      </c>
      <c r="HI92">
        <v>0</v>
      </c>
      <c r="HJ92">
        <v>0</v>
      </c>
      <c r="HK92">
        <v>0</v>
      </c>
      <c r="HL92">
        <v>0</v>
      </c>
      <c r="HM92">
        <v>0</v>
      </c>
      <c r="HN92">
        <v>0</v>
      </c>
      <c r="HO92">
        <v>0</v>
      </c>
      <c r="HP92">
        <v>0</v>
      </c>
      <c r="HQ92">
        <v>0</v>
      </c>
      <c r="HR92">
        <v>0</v>
      </c>
      <c r="HS92">
        <v>0</v>
      </c>
    </row>
    <row r="93" spans="1:227" x14ac:dyDescent="0.35">
      <c r="A93" t="s">
        <v>434</v>
      </c>
      <c r="B93" s="1">
        <v>40648</v>
      </c>
      <c r="C93" s="1">
        <v>41066</v>
      </c>
      <c r="D93">
        <v>1</v>
      </c>
      <c r="E93">
        <v>1</v>
      </c>
      <c r="F93">
        <v>1</v>
      </c>
      <c r="G93">
        <v>1</v>
      </c>
      <c r="H93">
        <v>0</v>
      </c>
      <c r="I93">
        <v>0</v>
      </c>
      <c r="J93">
        <v>0</v>
      </c>
      <c r="K93">
        <v>0</v>
      </c>
      <c r="L93">
        <v>0</v>
      </c>
      <c r="M93">
        <v>0</v>
      </c>
      <c r="N93">
        <v>0</v>
      </c>
      <c r="O93">
        <v>0</v>
      </c>
      <c r="P93">
        <v>0</v>
      </c>
      <c r="Q93">
        <v>0</v>
      </c>
      <c r="R93">
        <v>0</v>
      </c>
      <c r="S93">
        <v>1</v>
      </c>
      <c r="T93">
        <v>0</v>
      </c>
      <c r="U93">
        <v>0</v>
      </c>
      <c r="V93">
        <v>1</v>
      </c>
      <c r="W93">
        <v>1</v>
      </c>
      <c r="X93">
        <v>1</v>
      </c>
      <c r="Y93">
        <v>1</v>
      </c>
      <c r="Z93">
        <v>1</v>
      </c>
      <c r="AA93">
        <v>1</v>
      </c>
      <c r="AB93">
        <v>0</v>
      </c>
      <c r="AC93">
        <v>1</v>
      </c>
      <c r="AD93">
        <v>1</v>
      </c>
      <c r="AE93">
        <v>1</v>
      </c>
      <c r="AF93">
        <v>0</v>
      </c>
      <c r="AG93">
        <v>1</v>
      </c>
      <c r="AH93">
        <v>1</v>
      </c>
      <c r="AI93">
        <v>1</v>
      </c>
      <c r="AJ93">
        <v>1</v>
      </c>
      <c r="AK93">
        <v>0</v>
      </c>
      <c r="AL93">
        <v>1</v>
      </c>
      <c r="AM93">
        <v>1</v>
      </c>
      <c r="AN93">
        <v>0</v>
      </c>
      <c r="AO93">
        <v>0</v>
      </c>
      <c r="AP93">
        <v>0</v>
      </c>
      <c r="AQ93">
        <v>0</v>
      </c>
      <c r="AR93">
        <v>0</v>
      </c>
      <c r="AS93">
        <v>0</v>
      </c>
      <c r="AT93">
        <v>0</v>
      </c>
      <c r="AU93">
        <v>0</v>
      </c>
      <c r="AV93">
        <v>0</v>
      </c>
      <c r="AW93">
        <v>0</v>
      </c>
      <c r="AX93">
        <v>0</v>
      </c>
      <c r="AY93">
        <v>1</v>
      </c>
      <c r="AZ93">
        <v>0</v>
      </c>
      <c r="BA93">
        <v>1</v>
      </c>
      <c r="BB93">
        <v>1</v>
      </c>
      <c r="BC93">
        <v>1</v>
      </c>
      <c r="BD93">
        <v>0</v>
      </c>
      <c r="BE93">
        <v>0</v>
      </c>
      <c r="BF93">
        <v>0</v>
      </c>
      <c r="BG93">
        <v>0</v>
      </c>
      <c r="BH93">
        <v>0</v>
      </c>
      <c r="BI93">
        <v>0</v>
      </c>
      <c r="BJ93">
        <v>0</v>
      </c>
      <c r="BK93">
        <v>0</v>
      </c>
      <c r="BL93">
        <v>0</v>
      </c>
      <c r="BM93">
        <v>0</v>
      </c>
      <c r="BN93">
        <v>0</v>
      </c>
      <c r="BO93">
        <v>0</v>
      </c>
      <c r="BP93">
        <v>1</v>
      </c>
      <c r="BQ93">
        <v>0</v>
      </c>
      <c r="BR93">
        <v>0</v>
      </c>
      <c r="BS93">
        <v>0</v>
      </c>
      <c r="BT93">
        <v>1</v>
      </c>
      <c r="BU93">
        <v>0</v>
      </c>
      <c r="BV93">
        <v>0</v>
      </c>
      <c r="BW93">
        <v>1</v>
      </c>
      <c r="BX93">
        <v>0</v>
      </c>
      <c r="BY93">
        <v>1</v>
      </c>
      <c r="BZ93">
        <v>0</v>
      </c>
      <c r="CA93">
        <v>1</v>
      </c>
      <c r="CB93">
        <v>0</v>
      </c>
      <c r="CC93">
        <v>0</v>
      </c>
      <c r="CD93">
        <v>0</v>
      </c>
      <c r="CE93">
        <v>0</v>
      </c>
      <c r="CF93">
        <v>0</v>
      </c>
      <c r="CG93">
        <v>1</v>
      </c>
      <c r="CH93">
        <v>1</v>
      </c>
      <c r="CI93">
        <v>0</v>
      </c>
      <c r="CJ93">
        <v>1</v>
      </c>
      <c r="CK93">
        <v>1</v>
      </c>
      <c r="CL93">
        <v>1</v>
      </c>
      <c r="CM93">
        <v>0</v>
      </c>
      <c r="CN93">
        <v>0</v>
      </c>
      <c r="CO93">
        <v>0</v>
      </c>
      <c r="CP93">
        <v>0</v>
      </c>
      <c r="CQ93">
        <v>0</v>
      </c>
      <c r="CR93">
        <v>0</v>
      </c>
      <c r="CS93">
        <v>0</v>
      </c>
      <c r="CT93">
        <v>0</v>
      </c>
      <c r="CU93">
        <v>1</v>
      </c>
      <c r="CV93">
        <v>1</v>
      </c>
      <c r="CW93">
        <v>0</v>
      </c>
      <c r="CX93">
        <v>1</v>
      </c>
      <c r="CY93">
        <v>1</v>
      </c>
      <c r="CZ93">
        <v>1</v>
      </c>
      <c r="DA93">
        <v>1</v>
      </c>
      <c r="DB93">
        <v>1</v>
      </c>
      <c r="DC93">
        <v>1</v>
      </c>
      <c r="DD93">
        <v>1</v>
      </c>
      <c r="DE93">
        <v>1</v>
      </c>
      <c r="DF93">
        <v>0</v>
      </c>
      <c r="DG93">
        <v>0</v>
      </c>
      <c r="DH93">
        <v>1</v>
      </c>
      <c r="DI93">
        <v>0</v>
      </c>
      <c r="DJ93">
        <v>1</v>
      </c>
      <c r="DK93">
        <v>1</v>
      </c>
      <c r="DL93">
        <v>1</v>
      </c>
      <c r="DM93">
        <v>1</v>
      </c>
      <c r="DN93">
        <v>1</v>
      </c>
      <c r="DO93">
        <v>0</v>
      </c>
      <c r="DP93">
        <v>1</v>
      </c>
      <c r="DQ93">
        <v>1</v>
      </c>
      <c r="DR93">
        <v>0</v>
      </c>
      <c r="DS93">
        <v>0</v>
      </c>
      <c r="DT93">
        <v>0</v>
      </c>
      <c r="DU93">
        <v>0</v>
      </c>
      <c r="DV93">
        <v>1</v>
      </c>
      <c r="DW93">
        <v>0</v>
      </c>
      <c r="DX93">
        <v>0</v>
      </c>
      <c r="DY93">
        <v>0</v>
      </c>
      <c r="DZ93">
        <v>1</v>
      </c>
      <c r="EA93">
        <v>1</v>
      </c>
      <c r="EB93">
        <v>1</v>
      </c>
      <c r="EC93">
        <v>1</v>
      </c>
      <c r="ED93">
        <v>1</v>
      </c>
      <c r="EE93">
        <v>0</v>
      </c>
      <c r="EF93">
        <v>0</v>
      </c>
      <c r="EG93">
        <v>0</v>
      </c>
      <c r="EH93">
        <v>0</v>
      </c>
      <c r="EI93">
        <v>0</v>
      </c>
      <c r="EJ93">
        <v>0</v>
      </c>
      <c r="EK93">
        <v>0</v>
      </c>
      <c r="EL93">
        <v>0</v>
      </c>
      <c r="EM93">
        <v>0</v>
      </c>
      <c r="EN93">
        <v>0</v>
      </c>
      <c r="EO93">
        <v>0</v>
      </c>
      <c r="EP93">
        <v>0</v>
      </c>
      <c r="EQ93">
        <v>1</v>
      </c>
      <c r="ER93">
        <v>0</v>
      </c>
      <c r="ES93">
        <v>0</v>
      </c>
      <c r="ET93">
        <v>0</v>
      </c>
      <c r="EU93">
        <v>0</v>
      </c>
      <c r="EV93">
        <v>0</v>
      </c>
      <c r="EW93">
        <v>0</v>
      </c>
      <c r="EX93">
        <v>1</v>
      </c>
      <c r="EY93">
        <v>1</v>
      </c>
      <c r="EZ93">
        <v>1</v>
      </c>
      <c r="FA93">
        <v>1</v>
      </c>
      <c r="FB93">
        <v>1</v>
      </c>
      <c r="FC93">
        <v>1</v>
      </c>
      <c r="FD93">
        <v>0</v>
      </c>
      <c r="FE93">
        <v>0</v>
      </c>
      <c r="FF93" t="s">
        <v>1925</v>
      </c>
      <c r="FG93" t="s">
        <v>1925</v>
      </c>
      <c r="FH93" t="s">
        <v>1925</v>
      </c>
      <c r="FI93" t="s">
        <v>1925</v>
      </c>
      <c r="FJ93" t="s">
        <v>1925</v>
      </c>
      <c r="FK93" t="s">
        <v>1925</v>
      </c>
      <c r="FL93">
        <v>1</v>
      </c>
      <c r="FM93">
        <v>1</v>
      </c>
      <c r="FN93">
        <v>0</v>
      </c>
      <c r="FO93">
        <v>1</v>
      </c>
      <c r="FP93">
        <v>0</v>
      </c>
      <c r="FQ93">
        <v>0</v>
      </c>
      <c r="FR93">
        <v>1</v>
      </c>
      <c r="FS93">
        <v>1</v>
      </c>
      <c r="FT93">
        <v>1</v>
      </c>
      <c r="FU93">
        <v>1</v>
      </c>
      <c r="FV93">
        <v>1</v>
      </c>
      <c r="FW93">
        <v>1</v>
      </c>
      <c r="FX93">
        <v>1</v>
      </c>
      <c r="FY93">
        <v>0</v>
      </c>
      <c r="FZ93">
        <v>0</v>
      </c>
      <c r="GA93">
        <v>0</v>
      </c>
      <c r="GB93">
        <v>0</v>
      </c>
      <c r="GC93">
        <v>0</v>
      </c>
      <c r="GD93" t="s">
        <v>1925</v>
      </c>
      <c r="GE93" t="s">
        <v>1925</v>
      </c>
      <c r="GF93" t="s">
        <v>1925</v>
      </c>
      <c r="GG93" t="s">
        <v>1925</v>
      </c>
      <c r="GH93" t="s">
        <v>1925</v>
      </c>
      <c r="GI93" t="s">
        <v>1925</v>
      </c>
      <c r="GJ93" t="s">
        <v>1925</v>
      </c>
      <c r="GK93" t="s">
        <v>1925</v>
      </c>
      <c r="GL93" t="s">
        <v>1925</v>
      </c>
      <c r="GM93" t="s">
        <v>1925</v>
      </c>
      <c r="GN93" t="s">
        <v>1925</v>
      </c>
      <c r="GO93" t="s">
        <v>1925</v>
      </c>
      <c r="GP93" t="s">
        <v>1925</v>
      </c>
      <c r="GQ93" t="s">
        <v>1925</v>
      </c>
      <c r="GR93" t="s">
        <v>1925</v>
      </c>
      <c r="GS93" t="s">
        <v>1925</v>
      </c>
      <c r="GT93" t="s">
        <v>1925</v>
      </c>
      <c r="GU93" t="s">
        <v>1925</v>
      </c>
      <c r="GV93" t="s">
        <v>1925</v>
      </c>
      <c r="GW93" t="s">
        <v>1925</v>
      </c>
      <c r="GX93" t="s">
        <v>1925</v>
      </c>
      <c r="GY93" t="s">
        <v>1925</v>
      </c>
      <c r="GZ93" t="s">
        <v>1925</v>
      </c>
      <c r="HA93" t="s">
        <v>1925</v>
      </c>
      <c r="HB93" t="s">
        <v>1925</v>
      </c>
      <c r="HC93" t="s">
        <v>1925</v>
      </c>
      <c r="HD93" t="s">
        <v>1925</v>
      </c>
      <c r="HE93">
        <v>0</v>
      </c>
      <c r="HF93">
        <v>1</v>
      </c>
      <c r="HG93">
        <v>1</v>
      </c>
      <c r="HH93">
        <v>0</v>
      </c>
      <c r="HI93">
        <v>0</v>
      </c>
      <c r="HJ93">
        <v>0</v>
      </c>
      <c r="HK93">
        <v>0</v>
      </c>
      <c r="HL93">
        <v>0</v>
      </c>
      <c r="HM93">
        <v>0</v>
      </c>
      <c r="HN93">
        <v>0</v>
      </c>
      <c r="HO93">
        <v>0</v>
      </c>
      <c r="HP93">
        <v>0</v>
      </c>
      <c r="HQ93">
        <v>0</v>
      </c>
      <c r="HR93">
        <v>0</v>
      </c>
      <c r="HS93">
        <v>0</v>
      </c>
    </row>
    <row r="94" spans="1:227" x14ac:dyDescent="0.35">
      <c r="A94" t="s">
        <v>434</v>
      </c>
      <c r="B94" s="1">
        <v>41067</v>
      </c>
      <c r="C94" s="1">
        <v>41452</v>
      </c>
      <c r="D94">
        <v>1</v>
      </c>
      <c r="E94">
        <v>1</v>
      </c>
      <c r="F94">
        <v>1</v>
      </c>
      <c r="G94">
        <v>1</v>
      </c>
      <c r="H94">
        <v>0</v>
      </c>
      <c r="I94">
        <v>0</v>
      </c>
      <c r="J94">
        <v>0</v>
      </c>
      <c r="K94">
        <v>0</v>
      </c>
      <c r="L94">
        <v>0</v>
      </c>
      <c r="M94">
        <v>0</v>
      </c>
      <c r="N94">
        <v>0</v>
      </c>
      <c r="O94">
        <v>0</v>
      </c>
      <c r="P94">
        <v>0</v>
      </c>
      <c r="Q94">
        <v>0</v>
      </c>
      <c r="R94">
        <v>0</v>
      </c>
      <c r="S94">
        <v>1</v>
      </c>
      <c r="T94">
        <v>0</v>
      </c>
      <c r="U94">
        <v>0</v>
      </c>
      <c r="V94">
        <v>1</v>
      </c>
      <c r="W94">
        <v>1</v>
      </c>
      <c r="X94">
        <v>1</v>
      </c>
      <c r="Y94">
        <v>1</v>
      </c>
      <c r="Z94">
        <v>1</v>
      </c>
      <c r="AA94">
        <v>1</v>
      </c>
      <c r="AB94">
        <v>0</v>
      </c>
      <c r="AC94">
        <v>1</v>
      </c>
      <c r="AD94">
        <v>1</v>
      </c>
      <c r="AE94">
        <v>1</v>
      </c>
      <c r="AF94">
        <v>0</v>
      </c>
      <c r="AG94">
        <v>1</v>
      </c>
      <c r="AH94">
        <v>1</v>
      </c>
      <c r="AI94">
        <v>1</v>
      </c>
      <c r="AJ94">
        <v>1</v>
      </c>
      <c r="AK94">
        <v>0</v>
      </c>
      <c r="AL94">
        <v>1</v>
      </c>
      <c r="AM94">
        <v>1</v>
      </c>
      <c r="AN94">
        <v>0</v>
      </c>
      <c r="AO94">
        <v>0</v>
      </c>
      <c r="AP94">
        <v>0</v>
      </c>
      <c r="AQ94">
        <v>0</v>
      </c>
      <c r="AR94">
        <v>0</v>
      </c>
      <c r="AS94">
        <v>0</v>
      </c>
      <c r="AT94">
        <v>0</v>
      </c>
      <c r="AU94">
        <v>0</v>
      </c>
      <c r="AV94">
        <v>0</v>
      </c>
      <c r="AW94">
        <v>0</v>
      </c>
      <c r="AX94">
        <v>0</v>
      </c>
      <c r="AY94">
        <v>1</v>
      </c>
      <c r="AZ94">
        <v>0</v>
      </c>
      <c r="BA94">
        <v>1</v>
      </c>
      <c r="BB94">
        <v>1</v>
      </c>
      <c r="BC94">
        <v>1</v>
      </c>
      <c r="BD94">
        <v>0</v>
      </c>
      <c r="BE94">
        <v>0</v>
      </c>
      <c r="BF94">
        <v>0</v>
      </c>
      <c r="BG94">
        <v>0</v>
      </c>
      <c r="BH94">
        <v>0</v>
      </c>
      <c r="BI94">
        <v>0</v>
      </c>
      <c r="BJ94">
        <v>0</v>
      </c>
      <c r="BK94">
        <v>0</v>
      </c>
      <c r="BL94">
        <v>0</v>
      </c>
      <c r="BM94">
        <v>0</v>
      </c>
      <c r="BN94">
        <v>0</v>
      </c>
      <c r="BO94">
        <v>0</v>
      </c>
      <c r="BP94">
        <v>1</v>
      </c>
      <c r="BQ94">
        <v>0</v>
      </c>
      <c r="BR94">
        <v>0</v>
      </c>
      <c r="BS94">
        <v>0</v>
      </c>
      <c r="BT94">
        <v>1</v>
      </c>
      <c r="BU94">
        <v>0</v>
      </c>
      <c r="BV94">
        <v>0</v>
      </c>
      <c r="BW94">
        <v>1</v>
      </c>
      <c r="BX94">
        <v>0</v>
      </c>
      <c r="BY94">
        <v>1</v>
      </c>
      <c r="BZ94">
        <v>0</v>
      </c>
      <c r="CA94">
        <v>1</v>
      </c>
      <c r="CB94">
        <v>0</v>
      </c>
      <c r="CC94">
        <v>0</v>
      </c>
      <c r="CD94">
        <v>0</v>
      </c>
      <c r="CE94">
        <v>0</v>
      </c>
      <c r="CF94">
        <v>0</v>
      </c>
      <c r="CG94">
        <v>1</v>
      </c>
      <c r="CH94">
        <v>1</v>
      </c>
      <c r="CI94">
        <v>0</v>
      </c>
      <c r="CJ94">
        <v>1</v>
      </c>
      <c r="CK94">
        <v>1</v>
      </c>
      <c r="CL94">
        <v>1</v>
      </c>
      <c r="CM94">
        <v>0</v>
      </c>
      <c r="CN94">
        <v>0</v>
      </c>
      <c r="CO94">
        <v>0</v>
      </c>
      <c r="CP94">
        <v>0</v>
      </c>
      <c r="CQ94">
        <v>0</v>
      </c>
      <c r="CR94">
        <v>0</v>
      </c>
      <c r="CS94">
        <v>0</v>
      </c>
      <c r="CT94">
        <v>0</v>
      </c>
      <c r="CU94">
        <v>1</v>
      </c>
      <c r="CV94">
        <v>1</v>
      </c>
      <c r="CW94">
        <v>0</v>
      </c>
      <c r="CX94">
        <v>1</v>
      </c>
      <c r="CY94">
        <v>1</v>
      </c>
      <c r="CZ94">
        <v>1</v>
      </c>
      <c r="DA94">
        <v>1</v>
      </c>
      <c r="DB94">
        <v>1</v>
      </c>
      <c r="DC94">
        <v>1</v>
      </c>
      <c r="DD94">
        <v>1</v>
      </c>
      <c r="DE94">
        <v>1</v>
      </c>
      <c r="DF94">
        <v>0</v>
      </c>
      <c r="DG94">
        <v>0</v>
      </c>
      <c r="DH94">
        <v>1</v>
      </c>
      <c r="DI94">
        <v>0</v>
      </c>
      <c r="DJ94">
        <v>1</v>
      </c>
      <c r="DK94">
        <v>1</v>
      </c>
      <c r="DL94">
        <v>1</v>
      </c>
      <c r="DM94">
        <v>1</v>
      </c>
      <c r="DN94">
        <v>1</v>
      </c>
      <c r="DO94">
        <v>0</v>
      </c>
      <c r="DP94">
        <v>1</v>
      </c>
      <c r="DQ94">
        <v>1</v>
      </c>
      <c r="DR94">
        <v>0</v>
      </c>
      <c r="DS94">
        <v>0</v>
      </c>
      <c r="DT94">
        <v>0</v>
      </c>
      <c r="DU94">
        <v>0</v>
      </c>
      <c r="DV94">
        <v>1</v>
      </c>
      <c r="DW94">
        <v>0</v>
      </c>
      <c r="DX94">
        <v>0</v>
      </c>
      <c r="DY94">
        <v>0</v>
      </c>
      <c r="DZ94">
        <v>1</v>
      </c>
      <c r="EA94">
        <v>1</v>
      </c>
      <c r="EB94">
        <v>1</v>
      </c>
      <c r="EC94">
        <v>1</v>
      </c>
      <c r="ED94">
        <v>1</v>
      </c>
      <c r="EE94">
        <v>0</v>
      </c>
      <c r="EF94">
        <v>0</v>
      </c>
      <c r="EG94">
        <v>0</v>
      </c>
      <c r="EH94">
        <v>0</v>
      </c>
      <c r="EI94">
        <v>0</v>
      </c>
      <c r="EJ94">
        <v>0</v>
      </c>
      <c r="EK94">
        <v>0</v>
      </c>
      <c r="EL94">
        <v>0</v>
      </c>
      <c r="EM94">
        <v>0</v>
      </c>
      <c r="EN94">
        <v>0</v>
      </c>
      <c r="EO94">
        <v>0</v>
      </c>
      <c r="EP94">
        <v>0</v>
      </c>
      <c r="EQ94">
        <v>1</v>
      </c>
      <c r="ER94">
        <v>0</v>
      </c>
      <c r="ES94">
        <v>0</v>
      </c>
      <c r="ET94">
        <v>0</v>
      </c>
      <c r="EU94">
        <v>0</v>
      </c>
      <c r="EV94">
        <v>0</v>
      </c>
      <c r="EW94">
        <v>0</v>
      </c>
      <c r="EX94">
        <v>1</v>
      </c>
      <c r="EY94">
        <v>1</v>
      </c>
      <c r="EZ94">
        <v>1</v>
      </c>
      <c r="FA94">
        <v>1</v>
      </c>
      <c r="FB94">
        <v>1</v>
      </c>
      <c r="FC94">
        <v>1</v>
      </c>
      <c r="FD94">
        <v>0</v>
      </c>
      <c r="FE94">
        <v>0</v>
      </c>
      <c r="FF94" t="s">
        <v>1925</v>
      </c>
      <c r="FG94" t="s">
        <v>1925</v>
      </c>
      <c r="FH94" t="s">
        <v>1925</v>
      </c>
      <c r="FI94" t="s">
        <v>1925</v>
      </c>
      <c r="FJ94" t="s">
        <v>1925</v>
      </c>
      <c r="FK94" t="s">
        <v>1925</v>
      </c>
      <c r="FL94">
        <v>1</v>
      </c>
      <c r="FM94">
        <v>1</v>
      </c>
      <c r="FN94">
        <v>0</v>
      </c>
      <c r="FO94">
        <v>1</v>
      </c>
      <c r="FP94">
        <v>0</v>
      </c>
      <c r="FQ94">
        <v>0</v>
      </c>
      <c r="FR94">
        <v>1</v>
      </c>
      <c r="FS94">
        <v>1</v>
      </c>
      <c r="FT94">
        <v>1</v>
      </c>
      <c r="FU94">
        <v>1</v>
      </c>
      <c r="FV94">
        <v>1</v>
      </c>
      <c r="FW94">
        <v>1</v>
      </c>
      <c r="FX94">
        <v>1</v>
      </c>
      <c r="FY94">
        <v>0</v>
      </c>
      <c r="FZ94">
        <v>0</v>
      </c>
      <c r="GA94">
        <v>0</v>
      </c>
      <c r="GB94">
        <v>0</v>
      </c>
      <c r="GC94">
        <v>0</v>
      </c>
      <c r="GD94" t="s">
        <v>1925</v>
      </c>
      <c r="GE94" t="s">
        <v>1925</v>
      </c>
      <c r="GF94" t="s">
        <v>1925</v>
      </c>
      <c r="GG94" t="s">
        <v>1925</v>
      </c>
      <c r="GH94" t="s">
        <v>1925</v>
      </c>
      <c r="GI94" t="s">
        <v>1925</v>
      </c>
      <c r="GJ94" t="s">
        <v>1925</v>
      </c>
      <c r="GK94" t="s">
        <v>1925</v>
      </c>
      <c r="GL94" t="s">
        <v>1925</v>
      </c>
      <c r="GM94" t="s">
        <v>1925</v>
      </c>
      <c r="GN94" t="s">
        <v>1925</v>
      </c>
      <c r="GO94" t="s">
        <v>1925</v>
      </c>
      <c r="GP94" t="s">
        <v>1925</v>
      </c>
      <c r="GQ94" t="s">
        <v>1925</v>
      </c>
      <c r="GR94" t="s">
        <v>1925</v>
      </c>
      <c r="GS94" t="s">
        <v>1925</v>
      </c>
      <c r="GT94" t="s">
        <v>1925</v>
      </c>
      <c r="GU94" t="s">
        <v>1925</v>
      </c>
      <c r="GV94" t="s">
        <v>1925</v>
      </c>
      <c r="GW94" t="s">
        <v>1925</v>
      </c>
      <c r="GX94" t="s">
        <v>1925</v>
      </c>
      <c r="GY94" t="s">
        <v>1925</v>
      </c>
      <c r="GZ94" t="s">
        <v>1925</v>
      </c>
      <c r="HA94" t="s">
        <v>1925</v>
      </c>
      <c r="HB94" t="s">
        <v>1925</v>
      </c>
      <c r="HC94" t="s">
        <v>1925</v>
      </c>
      <c r="HD94" t="s">
        <v>1925</v>
      </c>
      <c r="HE94">
        <v>1</v>
      </c>
      <c r="HF94">
        <v>1</v>
      </c>
      <c r="HG94">
        <v>1</v>
      </c>
      <c r="HH94">
        <v>0</v>
      </c>
      <c r="HI94">
        <v>0</v>
      </c>
      <c r="HJ94">
        <v>0</v>
      </c>
      <c r="HK94">
        <v>0</v>
      </c>
      <c r="HL94">
        <v>0</v>
      </c>
      <c r="HM94">
        <v>0</v>
      </c>
      <c r="HN94">
        <v>0</v>
      </c>
      <c r="HO94">
        <v>0</v>
      </c>
      <c r="HP94">
        <v>0</v>
      </c>
      <c r="HQ94">
        <v>0</v>
      </c>
      <c r="HR94">
        <v>0</v>
      </c>
      <c r="HS94">
        <v>0</v>
      </c>
    </row>
    <row r="95" spans="1:227" x14ac:dyDescent="0.35">
      <c r="A95" t="s">
        <v>434</v>
      </c>
      <c r="B95" s="1">
        <v>41453</v>
      </c>
      <c r="C95" s="1">
        <v>41648</v>
      </c>
      <c r="D95">
        <v>1</v>
      </c>
      <c r="E95">
        <v>1</v>
      </c>
      <c r="F95">
        <v>1</v>
      </c>
      <c r="G95">
        <v>1</v>
      </c>
      <c r="H95">
        <v>0</v>
      </c>
      <c r="I95">
        <v>0</v>
      </c>
      <c r="J95">
        <v>0</v>
      </c>
      <c r="K95">
        <v>0</v>
      </c>
      <c r="L95">
        <v>0</v>
      </c>
      <c r="M95">
        <v>0</v>
      </c>
      <c r="N95">
        <v>0</v>
      </c>
      <c r="O95">
        <v>0</v>
      </c>
      <c r="P95">
        <v>0</v>
      </c>
      <c r="Q95">
        <v>0</v>
      </c>
      <c r="R95">
        <v>0</v>
      </c>
      <c r="S95">
        <v>1</v>
      </c>
      <c r="T95">
        <v>0</v>
      </c>
      <c r="U95">
        <v>0</v>
      </c>
      <c r="V95">
        <v>1</v>
      </c>
      <c r="W95">
        <v>1</v>
      </c>
      <c r="X95">
        <v>1</v>
      </c>
      <c r="Y95">
        <v>1</v>
      </c>
      <c r="Z95">
        <v>1</v>
      </c>
      <c r="AA95">
        <v>1</v>
      </c>
      <c r="AB95">
        <v>0</v>
      </c>
      <c r="AC95">
        <v>1</v>
      </c>
      <c r="AD95">
        <v>1</v>
      </c>
      <c r="AE95">
        <v>1</v>
      </c>
      <c r="AF95">
        <v>0</v>
      </c>
      <c r="AG95">
        <v>1</v>
      </c>
      <c r="AH95">
        <v>1</v>
      </c>
      <c r="AI95">
        <v>1</v>
      </c>
      <c r="AJ95">
        <v>1</v>
      </c>
      <c r="AK95">
        <v>0</v>
      </c>
      <c r="AL95">
        <v>1</v>
      </c>
      <c r="AM95">
        <v>1</v>
      </c>
      <c r="AN95">
        <v>0</v>
      </c>
      <c r="AO95">
        <v>0</v>
      </c>
      <c r="AP95">
        <v>0</v>
      </c>
      <c r="AQ95">
        <v>0</v>
      </c>
      <c r="AR95">
        <v>0</v>
      </c>
      <c r="AS95">
        <v>0</v>
      </c>
      <c r="AT95">
        <v>0</v>
      </c>
      <c r="AU95">
        <v>0</v>
      </c>
      <c r="AV95">
        <v>0</v>
      </c>
      <c r="AW95">
        <v>0</v>
      </c>
      <c r="AX95">
        <v>0</v>
      </c>
      <c r="AY95">
        <v>1</v>
      </c>
      <c r="AZ95">
        <v>0</v>
      </c>
      <c r="BA95">
        <v>1</v>
      </c>
      <c r="BB95">
        <v>1</v>
      </c>
      <c r="BC95">
        <v>1</v>
      </c>
      <c r="BD95">
        <v>0</v>
      </c>
      <c r="BE95">
        <v>0</v>
      </c>
      <c r="BF95">
        <v>0</v>
      </c>
      <c r="BG95">
        <v>0</v>
      </c>
      <c r="BH95">
        <v>0</v>
      </c>
      <c r="BI95">
        <v>0</v>
      </c>
      <c r="BJ95">
        <v>0</v>
      </c>
      <c r="BK95">
        <v>0</v>
      </c>
      <c r="BL95">
        <v>0</v>
      </c>
      <c r="BM95">
        <v>0</v>
      </c>
      <c r="BN95">
        <v>0</v>
      </c>
      <c r="BO95">
        <v>0</v>
      </c>
      <c r="BP95">
        <v>1</v>
      </c>
      <c r="BQ95">
        <v>0</v>
      </c>
      <c r="BR95">
        <v>0</v>
      </c>
      <c r="BS95">
        <v>0</v>
      </c>
      <c r="BT95">
        <v>1</v>
      </c>
      <c r="BU95">
        <v>0</v>
      </c>
      <c r="BV95">
        <v>0</v>
      </c>
      <c r="BW95">
        <v>1</v>
      </c>
      <c r="BX95">
        <v>0</v>
      </c>
      <c r="BY95">
        <v>1</v>
      </c>
      <c r="BZ95">
        <v>0</v>
      </c>
      <c r="CA95">
        <v>1</v>
      </c>
      <c r="CB95">
        <v>0</v>
      </c>
      <c r="CC95">
        <v>0</v>
      </c>
      <c r="CD95">
        <v>0</v>
      </c>
      <c r="CE95">
        <v>0</v>
      </c>
      <c r="CF95">
        <v>0</v>
      </c>
      <c r="CG95">
        <v>1</v>
      </c>
      <c r="CH95">
        <v>1</v>
      </c>
      <c r="CI95">
        <v>0</v>
      </c>
      <c r="CJ95">
        <v>1</v>
      </c>
      <c r="CK95">
        <v>1</v>
      </c>
      <c r="CL95">
        <v>1</v>
      </c>
      <c r="CM95">
        <v>0</v>
      </c>
      <c r="CN95">
        <v>0</v>
      </c>
      <c r="CO95">
        <v>0</v>
      </c>
      <c r="CP95">
        <v>0</v>
      </c>
      <c r="CQ95">
        <v>0</v>
      </c>
      <c r="CR95">
        <v>0</v>
      </c>
      <c r="CS95">
        <v>0</v>
      </c>
      <c r="CT95">
        <v>0</v>
      </c>
      <c r="CU95">
        <v>1</v>
      </c>
      <c r="CV95">
        <v>1</v>
      </c>
      <c r="CW95">
        <v>0</v>
      </c>
      <c r="CX95">
        <v>1</v>
      </c>
      <c r="CY95">
        <v>1</v>
      </c>
      <c r="CZ95">
        <v>1</v>
      </c>
      <c r="DA95">
        <v>1</v>
      </c>
      <c r="DB95">
        <v>1</v>
      </c>
      <c r="DC95">
        <v>1</v>
      </c>
      <c r="DD95">
        <v>1</v>
      </c>
      <c r="DE95">
        <v>1</v>
      </c>
      <c r="DF95">
        <v>0</v>
      </c>
      <c r="DG95">
        <v>0</v>
      </c>
      <c r="DH95">
        <v>1</v>
      </c>
      <c r="DI95">
        <v>0</v>
      </c>
      <c r="DJ95">
        <v>1</v>
      </c>
      <c r="DK95">
        <v>1</v>
      </c>
      <c r="DL95">
        <v>1</v>
      </c>
      <c r="DM95">
        <v>1</v>
      </c>
      <c r="DN95">
        <v>1</v>
      </c>
      <c r="DO95">
        <v>0</v>
      </c>
      <c r="DP95">
        <v>1</v>
      </c>
      <c r="DQ95">
        <v>1</v>
      </c>
      <c r="DR95">
        <v>0</v>
      </c>
      <c r="DS95">
        <v>0</v>
      </c>
      <c r="DT95">
        <v>0</v>
      </c>
      <c r="DU95">
        <v>0</v>
      </c>
      <c r="DV95">
        <v>1</v>
      </c>
      <c r="DW95">
        <v>0</v>
      </c>
      <c r="DX95">
        <v>0</v>
      </c>
      <c r="DY95">
        <v>0</v>
      </c>
      <c r="DZ95">
        <v>1</v>
      </c>
      <c r="EA95">
        <v>1</v>
      </c>
      <c r="EB95">
        <v>1</v>
      </c>
      <c r="EC95">
        <v>1</v>
      </c>
      <c r="ED95">
        <v>1</v>
      </c>
      <c r="EE95">
        <v>0</v>
      </c>
      <c r="EF95">
        <v>0</v>
      </c>
      <c r="EG95">
        <v>0</v>
      </c>
      <c r="EH95">
        <v>0</v>
      </c>
      <c r="EI95">
        <v>0</v>
      </c>
      <c r="EJ95">
        <v>0</v>
      </c>
      <c r="EK95">
        <v>0</v>
      </c>
      <c r="EL95">
        <v>0</v>
      </c>
      <c r="EM95">
        <v>0</v>
      </c>
      <c r="EN95">
        <v>0</v>
      </c>
      <c r="EO95">
        <v>0</v>
      </c>
      <c r="EP95">
        <v>0</v>
      </c>
      <c r="EQ95">
        <v>1</v>
      </c>
      <c r="ER95">
        <v>0</v>
      </c>
      <c r="ES95">
        <v>0</v>
      </c>
      <c r="ET95">
        <v>0</v>
      </c>
      <c r="EU95">
        <v>0</v>
      </c>
      <c r="EV95">
        <v>0</v>
      </c>
      <c r="EW95">
        <v>0</v>
      </c>
      <c r="EX95">
        <v>1</v>
      </c>
      <c r="EY95">
        <v>1</v>
      </c>
      <c r="EZ95">
        <v>1</v>
      </c>
      <c r="FA95">
        <v>1</v>
      </c>
      <c r="FB95">
        <v>1</v>
      </c>
      <c r="FC95">
        <v>1</v>
      </c>
      <c r="FD95">
        <v>0</v>
      </c>
      <c r="FE95">
        <v>0</v>
      </c>
      <c r="FF95" t="s">
        <v>1925</v>
      </c>
      <c r="FG95" t="s">
        <v>1925</v>
      </c>
      <c r="FH95" t="s">
        <v>1925</v>
      </c>
      <c r="FI95" t="s">
        <v>1925</v>
      </c>
      <c r="FJ95" t="s">
        <v>1925</v>
      </c>
      <c r="FK95" t="s">
        <v>1925</v>
      </c>
      <c r="FL95">
        <v>1</v>
      </c>
      <c r="FM95">
        <v>1</v>
      </c>
      <c r="FN95">
        <v>0</v>
      </c>
      <c r="FO95">
        <v>1</v>
      </c>
      <c r="FP95">
        <v>0</v>
      </c>
      <c r="FQ95">
        <v>0</v>
      </c>
      <c r="FR95">
        <v>1</v>
      </c>
      <c r="FS95">
        <v>1</v>
      </c>
      <c r="FT95">
        <v>1</v>
      </c>
      <c r="FU95">
        <v>1</v>
      </c>
      <c r="FV95">
        <v>1</v>
      </c>
      <c r="FW95">
        <v>1</v>
      </c>
      <c r="FX95">
        <v>1</v>
      </c>
      <c r="FY95">
        <v>0</v>
      </c>
      <c r="FZ95">
        <v>0</v>
      </c>
      <c r="GA95">
        <v>0</v>
      </c>
      <c r="GB95">
        <v>0</v>
      </c>
      <c r="GC95">
        <v>0</v>
      </c>
      <c r="GD95" t="s">
        <v>1925</v>
      </c>
      <c r="GE95" t="s">
        <v>1925</v>
      </c>
      <c r="GF95" t="s">
        <v>1925</v>
      </c>
      <c r="GG95" t="s">
        <v>1925</v>
      </c>
      <c r="GH95" t="s">
        <v>1925</v>
      </c>
      <c r="GI95" t="s">
        <v>1925</v>
      </c>
      <c r="GJ95" t="s">
        <v>1925</v>
      </c>
      <c r="GK95" t="s">
        <v>1925</v>
      </c>
      <c r="GL95" t="s">
        <v>1925</v>
      </c>
      <c r="GM95" t="s">
        <v>1925</v>
      </c>
      <c r="GN95" t="s">
        <v>1925</v>
      </c>
      <c r="GO95" t="s">
        <v>1925</v>
      </c>
      <c r="GP95" t="s">
        <v>1925</v>
      </c>
      <c r="GQ95" t="s">
        <v>1925</v>
      </c>
      <c r="GR95" t="s">
        <v>1925</v>
      </c>
      <c r="GS95" t="s">
        <v>1925</v>
      </c>
      <c r="GT95" t="s">
        <v>1925</v>
      </c>
      <c r="GU95" t="s">
        <v>1925</v>
      </c>
      <c r="GV95" t="s">
        <v>1925</v>
      </c>
      <c r="GW95" t="s">
        <v>1925</v>
      </c>
      <c r="GX95" t="s">
        <v>1925</v>
      </c>
      <c r="GY95" t="s">
        <v>1925</v>
      </c>
      <c r="GZ95" t="s">
        <v>1925</v>
      </c>
      <c r="HA95" t="s">
        <v>1925</v>
      </c>
      <c r="HB95" t="s">
        <v>1925</v>
      </c>
      <c r="HC95" t="s">
        <v>1925</v>
      </c>
      <c r="HD95" t="s">
        <v>1925</v>
      </c>
      <c r="HE95">
        <v>1</v>
      </c>
      <c r="HF95">
        <v>1</v>
      </c>
      <c r="HG95">
        <v>1</v>
      </c>
      <c r="HH95">
        <v>0</v>
      </c>
      <c r="HI95">
        <v>0</v>
      </c>
      <c r="HJ95">
        <v>0</v>
      </c>
      <c r="HK95">
        <v>0</v>
      </c>
      <c r="HL95">
        <v>0</v>
      </c>
      <c r="HM95">
        <v>0</v>
      </c>
      <c r="HN95">
        <v>0</v>
      </c>
      <c r="HO95">
        <v>0</v>
      </c>
      <c r="HP95">
        <v>0</v>
      </c>
      <c r="HQ95">
        <v>0</v>
      </c>
      <c r="HR95">
        <v>1</v>
      </c>
      <c r="HS95">
        <v>0</v>
      </c>
    </row>
    <row r="96" spans="1:227" x14ac:dyDescent="0.35">
      <c r="A96" t="s">
        <v>434</v>
      </c>
      <c r="B96" s="1">
        <v>41649</v>
      </c>
      <c r="C96" s="1">
        <v>42177</v>
      </c>
      <c r="D96">
        <v>1</v>
      </c>
      <c r="E96">
        <v>1</v>
      </c>
      <c r="F96">
        <v>1</v>
      </c>
      <c r="G96">
        <v>1</v>
      </c>
      <c r="H96">
        <v>0</v>
      </c>
      <c r="I96">
        <v>0</v>
      </c>
      <c r="J96">
        <v>0</v>
      </c>
      <c r="K96">
        <v>0</v>
      </c>
      <c r="L96">
        <v>0</v>
      </c>
      <c r="M96">
        <v>0</v>
      </c>
      <c r="N96">
        <v>0</v>
      </c>
      <c r="O96">
        <v>0</v>
      </c>
      <c r="P96">
        <v>0</v>
      </c>
      <c r="Q96">
        <v>0</v>
      </c>
      <c r="R96">
        <v>0</v>
      </c>
      <c r="S96">
        <v>1</v>
      </c>
      <c r="T96">
        <v>0</v>
      </c>
      <c r="U96">
        <v>0</v>
      </c>
      <c r="V96">
        <v>1</v>
      </c>
      <c r="W96">
        <v>1</v>
      </c>
      <c r="X96">
        <v>1</v>
      </c>
      <c r="Y96">
        <v>1</v>
      </c>
      <c r="Z96">
        <v>1</v>
      </c>
      <c r="AA96">
        <v>1</v>
      </c>
      <c r="AB96">
        <v>0</v>
      </c>
      <c r="AC96">
        <v>1</v>
      </c>
      <c r="AD96">
        <v>1</v>
      </c>
      <c r="AE96">
        <v>1</v>
      </c>
      <c r="AF96">
        <v>0</v>
      </c>
      <c r="AG96">
        <v>1</v>
      </c>
      <c r="AH96">
        <v>1</v>
      </c>
      <c r="AI96">
        <v>1</v>
      </c>
      <c r="AJ96">
        <v>1</v>
      </c>
      <c r="AK96">
        <v>0</v>
      </c>
      <c r="AL96">
        <v>1</v>
      </c>
      <c r="AM96">
        <v>1</v>
      </c>
      <c r="AN96">
        <v>0</v>
      </c>
      <c r="AO96">
        <v>0</v>
      </c>
      <c r="AP96">
        <v>0</v>
      </c>
      <c r="AQ96">
        <v>0</v>
      </c>
      <c r="AR96">
        <v>0</v>
      </c>
      <c r="AS96">
        <v>0</v>
      </c>
      <c r="AT96">
        <v>0</v>
      </c>
      <c r="AU96">
        <v>0</v>
      </c>
      <c r="AV96">
        <v>0</v>
      </c>
      <c r="AW96">
        <v>0</v>
      </c>
      <c r="AX96">
        <v>0</v>
      </c>
      <c r="AY96">
        <v>1</v>
      </c>
      <c r="AZ96">
        <v>0</v>
      </c>
      <c r="BA96">
        <v>1</v>
      </c>
      <c r="BB96">
        <v>1</v>
      </c>
      <c r="BC96">
        <v>1</v>
      </c>
      <c r="BD96">
        <v>0</v>
      </c>
      <c r="BE96">
        <v>0</v>
      </c>
      <c r="BF96">
        <v>0</v>
      </c>
      <c r="BG96">
        <v>0</v>
      </c>
      <c r="BH96">
        <v>0</v>
      </c>
      <c r="BI96">
        <v>0</v>
      </c>
      <c r="BJ96">
        <v>0</v>
      </c>
      <c r="BK96">
        <v>0</v>
      </c>
      <c r="BL96">
        <v>0</v>
      </c>
      <c r="BM96">
        <v>0</v>
      </c>
      <c r="BN96">
        <v>0</v>
      </c>
      <c r="BO96">
        <v>0</v>
      </c>
      <c r="BP96">
        <v>1</v>
      </c>
      <c r="BQ96">
        <v>0</v>
      </c>
      <c r="BR96">
        <v>0</v>
      </c>
      <c r="BS96">
        <v>0</v>
      </c>
      <c r="BT96">
        <v>1</v>
      </c>
      <c r="BU96">
        <v>0</v>
      </c>
      <c r="BV96">
        <v>0</v>
      </c>
      <c r="BW96">
        <v>1</v>
      </c>
      <c r="BX96">
        <v>0</v>
      </c>
      <c r="BY96">
        <v>1</v>
      </c>
      <c r="BZ96">
        <v>0</v>
      </c>
      <c r="CA96">
        <v>1</v>
      </c>
      <c r="CB96">
        <v>0</v>
      </c>
      <c r="CC96">
        <v>0</v>
      </c>
      <c r="CD96">
        <v>0</v>
      </c>
      <c r="CE96">
        <v>0</v>
      </c>
      <c r="CF96">
        <v>0</v>
      </c>
      <c r="CG96">
        <v>1</v>
      </c>
      <c r="CH96">
        <v>1</v>
      </c>
      <c r="CI96">
        <v>0</v>
      </c>
      <c r="CJ96">
        <v>1</v>
      </c>
      <c r="CK96">
        <v>1</v>
      </c>
      <c r="CL96">
        <v>1</v>
      </c>
      <c r="CM96">
        <v>0</v>
      </c>
      <c r="CN96">
        <v>0</v>
      </c>
      <c r="CO96">
        <v>0</v>
      </c>
      <c r="CP96">
        <v>0</v>
      </c>
      <c r="CQ96">
        <v>0</v>
      </c>
      <c r="CR96">
        <v>0</v>
      </c>
      <c r="CS96">
        <v>0</v>
      </c>
      <c r="CT96">
        <v>0</v>
      </c>
      <c r="CU96">
        <v>1</v>
      </c>
      <c r="CV96">
        <v>1</v>
      </c>
      <c r="CW96">
        <v>0</v>
      </c>
      <c r="CX96">
        <v>1</v>
      </c>
      <c r="CY96">
        <v>1</v>
      </c>
      <c r="CZ96">
        <v>1</v>
      </c>
      <c r="DA96">
        <v>1</v>
      </c>
      <c r="DB96">
        <v>1</v>
      </c>
      <c r="DC96">
        <v>1</v>
      </c>
      <c r="DD96">
        <v>1</v>
      </c>
      <c r="DE96">
        <v>1</v>
      </c>
      <c r="DF96">
        <v>0</v>
      </c>
      <c r="DG96">
        <v>0</v>
      </c>
      <c r="DH96">
        <v>1</v>
      </c>
      <c r="DI96">
        <v>0</v>
      </c>
      <c r="DJ96">
        <v>1</v>
      </c>
      <c r="DK96">
        <v>1</v>
      </c>
      <c r="DL96">
        <v>1</v>
      </c>
      <c r="DM96">
        <v>1</v>
      </c>
      <c r="DN96">
        <v>1</v>
      </c>
      <c r="DO96">
        <v>0</v>
      </c>
      <c r="DP96">
        <v>1</v>
      </c>
      <c r="DQ96">
        <v>1</v>
      </c>
      <c r="DR96">
        <v>0</v>
      </c>
      <c r="DS96">
        <v>0</v>
      </c>
      <c r="DT96">
        <v>0</v>
      </c>
      <c r="DU96">
        <v>0</v>
      </c>
      <c r="DV96">
        <v>1</v>
      </c>
      <c r="DW96">
        <v>0</v>
      </c>
      <c r="DX96">
        <v>0</v>
      </c>
      <c r="DY96">
        <v>0</v>
      </c>
      <c r="DZ96">
        <v>1</v>
      </c>
      <c r="EA96">
        <v>1</v>
      </c>
      <c r="EB96">
        <v>1</v>
      </c>
      <c r="EC96">
        <v>1</v>
      </c>
      <c r="ED96">
        <v>1</v>
      </c>
      <c r="EE96">
        <v>0</v>
      </c>
      <c r="EF96">
        <v>0</v>
      </c>
      <c r="EG96">
        <v>0</v>
      </c>
      <c r="EH96">
        <v>0</v>
      </c>
      <c r="EI96">
        <v>0</v>
      </c>
      <c r="EJ96">
        <v>0</v>
      </c>
      <c r="EK96">
        <v>0</v>
      </c>
      <c r="EL96">
        <v>0</v>
      </c>
      <c r="EM96">
        <v>0</v>
      </c>
      <c r="EN96">
        <v>0</v>
      </c>
      <c r="EO96">
        <v>0</v>
      </c>
      <c r="EP96">
        <v>0</v>
      </c>
      <c r="EQ96">
        <v>1</v>
      </c>
      <c r="ER96">
        <v>0</v>
      </c>
      <c r="ES96">
        <v>0</v>
      </c>
      <c r="ET96">
        <v>0</v>
      </c>
      <c r="EU96">
        <v>0</v>
      </c>
      <c r="EV96">
        <v>0</v>
      </c>
      <c r="EW96">
        <v>0</v>
      </c>
      <c r="EX96">
        <v>1</v>
      </c>
      <c r="EY96">
        <v>1</v>
      </c>
      <c r="EZ96">
        <v>1</v>
      </c>
      <c r="FA96">
        <v>1</v>
      </c>
      <c r="FB96">
        <v>1</v>
      </c>
      <c r="FC96">
        <v>1</v>
      </c>
      <c r="FD96">
        <v>0</v>
      </c>
      <c r="FE96">
        <v>0</v>
      </c>
      <c r="FF96" t="s">
        <v>1925</v>
      </c>
      <c r="FG96" t="s">
        <v>1925</v>
      </c>
      <c r="FH96" t="s">
        <v>1925</v>
      </c>
      <c r="FI96" t="s">
        <v>1925</v>
      </c>
      <c r="FJ96" t="s">
        <v>1925</v>
      </c>
      <c r="FK96" t="s">
        <v>1925</v>
      </c>
      <c r="FL96">
        <v>1</v>
      </c>
      <c r="FM96">
        <v>1</v>
      </c>
      <c r="FN96">
        <v>0</v>
      </c>
      <c r="FO96">
        <v>1</v>
      </c>
      <c r="FP96">
        <v>0</v>
      </c>
      <c r="FQ96">
        <v>0</v>
      </c>
      <c r="FR96">
        <v>1</v>
      </c>
      <c r="FS96">
        <v>1</v>
      </c>
      <c r="FT96">
        <v>1</v>
      </c>
      <c r="FU96">
        <v>1</v>
      </c>
      <c r="FV96">
        <v>1</v>
      </c>
      <c r="FW96">
        <v>1</v>
      </c>
      <c r="FX96">
        <v>1</v>
      </c>
      <c r="FY96">
        <v>0</v>
      </c>
      <c r="FZ96">
        <v>0</v>
      </c>
      <c r="GA96">
        <v>0</v>
      </c>
      <c r="GB96">
        <v>0</v>
      </c>
      <c r="GC96">
        <v>0</v>
      </c>
      <c r="GD96" t="s">
        <v>1925</v>
      </c>
      <c r="GE96" t="s">
        <v>1925</v>
      </c>
      <c r="GF96" t="s">
        <v>1925</v>
      </c>
      <c r="GG96" t="s">
        <v>1925</v>
      </c>
      <c r="GH96" t="s">
        <v>1925</v>
      </c>
      <c r="GI96" t="s">
        <v>1925</v>
      </c>
      <c r="GJ96" t="s">
        <v>1925</v>
      </c>
      <c r="GK96" t="s">
        <v>1925</v>
      </c>
      <c r="GL96" t="s">
        <v>1925</v>
      </c>
      <c r="GM96" t="s">
        <v>1925</v>
      </c>
      <c r="GN96" t="s">
        <v>1925</v>
      </c>
      <c r="GO96" t="s">
        <v>1925</v>
      </c>
      <c r="GP96" t="s">
        <v>1925</v>
      </c>
      <c r="GQ96" t="s">
        <v>1925</v>
      </c>
      <c r="GR96" t="s">
        <v>1925</v>
      </c>
      <c r="GS96" t="s">
        <v>1925</v>
      </c>
      <c r="GT96" t="s">
        <v>1925</v>
      </c>
      <c r="GU96" t="s">
        <v>1925</v>
      </c>
      <c r="GV96" t="s">
        <v>1925</v>
      </c>
      <c r="GW96" t="s">
        <v>1925</v>
      </c>
      <c r="GX96" t="s">
        <v>1925</v>
      </c>
      <c r="GY96" t="s">
        <v>1925</v>
      </c>
      <c r="GZ96" t="s">
        <v>1925</v>
      </c>
      <c r="HA96" t="s">
        <v>1925</v>
      </c>
      <c r="HB96" t="s">
        <v>1925</v>
      </c>
      <c r="HC96" t="s">
        <v>1925</v>
      </c>
      <c r="HD96" t="s">
        <v>1925</v>
      </c>
      <c r="HE96">
        <v>1</v>
      </c>
      <c r="HF96">
        <v>1</v>
      </c>
      <c r="HG96">
        <v>1</v>
      </c>
      <c r="HH96">
        <v>0</v>
      </c>
      <c r="HI96">
        <v>0</v>
      </c>
      <c r="HJ96">
        <v>0</v>
      </c>
      <c r="HK96">
        <v>0</v>
      </c>
      <c r="HL96">
        <v>0</v>
      </c>
      <c r="HM96">
        <v>0</v>
      </c>
      <c r="HN96">
        <v>0</v>
      </c>
      <c r="HO96">
        <v>0</v>
      </c>
      <c r="HP96">
        <v>0</v>
      </c>
      <c r="HQ96">
        <v>0</v>
      </c>
      <c r="HR96">
        <v>1</v>
      </c>
      <c r="HS96">
        <v>0</v>
      </c>
    </row>
    <row r="97" spans="1:227" x14ac:dyDescent="0.35">
      <c r="A97" t="s">
        <v>434</v>
      </c>
      <c r="B97" s="1">
        <v>42178</v>
      </c>
      <c r="C97" s="1">
        <v>42521</v>
      </c>
      <c r="D97">
        <v>1</v>
      </c>
      <c r="E97">
        <v>1</v>
      </c>
      <c r="F97">
        <v>1</v>
      </c>
      <c r="G97">
        <v>1</v>
      </c>
      <c r="H97">
        <v>0</v>
      </c>
      <c r="I97">
        <v>0</v>
      </c>
      <c r="J97">
        <v>0</v>
      </c>
      <c r="K97">
        <v>0</v>
      </c>
      <c r="L97">
        <v>0</v>
      </c>
      <c r="M97">
        <v>0</v>
      </c>
      <c r="N97">
        <v>0</v>
      </c>
      <c r="O97">
        <v>0</v>
      </c>
      <c r="P97">
        <v>0</v>
      </c>
      <c r="Q97">
        <v>0</v>
      </c>
      <c r="R97">
        <v>0</v>
      </c>
      <c r="S97">
        <v>1</v>
      </c>
      <c r="T97">
        <v>0</v>
      </c>
      <c r="U97">
        <v>0</v>
      </c>
      <c r="V97">
        <v>1</v>
      </c>
      <c r="W97">
        <v>1</v>
      </c>
      <c r="X97">
        <v>1</v>
      </c>
      <c r="Y97">
        <v>1</v>
      </c>
      <c r="Z97">
        <v>1</v>
      </c>
      <c r="AA97">
        <v>1</v>
      </c>
      <c r="AB97">
        <v>0</v>
      </c>
      <c r="AC97">
        <v>1</v>
      </c>
      <c r="AD97">
        <v>1</v>
      </c>
      <c r="AE97">
        <v>1</v>
      </c>
      <c r="AF97">
        <v>0</v>
      </c>
      <c r="AG97">
        <v>1</v>
      </c>
      <c r="AH97">
        <v>1</v>
      </c>
      <c r="AI97">
        <v>1</v>
      </c>
      <c r="AJ97">
        <v>1</v>
      </c>
      <c r="AK97">
        <v>0</v>
      </c>
      <c r="AL97">
        <v>1</v>
      </c>
      <c r="AM97">
        <v>1</v>
      </c>
      <c r="AN97">
        <v>0</v>
      </c>
      <c r="AO97">
        <v>0</v>
      </c>
      <c r="AP97">
        <v>0</v>
      </c>
      <c r="AQ97">
        <v>0</v>
      </c>
      <c r="AR97">
        <v>0</v>
      </c>
      <c r="AS97">
        <v>0</v>
      </c>
      <c r="AT97">
        <v>0</v>
      </c>
      <c r="AU97">
        <v>0</v>
      </c>
      <c r="AV97">
        <v>0</v>
      </c>
      <c r="AW97">
        <v>0</v>
      </c>
      <c r="AX97">
        <v>0</v>
      </c>
      <c r="AY97">
        <v>1</v>
      </c>
      <c r="AZ97">
        <v>0</v>
      </c>
      <c r="BA97">
        <v>1</v>
      </c>
      <c r="BB97">
        <v>1</v>
      </c>
      <c r="BC97">
        <v>1</v>
      </c>
      <c r="BD97">
        <v>0</v>
      </c>
      <c r="BE97">
        <v>0</v>
      </c>
      <c r="BF97">
        <v>0</v>
      </c>
      <c r="BG97">
        <v>0</v>
      </c>
      <c r="BH97">
        <v>0</v>
      </c>
      <c r="BI97">
        <v>0</v>
      </c>
      <c r="BJ97">
        <v>0</v>
      </c>
      <c r="BK97">
        <v>0</v>
      </c>
      <c r="BL97">
        <v>0</v>
      </c>
      <c r="BM97">
        <v>0</v>
      </c>
      <c r="BN97">
        <v>0</v>
      </c>
      <c r="BO97">
        <v>0</v>
      </c>
      <c r="BP97">
        <v>1</v>
      </c>
      <c r="BQ97">
        <v>0</v>
      </c>
      <c r="BR97">
        <v>0</v>
      </c>
      <c r="BS97">
        <v>0</v>
      </c>
      <c r="BT97">
        <v>1</v>
      </c>
      <c r="BU97">
        <v>0</v>
      </c>
      <c r="BV97">
        <v>0</v>
      </c>
      <c r="BW97">
        <v>1</v>
      </c>
      <c r="BX97">
        <v>0</v>
      </c>
      <c r="BY97">
        <v>1</v>
      </c>
      <c r="BZ97">
        <v>0</v>
      </c>
      <c r="CA97">
        <v>1</v>
      </c>
      <c r="CB97">
        <v>0</v>
      </c>
      <c r="CC97">
        <v>0</v>
      </c>
      <c r="CD97">
        <v>0</v>
      </c>
      <c r="CE97">
        <v>0</v>
      </c>
      <c r="CF97">
        <v>0</v>
      </c>
      <c r="CG97">
        <v>1</v>
      </c>
      <c r="CH97">
        <v>1</v>
      </c>
      <c r="CI97">
        <v>0</v>
      </c>
      <c r="CJ97">
        <v>1</v>
      </c>
      <c r="CK97">
        <v>1</v>
      </c>
      <c r="CL97">
        <v>1</v>
      </c>
      <c r="CM97">
        <v>0</v>
      </c>
      <c r="CN97">
        <v>0</v>
      </c>
      <c r="CO97">
        <v>0</v>
      </c>
      <c r="CP97">
        <v>0</v>
      </c>
      <c r="CQ97">
        <v>0</v>
      </c>
      <c r="CR97">
        <v>0</v>
      </c>
      <c r="CS97">
        <v>0</v>
      </c>
      <c r="CT97">
        <v>0</v>
      </c>
      <c r="CU97">
        <v>1</v>
      </c>
      <c r="CV97">
        <v>1</v>
      </c>
      <c r="CW97">
        <v>0</v>
      </c>
      <c r="CX97">
        <v>1</v>
      </c>
      <c r="CY97">
        <v>1</v>
      </c>
      <c r="CZ97">
        <v>1</v>
      </c>
      <c r="DA97">
        <v>1</v>
      </c>
      <c r="DB97">
        <v>1</v>
      </c>
      <c r="DC97">
        <v>1</v>
      </c>
      <c r="DD97">
        <v>1</v>
      </c>
      <c r="DE97">
        <v>1</v>
      </c>
      <c r="DF97">
        <v>0</v>
      </c>
      <c r="DG97">
        <v>0</v>
      </c>
      <c r="DH97">
        <v>1</v>
      </c>
      <c r="DI97">
        <v>0</v>
      </c>
      <c r="DJ97">
        <v>1</v>
      </c>
      <c r="DK97">
        <v>1</v>
      </c>
      <c r="DL97">
        <v>1</v>
      </c>
      <c r="DM97">
        <v>1</v>
      </c>
      <c r="DN97">
        <v>1</v>
      </c>
      <c r="DO97">
        <v>0</v>
      </c>
      <c r="DP97">
        <v>1</v>
      </c>
      <c r="DQ97">
        <v>1</v>
      </c>
      <c r="DR97">
        <v>0</v>
      </c>
      <c r="DS97">
        <v>0</v>
      </c>
      <c r="DT97">
        <v>0</v>
      </c>
      <c r="DU97">
        <v>0</v>
      </c>
      <c r="DV97">
        <v>1</v>
      </c>
      <c r="DW97">
        <v>0</v>
      </c>
      <c r="DX97">
        <v>0</v>
      </c>
      <c r="DY97">
        <v>0</v>
      </c>
      <c r="DZ97">
        <v>1</v>
      </c>
      <c r="EA97">
        <v>1</v>
      </c>
      <c r="EB97">
        <v>1</v>
      </c>
      <c r="EC97">
        <v>1</v>
      </c>
      <c r="ED97">
        <v>1</v>
      </c>
      <c r="EE97">
        <v>0</v>
      </c>
      <c r="EF97">
        <v>0</v>
      </c>
      <c r="EG97">
        <v>0</v>
      </c>
      <c r="EH97">
        <v>0</v>
      </c>
      <c r="EI97">
        <v>0</v>
      </c>
      <c r="EJ97">
        <v>0</v>
      </c>
      <c r="EK97">
        <v>0</v>
      </c>
      <c r="EL97">
        <v>0</v>
      </c>
      <c r="EM97">
        <v>0</v>
      </c>
      <c r="EN97">
        <v>0</v>
      </c>
      <c r="EO97">
        <v>0</v>
      </c>
      <c r="EP97">
        <v>0</v>
      </c>
      <c r="EQ97">
        <v>1</v>
      </c>
      <c r="ER97">
        <v>0</v>
      </c>
      <c r="ES97">
        <v>0</v>
      </c>
      <c r="ET97">
        <v>0</v>
      </c>
      <c r="EU97">
        <v>0</v>
      </c>
      <c r="EV97">
        <v>0</v>
      </c>
      <c r="EW97">
        <v>0</v>
      </c>
      <c r="EX97">
        <v>1</v>
      </c>
      <c r="EY97">
        <v>1</v>
      </c>
      <c r="EZ97">
        <v>1</v>
      </c>
      <c r="FA97">
        <v>1</v>
      </c>
      <c r="FB97">
        <v>1</v>
      </c>
      <c r="FC97">
        <v>1</v>
      </c>
      <c r="FD97">
        <v>0</v>
      </c>
      <c r="FE97">
        <v>0</v>
      </c>
      <c r="FF97" t="s">
        <v>1925</v>
      </c>
      <c r="FG97" t="s">
        <v>1925</v>
      </c>
      <c r="FH97" t="s">
        <v>1925</v>
      </c>
      <c r="FI97" t="s">
        <v>1925</v>
      </c>
      <c r="FJ97" t="s">
        <v>1925</v>
      </c>
      <c r="FK97" t="s">
        <v>1925</v>
      </c>
      <c r="FL97">
        <v>1</v>
      </c>
      <c r="FM97">
        <v>1</v>
      </c>
      <c r="FN97">
        <v>0</v>
      </c>
      <c r="FO97">
        <v>1</v>
      </c>
      <c r="FP97">
        <v>0</v>
      </c>
      <c r="FQ97">
        <v>0</v>
      </c>
      <c r="FR97">
        <v>1</v>
      </c>
      <c r="FS97">
        <v>1</v>
      </c>
      <c r="FT97">
        <v>1</v>
      </c>
      <c r="FU97">
        <v>1</v>
      </c>
      <c r="FV97">
        <v>1</v>
      </c>
      <c r="FW97">
        <v>1</v>
      </c>
      <c r="FX97">
        <v>1</v>
      </c>
      <c r="FY97">
        <v>0</v>
      </c>
      <c r="FZ97">
        <v>0</v>
      </c>
      <c r="GA97">
        <v>0</v>
      </c>
      <c r="GB97">
        <v>0</v>
      </c>
      <c r="GC97">
        <v>1</v>
      </c>
      <c r="GD97">
        <v>0</v>
      </c>
      <c r="GE97">
        <v>1</v>
      </c>
      <c r="GF97">
        <v>1</v>
      </c>
      <c r="GG97">
        <v>1</v>
      </c>
      <c r="GH97">
        <v>1</v>
      </c>
      <c r="GI97">
        <v>1</v>
      </c>
      <c r="GJ97">
        <v>0</v>
      </c>
      <c r="GK97">
        <v>0</v>
      </c>
      <c r="GL97">
        <v>0</v>
      </c>
      <c r="GM97">
        <v>0</v>
      </c>
      <c r="GN97">
        <v>1</v>
      </c>
      <c r="GO97">
        <v>0</v>
      </c>
      <c r="GP97">
        <v>0</v>
      </c>
      <c r="GQ97">
        <v>1</v>
      </c>
      <c r="GR97">
        <v>1</v>
      </c>
      <c r="GS97">
        <v>1</v>
      </c>
      <c r="GT97">
        <v>0</v>
      </c>
      <c r="GU97">
        <v>1</v>
      </c>
      <c r="GV97">
        <v>1</v>
      </c>
      <c r="GW97">
        <v>0</v>
      </c>
      <c r="GX97">
        <v>0</v>
      </c>
      <c r="GY97">
        <v>0</v>
      </c>
      <c r="GZ97">
        <v>0</v>
      </c>
      <c r="HA97">
        <v>0</v>
      </c>
      <c r="HB97">
        <v>0</v>
      </c>
      <c r="HC97">
        <v>0</v>
      </c>
      <c r="HD97">
        <v>1</v>
      </c>
      <c r="HE97">
        <v>1</v>
      </c>
      <c r="HF97">
        <v>1</v>
      </c>
      <c r="HG97">
        <v>1</v>
      </c>
      <c r="HH97">
        <v>0</v>
      </c>
      <c r="HI97">
        <v>0</v>
      </c>
      <c r="HJ97">
        <v>0</v>
      </c>
      <c r="HK97">
        <v>0</v>
      </c>
      <c r="HL97">
        <v>0</v>
      </c>
      <c r="HM97">
        <v>0</v>
      </c>
      <c r="HN97">
        <v>0</v>
      </c>
      <c r="HO97">
        <v>0</v>
      </c>
      <c r="HP97">
        <v>0</v>
      </c>
      <c r="HQ97">
        <v>0</v>
      </c>
      <c r="HR97">
        <v>1</v>
      </c>
      <c r="HS97">
        <v>0</v>
      </c>
    </row>
    <row r="98" spans="1:227" x14ac:dyDescent="0.35">
      <c r="A98" t="s">
        <v>434</v>
      </c>
      <c r="B98" s="1">
        <v>42522</v>
      </c>
      <c r="C98" s="1">
        <v>42571</v>
      </c>
      <c r="D98">
        <v>1</v>
      </c>
      <c r="E98">
        <v>1</v>
      </c>
      <c r="F98">
        <v>1</v>
      </c>
      <c r="G98">
        <v>1</v>
      </c>
      <c r="H98">
        <v>0</v>
      </c>
      <c r="I98">
        <v>0</v>
      </c>
      <c r="J98">
        <v>0</v>
      </c>
      <c r="K98">
        <v>0</v>
      </c>
      <c r="L98">
        <v>0</v>
      </c>
      <c r="M98">
        <v>0</v>
      </c>
      <c r="N98">
        <v>0</v>
      </c>
      <c r="O98">
        <v>0</v>
      </c>
      <c r="P98">
        <v>0</v>
      </c>
      <c r="Q98">
        <v>0</v>
      </c>
      <c r="R98">
        <v>0</v>
      </c>
      <c r="S98">
        <v>1</v>
      </c>
      <c r="T98">
        <v>0</v>
      </c>
      <c r="U98">
        <v>0</v>
      </c>
      <c r="V98">
        <v>1</v>
      </c>
      <c r="W98">
        <v>1</v>
      </c>
      <c r="X98">
        <v>1</v>
      </c>
      <c r="Y98">
        <v>1</v>
      </c>
      <c r="Z98">
        <v>1</v>
      </c>
      <c r="AA98">
        <v>1</v>
      </c>
      <c r="AB98">
        <v>0</v>
      </c>
      <c r="AC98">
        <v>1</v>
      </c>
      <c r="AD98">
        <v>1</v>
      </c>
      <c r="AE98">
        <v>1</v>
      </c>
      <c r="AF98">
        <v>0</v>
      </c>
      <c r="AG98">
        <v>1</v>
      </c>
      <c r="AH98">
        <v>1</v>
      </c>
      <c r="AI98">
        <v>1</v>
      </c>
      <c r="AJ98">
        <v>1</v>
      </c>
      <c r="AK98">
        <v>0</v>
      </c>
      <c r="AL98">
        <v>1</v>
      </c>
      <c r="AM98">
        <v>1</v>
      </c>
      <c r="AN98">
        <v>0</v>
      </c>
      <c r="AO98">
        <v>0</v>
      </c>
      <c r="AP98">
        <v>0</v>
      </c>
      <c r="AQ98">
        <v>0</v>
      </c>
      <c r="AR98">
        <v>0</v>
      </c>
      <c r="AS98">
        <v>0</v>
      </c>
      <c r="AT98">
        <v>0</v>
      </c>
      <c r="AU98">
        <v>0</v>
      </c>
      <c r="AV98">
        <v>0</v>
      </c>
      <c r="AW98">
        <v>0</v>
      </c>
      <c r="AX98">
        <v>0</v>
      </c>
      <c r="AY98">
        <v>1</v>
      </c>
      <c r="AZ98">
        <v>0</v>
      </c>
      <c r="BA98">
        <v>1</v>
      </c>
      <c r="BB98">
        <v>1</v>
      </c>
      <c r="BC98">
        <v>1</v>
      </c>
      <c r="BD98">
        <v>0</v>
      </c>
      <c r="BE98">
        <v>0</v>
      </c>
      <c r="BF98">
        <v>0</v>
      </c>
      <c r="BG98">
        <v>0</v>
      </c>
      <c r="BH98">
        <v>0</v>
      </c>
      <c r="BI98">
        <v>0</v>
      </c>
      <c r="BJ98">
        <v>0</v>
      </c>
      <c r="BK98">
        <v>0</v>
      </c>
      <c r="BL98">
        <v>0</v>
      </c>
      <c r="BM98">
        <v>0</v>
      </c>
      <c r="BN98">
        <v>0</v>
      </c>
      <c r="BO98">
        <v>0</v>
      </c>
      <c r="BP98">
        <v>1</v>
      </c>
      <c r="BQ98">
        <v>0</v>
      </c>
      <c r="BR98">
        <v>0</v>
      </c>
      <c r="BS98">
        <v>0</v>
      </c>
      <c r="BT98">
        <v>1</v>
      </c>
      <c r="BU98">
        <v>0</v>
      </c>
      <c r="BV98">
        <v>0</v>
      </c>
      <c r="BW98">
        <v>1</v>
      </c>
      <c r="BX98">
        <v>0</v>
      </c>
      <c r="BY98">
        <v>1</v>
      </c>
      <c r="BZ98">
        <v>0</v>
      </c>
      <c r="CA98">
        <v>1</v>
      </c>
      <c r="CB98">
        <v>0</v>
      </c>
      <c r="CC98">
        <v>0</v>
      </c>
      <c r="CD98">
        <v>0</v>
      </c>
      <c r="CE98">
        <v>0</v>
      </c>
      <c r="CF98">
        <v>0</v>
      </c>
      <c r="CG98">
        <v>1</v>
      </c>
      <c r="CH98">
        <v>1</v>
      </c>
      <c r="CI98">
        <v>0</v>
      </c>
      <c r="CJ98">
        <v>1</v>
      </c>
      <c r="CK98">
        <v>1</v>
      </c>
      <c r="CL98">
        <v>1</v>
      </c>
      <c r="CM98">
        <v>0</v>
      </c>
      <c r="CN98">
        <v>0</v>
      </c>
      <c r="CO98">
        <v>0</v>
      </c>
      <c r="CP98">
        <v>0</v>
      </c>
      <c r="CQ98">
        <v>0</v>
      </c>
      <c r="CR98">
        <v>0</v>
      </c>
      <c r="CS98">
        <v>0</v>
      </c>
      <c r="CT98">
        <v>0</v>
      </c>
      <c r="CU98">
        <v>1</v>
      </c>
      <c r="CV98">
        <v>1</v>
      </c>
      <c r="CW98">
        <v>0</v>
      </c>
      <c r="CX98">
        <v>1</v>
      </c>
      <c r="CY98">
        <v>1</v>
      </c>
      <c r="CZ98">
        <v>1</v>
      </c>
      <c r="DA98">
        <v>1</v>
      </c>
      <c r="DB98">
        <v>1</v>
      </c>
      <c r="DC98">
        <v>1</v>
      </c>
      <c r="DD98">
        <v>1</v>
      </c>
      <c r="DE98">
        <v>1</v>
      </c>
      <c r="DF98">
        <v>0</v>
      </c>
      <c r="DG98">
        <v>0</v>
      </c>
      <c r="DH98">
        <v>1</v>
      </c>
      <c r="DI98">
        <v>0</v>
      </c>
      <c r="DJ98">
        <v>1</v>
      </c>
      <c r="DK98">
        <v>1</v>
      </c>
      <c r="DL98">
        <v>1</v>
      </c>
      <c r="DM98">
        <v>1</v>
      </c>
      <c r="DN98">
        <v>1</v>
      </c>
      <c r="DO98">
        <v>0</v>
      </c>
      <c r="DP98">
        <v>1</v>
      </c>
      <c r="DQ98">
        <v>1</v>
      </c>
      <c r="DR98">
        <v>0</v>
      </c>
      <c r="DS98">
        <v>0</v>
      </c>
      <c r="DT98">
        <v>0</v>
      </c>
      <c r="DU98">
        <v>0</v>
      </c>
      <c r="DV98">
        <v>1</v>
      </c>
      <c r="DW98">
        <v>0</v>
      </c>
      <c r="DX98">
        <v>0</v>
      </c>
      <c r="DY98">
        <v>0</v>
      </c>
      <c r="DZ98">
        <v>1</v>
      </c>
      <c r="EA98">
        <v>1</v>
      </c>
      <c r="EB98">
        <v>1</v>
      </c>
      <c r="EC98">
        <v>1</v>
      </c>
      <c r="ED98">
        <v>1</v>
      </c>
      <c r="EE98">
        <v>0</v>
      </c>
      <c r="EF98">
        <v>0</v>
      </c>
      <c r="EG98">
        <v>0</v>
      </c>
      <c r="EH98">
        <v>0</v>
      </c>
      <c r="EI98">
        <v>0</v>
      </c>
      <c r="EJ98">
        <v>0</v>
      </c>
      <c r="EK98">
        <v>0</v>
      </c>
      <c r="EL98">
        <v>0</v>
      </c>
      <c r="EM98">
        <v>0</v>
      </c>
      <c r="EN98">
        <v>0</v>
      </c>
      <c r="EO98">
        <v>0</v>
      </c>
      <c r="EP98">
        <v>0</v>
      </c>
      <c r="EQ98">
        <v>1</v>
      </c>
      <c r="ER98">
        <v>0</v>
      </c>
      <c r="ES98">
        <v>0</v>
      </c>
      <c r="ET98">
        <v>0</v>
      </c>
      <c r="EU98">
        <v>0</v>
      </c>
      <c r="EV98">
        <v>0</v>
      </c>
      <c r="EW98">
        <v>0</v>
      </c>
      <c r="EX98">
        <v>1</v>
      </c>
      <c r="EY98">
        <v>1</v>
      </c>
      <c r="EZ98">
        <v>1</v>
      </c>
      <c r="FA98">
        <v>1</v>
      </c>
      <c r="FB98">
        <v>1</v>
      </c>
      <c r="FC98">
        <v>1</v>
      </c>
      <c r="FD98">
        <v>0</v>
      </c>
      <c r="FE98">
        <v>0</v>
      </c>
      <c r="FF98" t="s">
        <v>1925</v>
      </c>
      <c r="FG98" t="s">
        <v>1925</v>
      </c>
      <c r="FH98" t="s">
        <v>1925</v>
      </c>
      <c r="FI98" t="s">
        <v>1925</v>
      </c>
      <c r="FJ98" t="s">
        <v>1925</v>
      </c>
      <c r="FK98" t="s">
        <v>1925</v>
      </c>
      <c r="FL98">
        <v>1</v>
      </c>
      <c r="FM98">
        <v>1</v>
      </c>
      <c r="FN98">
        <v>0</v>
      </c>
      <c r="FO98">
        <v>1</v>
      </c>
      <c r="FP98">
        <v>0</v>
      </c>
      <c r="FQ98">
        <v>0</v>
      </c>
      <c r="FR98">
        <v>1</v>
      </c>
      <c r="FS98">
        <v>1</v>
      </c>
      <c r="FT98">
        <v>1</v>
      </c>
      <c r="FU98">
        <v>1</v>
      </c>
      <c r="FV98">
        <v>1</v>
      </c>
      <c r="FW98">
        <v>1</v>
      </c>
      <c r="FX98">
        <v>1</v>
      </c>
      <c r="FY98">
        <v>0</v>
      </c>
      <c r="FZ98">
        <v>0</v>
      </c>
      <c r="GA98">
        <v>0</v>
      </c>
      <c r="GB98">
        <v>0</v>
      </c>
      <c r="GC98">
        <v>1</v>
      </c>
      <c r="GD98">
        <v>0</v>
      </c>
      <c r="GE98">
        <v>1</v>
      </c>
      <c r="GF98">
        <v>1</v>
      </c>
      <c r="GG98">
        <v>1</v>
      </c>
      <c r="GH98">
        <v>1</v>
      </c>
      <c r="GI98">
        <v>1</v>
      </c>
      <c r="GJ98">
        <v>0</v>
      </c>
      <c r="GK98">
        <v>0</v>
      </c>
      <c r="GL98">
        <v>0</v>
      </c>
      <c r="GM98">
        <v>0</v>
      </c>
      <c r="GN98">
        <v>1</v>
      </c>
      <c r="GO98">
        <v>0</v>
      </c>
      <c r="GP98">
        <v>0</v>
      </c>
      <c r="GQ98">
        <v>1</v>
      </c>
      <c r="GR98">
        <v>1</v>
      </c>
      <c r="GS98">
        <v>1</v>
      </c>
      <c r="GT98">
        <v>0</v>
      </c>
      <c r="GU98">
        <v>1</v>
      </c>
      <c r="GV98">
        <v>1</v>
      </c>
      <c r="GW98">
        <v>0</v>
      </c>
      <c r="GX98">
        <v>0</v>
      </c>
      <c r="GY98">
        <v>0</v>
      </c>
      <c r="GZ98">
        <v>0</v>
      </c>
      <c r="HA98">
        <v>0</v>
      </c>
      <c r="HB98">
        <v>0</v>
      </c>
      <c r="HC98">
        <v>0</v>
      </c>
      <c r="HD98">
        <v>1</v>
      </c>
      <c r="HE98">
        <v>0</v>
      </c>
      <c r="HF98">
        <v>1</v>
      </c>
      <c r="HG98">
        <v>1</v>
      </c>
      <c r="HH98">
        <v>0</v>
      </c>
      <c r="HI98">
        <v>0</v>
      </c>
      <c r="HJ98">
        <v>0</v>
      </c>
      <c r="HK98">
        <v>0</v>
      </c>
      <c r="HL98">
        <v>0</v>
      </c>
      <c r="HM98">
        <v>0</v>
      </c>
      <c r="HN98">
        <v>0</v>
      </c>
      <c r="HO98">
        <v>0</v>
      </c>
      <c r="HP98">
        <v>0</v>
      </c>
      <c r="HQ98">
        <v>0</v>
      </c>
      <c r="HR98">
        <v>0</v>
      </c>
      <c r="HS98">
        <v>0</v>
      </c>
    </row>
    <row r="99" spans="1:227" x14ac:dyDescent="0.35">
      <c r="A99" t="s">
        <v>434</v>
      </c>
      <c r="B99" s="1">
        <v>42572</v>
      </c>
      <c r="C99" s="1">
        <v>42576</v>
      </c>
      <c r="D99">
        <v>1</v>
      </c>
      <c r="E99">
        <v>1</v>
      </c>
      <c r="F99">
        <v>1</v>
      </c>
      <c r="G99">
        <v>1</v>
      </c>
      <c r="H99">
        <v>0</v>
      </c>
      <c r="I99">
        <v>0</v>
      </c>
      <c r="J99">
        <v>0</v>
      </c>
      <c r="K99">
        <v>0</v>
      </c>
      <c r="L99">
        <v>0</v>
      </c>
      <c r="M99">
        <v>0</v>
      </c>
      <c r="N99">
        <v>0</v>
      </c>
      <c r="O99">
        <v>0</v>
      </c>
      <c r="P99">
        <v>0</v>
      </c>
      <c r="Q99">
        <v>0</v>
      </c>
      <c r="R99">
        <v>0</v>
      </c>
      <c r="S99">
        <v>1</v>
      </c>
      <c r="T99">
        <v>0</v>
      </c>
      <c r="U99">
        <v>0</v>
      </c>
      <c r="V99">
        <v>1</v>
      </c>
      <c r="W99">
        <v>1</v>
      </c>
      <c r="X99">
        <v>1</v>
      </c>
      <c r="Y99">
        <v>1</v>
      </c>
      <c r="Z99">
        <v>1</v>
      </c>
      <c r="AA99">
        <v>1</v>
      </c>
      <c r="AB99">
        <v>0</v>
      </c>
      <c r="AC99">
        <v>1</v>
      </c>
      <c r="AD99">
        <v>1</v>
      </c>
      <c r="AE99">
        <v>1</v>
      </c>
      <c r="AF99">
        <v>0</v>
      </c>
      <c r="AG99">
        <v>1</v>
      </c>
      <c r="AH99">
        <v>1</v>
      </c>
      <c r="AI99">
        <v>1</v>
      </c>
      <c r="AJ99">
        <v>1</v>
      </c>
      <c r="AK99">
        <v>0</v>
      </c>
      <c r="AL99">
        <v>1</v>
      </c>
      <c r="AM99">
        <v>1</v>
      </c>
      <c r="AN99">
        <v>0</v>
      </c>
      <c r="AO99">
        <v>0</v>
      </c>
      <c r="AP99">
        <v>0</v>
      </c>
      <c r="AQ99">
        <v>0</v>
      </c>
      <c r="AR99">
        <v>0</v>
      </c>
      <c r="AS99">
        <v>0</v>
      </c>
      <c r="AT99">
        <v>0</v>
      </c>
      <c r="AU99">
        <v>0</v>
      </c>
      <c r="AV99">
        <v>0</v>
      </c>
      <c r="AW99">
        <v>0</v>
      </c>
      <c r="AX99">
        <v>0</v>
      </c>
      <c r="AY99">
        <v>1</v>
      </c>
      <c r="AZ99">
        <v>0</v>
      </c>
      <c r="BA99">
        <v>1</v>
      </c>
      <c r="BB99">
        <v>1</v>
      </c>
      <c r="BC99">
        <v>1</v>
      </c>
      <c r="BD99">
        <v>0</v>
      </c>
      <c r="BE99">
        <v>0</v>
      </c>
      <c r="BF99">
        <v>0</v>
      </c>
      <c r="BG99">
        <v>0</v>
      </c>
      <c r="BH99">
        <v>0</v>
      </c>
      <c r="BI99">
        <v>0</v>
      </c>
      <c r="BJ99">
        <v>0</v>
      </c>
      <c r="BK99">
        <v>0</v>
      </c>
      <c r="BL99">
        <v>0</v>
      </c>
      <c r="BM99">
        <v>0</v>
      </c>
      <c r="BN99">
        <v>0</v>
      </c>
      <c r="BO99">
        <v>0</v>
      </c>
      <c r="BP99">
        <v>1</v>
      </c>
      <c r="BQ99">
        <v>0</v>
      </c>
      <c r="BR99">
        <v>0</v>
      </c>
      <c r="BS99">
        <v>0</v>
      </c>
      <c r="BT99">
        <v>1</v>
      </c>
      <c r="BU99">
        <v>0</v>
      </c>
      <c r="BV99">
        <v>0</v>
      </c>
      <c r="BW99">
        <v>1</v>
      </c>
      <c r="BX99">
        <v>0</v>
      </c>
      <c r="BY99">
        <v>1</v>
      </c>
      <c r="BZ99">
        <v>0</v>
      </c>
      <c r="CA99">
        <v>1</v>
      </c>
      <c r="CB99">
        <v>0</v>
      </c>
      <c r="CC99">
        <v>0</v>
      </c>
      <c r="CD99">
        <v>0</v>
      </c>
      <c r="CE99">
        <v>0</v>
      </c>
      <c r="CF99">
        <v>0</v>
      </c>
      <c r="CG99">
        <v>1</v>
      </c>
      <c r="CH99">
        <v>1</v>
      </c>
      <c r="CI99">
        <v>0</v>
      </c>
      <c r="CJ99">
        <v>1</v>
      </c>
      <c r="CK99">
        <v>1</v>
      </c>
      <c r="CL99">
        <v>1</v>
      </c>
      <c r="CM99">
        <v>0</v>
      </c>
      <c r="CN99">
        <v>0</v>
      </c>
      <c r="CO99">
        <v>0</v>
      </c>
      <c r="CP99">
        <v>0</v>
      </c>
      <c r="CQ99">
        <v>0</v>
      </c>
      <c r="CR99">
        <v>0</v>
      </c>
      <c r="CS99">
        <v>0</v>
      </c>
      <c r="CT99">
        <v>0</v>
      </c>
      <c r="CU99">
        <v>1</v>
      </c>
      <c r="CV99">
        <v>1</v>
      </c>
      <c r="CW99">
        <v>0</v>
      </c>
      <c r="CX99">
        <v>1</v>
      </c>
      <c r="CY99">
        <v>1</v>
      </c>
      <c r="CZ99">
        <v>1</v>
      </c>
      <c r="DA99">
        <v>1</v>
      </c>
      <c r="DB99">
        <v>1</v>
      </c>
      <c r="DC99">
        <v>1</v>
      </c>
      <c r="DD99">
        <v>1</v>
      </c>
      <c r="DE99">
        <v>1</v>
      </c>
      <c r="DF99">
        <v>0</v>
      </c>
      <c r="DG99">
        <v>0</v>
      </c>
      <c r="DH99">
        <v>1</v>
      </c>
      <c r="DI99">
        <v>0</v>
      </c>
      <c r="DJ99">
        <v>1</v>
      </c>
      <c r="DK99">
        <v>1</v>
      </c>
      <c r="DL99">
        <v>1</v>
      </c>
      <c r="DM99">
        <v>1</v>
      </c>
      <c r="DN99">
        <v>1</v>
      </c>
      <c r="DO99">
        <v>0</v>
      </c>
      <c r="DP99">
        <v>1</v>
      </c>
      <c r="DQ99">
        <v>1</v>
      </c>
      <c r="DR99">
        <v>0</v>
      </c>
      <c r="DS99">
        <v>0</v>
      </c>
      <c r="DT99">
        <v>0</v>
      </c>
      <c r="DU99">
        <v>0</v>
      </c>
      <c r="DV99">
        <v>1</v>
      </c>
      <c r="DW99">
        <v>0</v>
      </c>
      <c r="DX99">
        <v>0</v>
      </c>
      <c r="DY99">
        <v>0</v>
      </c>
      <c r="DZ99">
        <v>1</v>
      </c>
      <c r="EA99">
        <v>1</v>
      </c>
      <c r="EB99">
        <v>1</v>
      </c>
      <c r="EC99">
        <v>1</v>
      </c>
      <c r="ED99">
        <v>1</v>
      </c>
      <c r="EE99">
        <v>0</v>
      </c>
      <c r="EF99">
        <v>0</v>
      </c>
      <c r="EG99">
        <v>0</v>
      </c>
      <c r="EH99">
        <v>0</v>
      </c>
      <c r="EI99">
        <v>0</v>
      </c>
      <c r="EJ99">
        <v>0</v>
      </c>
      <c r="EK99">
        <v>0</v>
      </c>
      <c r="EL99">
        <v>0</v>
      </c>
      <c r="EM99">
        <v>0</v>
      </c>
      <c r="EN99">
        <v>0</v>
      </c>
      <c r="EO99">
        <v>0</v>
      </c>
      <c r="EP99">
        <v>0</v>
      </c>
      <c r="EQ99">
        <v>1</v>
      </c>
      <c r="ER99">
        <v>0</v>
      </c>
      <c r="ES99">
        <v>0</v>
      </c>
      <c r="ET99">
        <v>0</v>
      </c>
      <c r="EU99">
        <v>0</v>
      </c>
      <c r="EV99">
        <v>0</v>
      </c>
      <c r="EW99">
        <v>0</v>
      </c>
      <c r="EX99">
        <v>1</v>
      </c>
      <c r="EY99">
        <v>1</v>
      </c>
      <c r="EZ99">
        <v>1</v>
      </c>
      <c r="FA99">
        <v>1</v>
      </c>
      <c r="FB99">
        <v>1</v>
      </c>
      <c r="FC99">
        <v>1</v>
      </c>
      <c r="FD99">
        <v>0</v>
      </c>
      <c r="FE99">
        <v>0</v>
      </c>
      <c r="FF99" t="s">
        <v>1925</v>
      </c>
      <c r="FG99" t="s">
        <v>1925</v>
      </c>
      <c r="FH99" t="s">
        <v>1925</v>
      </c>
      <c r="FI99" t="s">
        <v>1925</v>
      </c>
      <c r="FJ99" t="s">
        <v>1925</v>
      </c>
      <c r="FK99" t="s">
        <v>1925</v>
      </c>
      <c r="FL99">
        <v>1</v>
      </c>
      <c r="FM99">
        <v>1</v>
      </c>
      <c r="FN99">
        <v>0</v>
      </c>
      <c r="FO99">
        <v>1</v>
      </c>
      <c r="FP99">
        <v>0</v>
      </c>
      <c r="FQ99">
        <v>0</v>
      </c>
      <c r="FR99">
        <v>1</v>
      </c>
      <c r="FS99">
        <v>1</v>
      </c>
      <c r="FT99">
        <v>1</v>
      </c>
      <c r="FU99">
        <v>1</v>
      </c>
      <c r="FV99">
        <v>1</v>
      </c>
      <c r="FW99">
        <v>1</v>
      </c>
      <c r="FX99">
        <v>1</v>
      </c>
      <c r="FY99">
        <v>0</v>
      </c>
      <c r="FZ99">
        <v>0</v>
      </c>
      <c r="GA99">
        <v>0</v>
      </c>
      <c r="GB99">
        <v>0</v>
      </c>
      <c r="GC99">
        <v>1</v>
      </c>
      <c r="GD99">
        <v>0</v>
      </c>
      <c r="GE99">
        <v>1</v>
      </c>
      <c r="GF99">
        <v>1</v>
      </c>
      <c r="GG99">
        <v>1</v>
      </c>
      <c r="GH99">
        <v>1</v>
      </c>
      <c r="GI99">
        <v>1</v>
      </c>
      <c r="GJ99">
        <v>0</v>
      </c>
      <c r="GK99">
        <v>0</v>
      </c>
      <c r="GL99">
        <v>0</v>
      </c>
      <c r="GM99">
        <v>0</v>
      </c>
      <c r="GN99">
        <v>1</v>
      </c>
      <c r="GO99">
        <v>0</v>
      </c>
      <c r="GP99">
        <v>0</v>
      </c>
      <c r="GQ99">
        <v>1</v>
      </c>
      <c r="GR99">
        <v>1</v>
      </c>
      <c r="GS99">
        <v>1</v>
      </c>
      <c r="GT99">
        <v>0</v>
      </c>
      <c r="GU99">
        <v>1</v>
      </c>
      <c r="GV99">
        <v>1</v>
      </c>
      <c r="GW99">
        <v>0</v>
      </c>
      <c r="GX99">
        <v>0</v>
      </c>
      <c r="GY99">
        <v>0</v>
      </c>
      <c r="GZ99">
        <v>0</v>
      </c>
      <c r="HA99">
        <v>0</v>
      </c>
      <c r="HB99">
        <v>0</v>
      </c>
      <c r="HC99">
        <v>0</v>
      </c>
      <c r="HD99">
        <v>1</v>
      </c>
      <c r="HE99">
        <v>1</v>
      </c>
      <c r="HF99">
        <v>1</v>
      </c>
      <c r="HG99">
        <v>1</v>
      </c>
      <c r="HH99">
        <v>0</v>
      </c>
      <c r="HI99">
        <v>0</v>
      </c>
      <c r="HJ99">
        <v>0</v>
      </c>
      <c r="HK99">
        <v>0</v>
      </c>
      <c r="HL99">
        <v>0</v>
      </c>
      <c r="HM99">
        <v>0</v>
      </c>
      <c r="HN99">
        <v>0</v>
      </c>
      <c r="HO99">
        <v>0</v>
      </c>
      <c r="HP99">
        <v>0</v>
      </c>
      <c r="HQ99">
        <v>0</v>
      </c>
      <c r="HR99">
        <v>0</v>
      </c>
      <c r="HS99">
        <v>0</v>
      </c>
    </row>
    <row r="100" spans="1:227" x14ac:dyDescent="0.35">
      <c r="A100" t="s">
        <v>434</v>
      </c>
      <c r="B100" s="1">
        <v>42577</v>
      </c>
      <c r="C100" s="1">
        <v>42718</v>
      </c>
      <c r="D100">
        <v>1</v>
      </c>
      <c r="E100">
        <v>1</v>
      </c>
      <c r="F100">
        <v>1</v>
      </c>
      <c r="G100">
        <v>1</v>
      </c>
      <c r="H100">
        <v>0</v>
      </c>
      <c r="I100">
        <v>0</v>
      </c>
      <c r="J100">
        <v>0</v>
      </c>
      <c r="K100">
        <v>0</v>
      </c>
      <c r="L100">
        <v>0</v>
      </c>
      <c r="M100">
        <v>0</v>
      </c>
      <c r="N100">
        <v>0</v>
      </c>
      <c r="O100">
        <v>0</v>
      </c>
      <c r="P100">
        <v>0</v>
      </c>
      <c r="Q100">
        <v>0</v>
      </c>
      <c r="R100">
        <v>0</v>
      </c>
      <c r="S100">
        <v>1</v>
      </c>
      <c r="T100">
        <v>0</v>
      </c>
      <c r="U100">
        <v>0</v>
      </c>
      <c r="V100">
        <v>1</v>
      </c>
      <c r="W100">
        <v>1</v>
      </c>
      <c r="X100">
        <v>1</v>
      </c>
      <c r="Y100">
        <v>1</v>
      </c>
      <c r="Z100">
        <v>1</v>
      </c>
      <c r="AA100">
        <v>1</v>
      </c>
      <c r="AB100">
        <v>0</v>
      </c>
      <c r="AC100">
        <v>1</v>
      </c>
      <c r="AD100">
        <v>1</v>
      </c>
      <c r="AE100">
        <v>1</v>
      </c>
      <c r="AF100">
        <v>0</v>
      </c>
      <c r="AG100">
        <v>1</v>
      </c>
      <c r="AH100">
        <v>1</v>
      </c>
      <c r="AI100">
        <v>1</v>
      </c>
      <c r="AJ100">
        <v>1</v>
      </c>
      <c r="AK100">
        <v>0</v>
      </c>
      <c r="AL100">
        <v>1</v>
      </c>
      <c r="AM100">
        <v>1</v>
      </c>
      <c r="AN100">
        <v>0</v>
      </c>
      <c r="AO100">
        <v>0</v>
      </c>
      <c r="AP100">
        <v>0</v>
      </c>
      <c r="AQ100">
        <v>0</v>
      </c>
      <c r="AR100">
        <v>0</v>
      </c>
      <c r="AS100">
        <v>0</v>
      </c>
      <c r="AT100">
        <v>0</v>
      </c>
      <c r="AU100">
        <v>0</v>
      </c>
      <c r="AV100">
        <v>0</v>
      </c>
      <c r="AW100">
        <v>0</v>
      </c>
      <c r="AX100">
        <v>0</v>
      </c>
      <c r="AY100">
        <v>1</v>
      </c>
      <c r="AZ100">
        <v>0</v>
      </c>
      <c r="BA100">
        <v>1</v>
      </c>
      <c r="BB100">
        <v>1</v>
      </c>
      <c r="BC100">
        <v>1</v>
      </c>
      <c r="BD100">
        <v>0</v>
      </c>
      <c r="BE100">
        <v>0</v>
      </c>
      <c r="BF100">
        <v>0</v>
      </c>
      <c r="BG100">
        <v>0</v>
      </c>
      <c r="BH100">
        <v>0</v>
      </c>
      <c r="BI100">
        <v>0</v>
      </c>
      <c r="BJ100">
        <v>0</v>
      </c>
      <c r="BK100">
        <v>0</v>
      </c>
      <c r="BL100">
        <v>0</v>
      </c>
      <c r="BM100">
        <v>0</v>
      </c>
      <c r="BN100">
        <v>0</v>
      </c>
      <c r="BO100">
        <v>0</v>
      </c>
      <c r="BP100">
        <v>1</v>
      </c>
      <c r="BQ100">
        <v>0</v>
      </c>
      <c r="BR100">
        <v>0</v>
      </c>
      <c r="BS100">
        <v>0</v>
      </c>
      <c r="BT100">
        <v>1</v>
      </c>
      <c r="BU100">
        <v>0</v>
      </c>
      <c r="BV100">
        <v>0</v>
      </c>
      <c r="BW100">
        <v>1</v>
      </c>
      <c r="BX100">
        <v>0</v>
      </c>
      <c r="BY100">
        <v>1</v>
      </c>
      <c r="BZ100">
        <v>0</v>
      </c>
      <c r="CA100">
        <v>1</v>
      </c>
      <c r="CB100">
        <v>0</v>
      </c>
      <c r="CC100">
        <v>0</v>
      </c>
      <c r="CD100">
        <v>0</v>
      </c>
      <c r="CE100">
        <v>0</v>
      </c>
      <c r="CF100">
        <v>0</v>
      </c>
      <c r="CG100">
        <v>1</v>
      </c>
      <c r="CH100">
        <v>1</v>
      </c>
      <c r="CI100">
        <v>0</v>
      </c>
      <c r="CJ100">
        <v>1</v>
      </c>
      <c r="CK100">
        <v>1</v>
      </c>
      <c r="CL100">
        <v>1</v>
      </c>
      <c r="CM100">
        <v>0</v>
      </c>
      <c r="CN100">
        <v>0</v>
      </c>
      <c r="CO100">
        <v>0</v>
      </c>
      <c r="CP100">
        <v>0</v>
      </c>
      <c r="CQ100">
        <v>0</v>
      </c>
      <c r="CR100">
        <v>0</v>
      </c>
      <c r="CS100">
        <v>0</v>
      </c>
      <c r="CT100">
        <v>0</v>
      </c>
      <c r="CU100">
        <v>1</v>
      </c>
      <c r="CV100">
        <v>1</v>
      </c>
      <c r="CW100">
        <v>0</v>
      </c>
      <c r="CX100">
        <v>1</v>
      </c>
      <c r="CY100">
        <v>1</v>
      </c>
      <c r="CZ100">
        <v>1</v>
      </c>
      <c r="DA100">
        <v>1</v>
      </c>
      <c r="DB100">
        <v>1</v>
      </c>
      <c r="DC100">
        <v>1</v>
      </c>
      <c r="DD100">
        <v>1</v>
      </c>
      <c r="DE100">
        <v>1</v>
      </c>
      <c r="DF100">
        <v>0</v>
      </c>
      <c r="DG100">
        <v>0</v>
      </c>
      <c r="DH100">
        <v>1</v>
      </c>
      <c r="DI100">
        <v>0</v>
      </c>
      <c r="DJ100">
        <v>1</v>
      </c>
      <c r="DK100">
        <v>1</v>
      </c>
      <c r="DL100">
        <v>1</v>
      </c>
      <c r="DM100">
        <v>1</v>
      </c>
      <c r="DN100">
        <v>1</v>
      </c>
      <c r="DO100">
        <v>0</v>
      </c>
      <c r="DP100">
        <v>1</v>
      </c>
      <c r="DQ100">
        <v>1</v>
      </c>
      <c r="DR100">
        <v>0</v>
      </c>
      <c r="DS100">
        <v>0</v>
      </c>
      <c r="DT100">
        <v>0</v>
      </c>
      <c r="DU100">
        <v>0</v>
      </c>
      <c r="DV100">
        <v>1</v>
      </c>
      <c r="DW100">
        <v>0</v>
      </c>
      <c r="DX100">
        <v>0</v>
      </c>
      <c r="DY100">
        <v>0</v>
      </c>
      <c r="DZ100">
        <v>1</v>
      </c>
      <c r="EA100">
        <v>1</v>
      </c>
      <c r="EB100">
        <v>1</v>
      </c>
      <c r="EC100">
        <v>1</v>
      </c>
      <c r="ED100">
        <v>1</v>
      </c>
      <c r="EE100">
        <v>0</v>
      </c>
      <c r="EF100">
        <v>0</v>
      </c>
      <c r="EG100">
        <v>0</v>
      </c>
      <c r="EH100">
        <v>0</v>
      </c>
      <c r="EI100">
        <v>0</v>
      </c>
      <c r="EJ100">
        <v>0</v>
      </c>
      <c r="EK100">
        <v>0</v>
      </c>
      <c r="EL100">
        <v>0</v>
      </c>
      <c r="EM100">
        <v>0</v>
      </c>
      <c r="EN100">
        <v>0</v>
      </c>
      <c r="EO100">
        <v>0</v>
      </c>
      <c r="EP100">
        <v>0</v>
      </c>
      <c r="EQ100">
        <v>1</v>
      </c>
      <c r="ER100">
        <v>0</v>
      </c>
      <c r="ES100">
        <v>0</v>
      </c>
      <c r="ET100">
        <v>0</v>
      </c>
      <c r="EU100">
        <v>0</v>
      </c>
      <c r="EV100">
        <v>0</v>
      </c>
      <c r="EW100">
        <v>0</v>
      </c>
      <c r="EX100">
        <v>1</v>
      </c>
      <c r="EY100">
        <v>1</v>
      </c>
      <c r="EZ100">
        <v>1</v>
      </c>
      <c r="FA100">
        <v>1</v>
      </c>
      <c r="FB100">
        <v>1</v>
      </c>
      <c r="FC100">
        <v>1</v>
      </c>
      <c r="FD100">
        <v>0</v>
      </c>
      <c r="FE100">
        <v>0</v>
      </c>
      <c r="FF100" t="s">
        <v>1925</v>
      </c>
      <c r="FG100" t="s">
        <v>1925</v>
      </c>
      <c r="FH100" t="s">
        <v>1925</v>
      </c>
      <c r="FI100" t="s">
        <v>1925</v>
      </c>
      <c r="FJ100" t="s">
        <v>1925</v>
      </c>
      <c r="FK100" t="s">
        <v>1925</v>
      </c>
      <c r="FL100">
        <v>1</v>
      </c>
      <c r="FM100">
        <v>1</v>
      </c>
      <c r="FN100">
        <v>0</v>
      </c>
      <c r="FO100">
        <v>1</v>
      </c>
      <c r="FP100">
        <v>0</v>
      </c>
      <c r="FQ100">
        <v>0</v>
      </c>
      <c r="FR100">
        <v>1</v>
      </c>
      <c r="FS100">
        <v>1</v>
      </c>
      <c r="FT100">
        <v>1</v>
      </c>
      <c r="FU100">
        <v>1</v>
      </c>
      <c r="FV100">
        <v>1</v>
      </c>
      <c r="FW100">
        <v>1</v>
      </c>
      <c r="FX100">
        <v>1</v>
      </c>
      <c r="FY100">
        <v>0</v>
      </c>
      <c r="FZ100">
        <v>0</v>
      </c>
      <c r="GA100">
        <v>0</v>
      </c>
      <c r="GB100">
        <v>0</v>
      </c>
      <c r="GC100">
        <v>1</v>
      </c>
      <c r="GD100">
        <v>0</v>
      </c>
      <c r="GE100">
        <v>1</v>
      </c>
      <c r="GF100">
        <v>1</v>
      </c>
      <c r="GG100">
        <v>1</v>
      </c>
      <c r="GH100">
        <v>1</v>
      </c>
      <c r="GI100">
        <v>1</v>
      </c>
      <c r="GJ100">
        <v>0</v>
      </c>
      <c r="GK100">
        <v>0</v>
      </c>
      <c r="GL100">
        <v>0</v>
      </c>
      <c r="GM100">
        <v>0</v>
      </c>
      <c r="GN100">
        <v>1</v>
      </c>
      <c r="GO100">
        <v>0</v>
      </c>
      <c r="GP100">
        <v>0</v>
      </c>
      <c r="GQ100">
        <v>1</v>
      </c>
      <c r="GR100">
        <v>1</v>
      </c>
      <c r="GS100">
        <v>1</v>
      </c>
      <c r="GT100">
        <v>0</v>
      </c>
      <c r="GU100">
        <v>1</v>
      </c>
      <c r="GV100">
        <v>1</v>
      </c>
      <c r="GW100">
        <v>0</v>
      </c>
      <c r="GX100">
        <v>0</v>
      </c>
      <c r="GY100">
        <v>0</v>
      </c>
      <c r="GZ100">
        <v>0</v>
      </c>
      <c r="HA100">
        <v>0</v>
      </c>
      <c r="HB100">
        <v>0</v>
      </c>
      <c r="HC100">
        <v>0</v>
      </c>
      <c r="HD100">
        <v>1</v>
      </c>
      <c r="HE100">
        <v>1</v>
      </c>
      <c r="HF100">
        <v>1</v>
      </c>
      <c r="HG100">
        <v>1</v>
      </c>
      <c r="HH100">
        <v>0</v>
      </c>
      <c r="HI100">
        <v>0</v>
      </c>
      <c r="HJ100">
        <v>0</v>
      </c>
      <c r="HK100">
        <v>0</v>
      </c>
      <c r="HL100">
        <v>0</v>
      </c>
      <c r="HM100">
        <v>0</v>
      </c>
      <c r="HN100">
        <v>0</v>
      </c>
      <c r="HO100">
        <v>0</v>
      </c>
      <c r="HP100">
        <v>0</v>
      </c>
      <c r="HQ100">
        <v>0</v>
      </c>
      <c r="HR100">
        <v>0</v>
      </c>
      <c r="HS100">
        <v>0</v>
      </c>
    </row>
    <row r="101" spans="1:227" x14ac:dyDescent="0.35">
      <c r="A101" t="s">
        <v>434</v>
      </c>
      <c r="B101" s="1">
        <v>42719</v>
      </c>
      <c r="C101" s="1">
        <v>42859</v>
      </c>
      <c r="D101">
        <v>1</v>
      </c>
      <c r="E101">
        <v>1</v>
      </c>
      <c r="F101">
        <v>1</v>
      </c>
      <c r="G101">
        <v>1</v>
      </c>
      <c r="H101">
        <v>0</v>
      </c>
      <c r="I101">
        <v>0</v>
      </c>
      <c r="J101">
        <v>0</v>
      </c>
      <c r="K101">
        <v>0</v>
      </c>
      <c r="L101">
        <v>0</v>
      </c>
      <c r="M101">
        <v>0</v>
      </c>
      <c r="N101">
        <v>0</v>
      </c>
      <c r="O101">
        <v>0</v>
      </c>
      <c r="P101">
        <v>0</v>
      </c>
      <c r="Q101">
        <v>0</v>
      </c>
      <c r="R101">
        <v>0</v>
      </c>
      <c r="S101">
        <v>1</v>
      </c>
      <c r="T101">
        <v>0</v>
      </c>
      <c r="U101">
        <v>0</v>
      </c>
      <c r="V101">
        <v>1</v>
      </c>
      <c r="W101">
        <v>1</v>
      </c>
      <c r="X101">
        <v>1</v>
      </c>
      <c r="Y101">
        <v>1</v>
      </c>
      <c r="Z101">
        <v>1</v>
      </c>
      <c r="AA101">
        <v>1</v>
      </c>
      <c r="AB101">
        <v>0</v>
      </c>
      <c r="AC101">
        <v>1</v>
      </c>
      <c r="AD101">
        <v>1</v>
      </c>
      <c r="AE101">
        <v>1</v>
      </c>
      <c r="AF101">
        <v>0</v>
      </c>
      <c r="AG101">
        <v>1</v>
      </c>
      <c r="AH101">
        <v>1</v>
      </c>
      <c r="AI101">
        <v>1</v>
      </c>
      <c r="AJ101">
        <v>1</v>
      </c>
      <c r="AK101">
        <v>0</v>
      </c>
      <c r="AL101">
        <v>1</v>
      </c>
      <c r="AM101">
        <v>1</v>
      </c>
      <c r="AN101">
        <v>0</v>
      </c>
      <c r="AO101">
        <v>0</v>
      </c>
      <c r="AP101">
        <v>0</v>
      </c>
      <c r="AQ101">
        <v>0</v>
      </c>
      <c r="AR101">
        <v>0</v>
      </c>
      <c r="AS101">
        <v>0</v>
      </c>
      <c r="AT101">
        <v>0</v>
      </c>
      <c r="AU101">
        <v>0</v>
      </c>
      <c r="AV101">
        <v>0</v>
      </c>
      <c r="AW101">
        <v>0</v>
      </c>
      <c r="AX101">
        <v>0</v>
      </c>
      <c r="AY101">
        <v>1</v>
      </c>
      <c r="AZ101">
        <v>0</v>
      </c>
      <c r="BA101">
        <v>1</v>
      </c>
      <c r="BB101">
        <v>1</v>
      </c>
      <c r="BC101">
        <v>1</v>
      </c>
      <c r="BD101">
        <v>0</v>
      </c>
      <c r="BE101">
        <v>0</v>
      </c>
      <c r="BF101">
        <v>0</v>
      </c>
      <c r="BG101">
        <v>0</v>
      </c>
      <c r="BH101">
        <v>0</v>
      </c>
      <c r="BI101">
        <v>0</v>
      </c>
      <c r="BJ101">
        <v>0</v>
      </c>
      <c r="BK101">
        <v>0</v>
      </c>
      <c r="BL101">
        <v>0</v>
      </c>
      <c r="BM101">
        <v>0</v>
      </c>
      <c r="BN101">
        <v>0</v>
      </c>
      <c r="BO101">
        <v>0</v>
      </c>
      <c r="BP101">
        <v>1</v>
      </c>
      <c r="BQ101">
        <v>0</v>
      </c>
      <c r="BR101">
        <v>0</v>
      </c>
      <c r="BS101">
        <v>0</v>
      </c>
      <c r="BT101">
        <v>1</v>
      </c>
      <c r="BU101">
        <v>0</v>
      </c>
      <c r="BV101">
        <v>0</v>
      </c>
      <c r="BW101">
        <v>1</v>
      </c>
      <c r="BX101">
        <v>0</v>
      </c>
      <c r="BY101">
        <v>1</v>
      </c>
      <c r="BZ101">
        <v>0</v>
      </c>
      <c r="CA101">
        <v>1</v>
      </c>
      <c r="CB101">
        <v>0</v>
      </c>
      <c r="CC101">
        <v>0</v>
      </c>
      <c r="CD101">
        <v>0</v>
      </c>
      <c r="CE101">
        <v>0</v>
      </c>
      <c r="CF101">
        <v>0</v>
      </c>
      <c r="CG101">
        <v>1</v>
      </c>
      <c r="CH101">
        <v>1</v>
      </c>
      <c r="CI101">
        <v>0</v>
      </c>
      <c r="CJ101">
        <v>1</v>
      </c>
      <c r="CK101">
        <v>1</v>
      </c>
      <c r="CL101">
        <v>0</v>
      </c>
      <c r="CM101">
        <v>0</v>
      </c>
      <c r="CN101">
        <v>0</v>
      </c>
      <c r="CO101">
        <v>0</v>
      </c>
      <c r="CP101">
        <v>0</v>
      </c>
      <c r="CQ101">
        <v>0</v>
      </c>
      <c r="CR101">
        <v>0</v>
      </c>
      <c r="CS101">
        <v>0</v>
      </c>
      <c r="CT101">
        <v>0</v>
      </c>
      <c r="CU101">
        <v>1</v>
      </c>
      <c r="CV101">
        <v>1</v>
      </c>
      <c r="CW101">
        <v>0</v>
      </c>
      <c r="CX101">
        <v>1</v>
      </c>
      <c r="CY101">
        <v>1</v>
      </c>
      <c r="CZ101">
        <v>1</v>
      </c>
      <c r="DA101">
        <v>1</v>
      </c>
      <c r="DB101">
        <v>1</v>
      </c>
      <c r="DC101">
        <v>1</v>
      </c>
      <c r="DD101">
        <v>1</v>
      </c>
      <c r="DE101">
        <v>1</v>
      </c>
      <c r="DF101">
        <v>0</v>
      </c>
      <c r="DG101">
        <v>0</v>
      </c>
      <c r="DH101">
        <v>1</v>
      </c>
      <c r="DI101">
        <v>0</v>
      </c>
      <c r="DJ101">
        <v>1</v>
      </c>
      <c r="DK101">
        <v>1</v>
      </c>
      <c r="DL101">
        <v>1</v>
      </c>
      <c r="DM101">
        <v>1</v>
      </c>
      <c r="DN101">
        <v>1</v>
      </c>
      <c r="DO101">
        <v>0</v>
      </c>
      <c r="DP101">
        <v>1</v>
      </c>
      <c r="DQ101">
        <v>1</v>
      </c>
      <c r="DR101">
        <v>0</v>
      </c>
      <c r="DS101">
        <v>0</v>
      </c>
      <c r="DT101">
        <v>0</v>
      </c>
      <c r="DU101">
        <v>0</v>
      </c>
      <c r="DV101">
        <v>1</v>
      </c>
      <c r="DW101">
        <v>0</v>
      </c>
      <c r="DX101">
        <v>0</v>
      </c>
      <c r="DY101">
        <v>0</v>
      </c>
      <c r="DZ101">
        <v>1</v>
      </c>
      <c r="EA101">
        <v>1</v>
      </c>
      <c r="EB101">
        <v>1</v>
      </c>
      <c r="EC101">
        <v>1</v>
      </c>
      <c r="ED101">
        <v>1</v>
      </c>
      <c r="EE101">
        <v>0</v>
      </c>
      <c r="EF101">
        <v>0</v>
      </c>
      <c r="EG101">
        <v>0</v>
      </c>
      <c r="EH101">
        <v>0</v>
      </c>
      <c r="EI101">
        <v>0</v>
      </c>
      <c r="EJ101">
        <v>0</v>
      </c>
      <c r="EK101">
        <v>0</v>
      </c>
      <c r="EL101">
        <v>0</v>
      </c>
      <c r="EM101">
        <v>0</v>
      </c>
      <c r="EN101">
        <v>0</v>
      </c>
      <c r="EO101">
        <v>0</v>
      </c>
      <c r="EP101">
        <v>0</v>
      </c>
      <c r="EQ101">
        <v>1</v>
      </c>
      <c r="ER101">
        <v>0</v>
      </c>
      <c r="ES101">
        <v>0</v>
      </c>
      <c r="ET101">
        <v>0</v>
      </c>
      <c r="EU101">
        <v>0</v>
      </c>
      <c r="EV101">
        <v>0</v>
      </c>
      <c r="EW101">
        <v>0</v>
      </c>
      <c r="EX101">
        <v>1</v>
      </c>
      <c r="EY101">
        <v>1</v>
      </c>
      <c r="EZ101">
        <v>1</v>
      </c>
      <c r="FA101">
        <v>1</v>
      </c>
      <c r="FB101">
        <v>1</v>
      </c>
      <c r="FC101">
        <v>1</v>
      </c>
      <c r="FD101">
        <v>0</v>
      </c>
      <c r="FE101">
        <v>0</v>
      </c>
      <c r="FF101" t="s">
        <v>1925</v>
      </c>
      <c r="FG101" t="s">
        <v>1925</v>
      </c>
      <c r="FH101" t="s">
        <v>1925</v>
      </c>
      <c r="FI101" t="s">
        <v>1925</v>
      </c>
      <c r="FJ101" t="s">
        <v>1925</v>
      </c>
      <c r="FK101" t="s">
        <v>1925</v>
      </c>
      <c r="FL101">
        <v>1</v>
      </c>
      <c r="FM101">
        <v>1</v>
      </c>
      <c r="FN101">
        <v>0</v>
      </c>
      <c r="FO101">
        <v>1</v>
      </c>
      <c r="FP101">
        <v>0</v>
      </c>
      <c r="FQ101">
        <v>0</v>
      </c>
      <c r="FR101">
        <v>1</v>
      </c>
      <c r="FS101">
        <v>1</v>
      </c>
      <c r="FT101">
        <v>1</v>
      </c>
      <c r="FU101">
        <v>1</v>
      </c>
      <c r="FV101">
        <v>1</v>
      </c>
      <c r="FW101">
        <v>1</v>
      </c>
      <c r="FX101">
        <v>1</v>
      </c>
      <c r="FY101">
        <v>0</v>
      </c>
      <c r="FZ101">
        <v>0</v>
      </c>
      <c r="GA101">
        <v>0</v>
      </c>
      <c r="GB101">
        <v>0</v>
      </c>
      <c r="GC101">
        <v>1</v>
      </c>
      <c r="GD101">
        <v>0</v>
      </c>
      <c r="GE101">
        <v>1</v>
      </c>
      <c r="GF101">
        <v>1</v>
      </c>
      <c r="GG101">
        <v>1</v>
      </c>
      <c r="GH101">
        <v>1</v>
      </c>
      <c r="GI101">
        <v>1</v>
      </c>
      <c r="GJ101">
        <v>0</v>
      </c>
      <c r="GK101">
        <v>0</v>
      </c>
      <c r="GL101">
        <v>0</v>
      </c>
      <c r="GM101">
        <v>0</v>
      </c>
      <c r="GN101">
        <v>1</v>
      </c>
      <c r="GO101">
        <v>0</v>
      </c>
      <c r="GP101">
        <v>0</v>
      </c>
      <c r="GQ101">
        <v>1</v>
      </c>
      <c r="GR101">
        <v>1</v>
      </c>
      <c r="GS101">
        <v>1</v>
      </c>
      <c r="GT101">
        <v>0</v>
      </c>
      <c r="GU101">
        <v>1</v>
      </c>
      <c r="GV101">
        <v>1</v>
      </c>
      <c r="GW101">
        <v>0</v>
      </c>
      <c r="GX101">
        <v>0</v>
      </c>
      <c r="GY101">
        <v>0</v>
      </c>
      <c r="GZ101">
        <v>0</v>
      </c>
      <c r="HA101">
        <v>0</v>
      </c>
      <c r="HB101">
        <v>0</v>
      </c>
      <c r="HC101">
        <v>0</v>
      </c>
      <c r="HD101">
        <v>1</v>
      </c>
      <c r="HE101">
        <v>1</v>
      </c>
      <c r="HF101">
        <v>1</v>
      </c>
      <c r="HG101">
        <v>1</v>
      </c>
      <c r="HH101">
        <v>0</v>
      </c>
      <c r="HI101">
        <v>0</v>
      </c>
      <c r="HJ101">
        <v>0</v>
      </c>
      <c r="HK101">
        <v>0</v>
      </c>
      <c r="HL101">
        <v>0</v>
      </c>
      <c r="HM101">
        <v>0</v>
      </c>
      <c r="HN101">
        <v>0</v>
      </c>
      <c r="HO101">
        <v>0</v>
      </c>
      <c r="HP101">
        <v>0</v>
      </c>
      <c r="HQ101">
        <v>0</v>
      </c>
      <c r="HR101">
        <v>0</v>
      </c>
      <c r="HS101">
        <v>0</v>
      </c>
    </row>
    <row r="102" spans="1:227" x14ac:dyDescent="0.35">
      <c r="A102" t="s">
        <v>434</v>
      </c>
      <c r="B102" s="1">
        <v>42860</v>
      </c>
      <c r="C102" s="1">
        <v>42935</v>
      </c>
      <c r="D102">
        <v>1</v>
      </c>
      <c r="E102">
        <v>1</v>
      </c>
      <c r="F102">
        <v>1</v>
      </c>
      <c r="G102">
        <v>1</v>
      </c>
      <c r="H102">
        <v>0</v>
      </c>
      <c r="I102">
        <v>0</v>
      </c>
      <c r="J102">
        <v>0</v>
      </c>
      <c r="K102">
        <v>0</v>
      </c>
      <c r="L102">
        <v>0</v>
      </c>
      <c r="M102">
        <v>0</v>
      </c>
      <c r="N102">
        <v>0</v>
      </c>
      <c r="O102">
        <v>0</v>
      </c>
      <c r="P102">
        <v>0</v>
      </c>
      <c r="Q102">
        <v>0</v>
      </c>
      <c r="R102">
        <v>0</v>
      </c>
      <c r="S102">
        <v>1</v>
      </c>
      <c r="T102">
        <v>0</v>
      </c>
      <c r="U102">
        <v>0</v>
      </c>
      <c r="V102">
        <v>1</v>
      </c>
      <c r="W102">
        <v>1</v>
      </c>
      <c r="X102">
        <v>1</v>
      </c>
      <c r="Y102">
        <v>1</v>
      </c>
      <c r="Z102">
        <v>1</v>
      </c>
      <c r="AA102">
        <v>1</v>
      </c>
      <c r="AB102">
        <v>0</v>
      </c>
      <c r="AC102">
        <v>1</v>
      </c>
      <c r="AD102">
        <v>1</v>
      </c>
      <c r="AE102">
        <v>1</v>
      </c>
      <c r="AF102">
        <v>0</v>
      </c>
      <c r="AG102">
        <v>1</v>
      </c>
      <c r="AH102">
        <v>1</v>
      </c>
      <c r="AI102">
        <v>1</v>
      </c>
      <c r="AJ102">
        <v>1</v>
      </c>
      <c r="AK102">
        <v>0</v>
      </c>
      <c r="AL102">
        <v>1</v>
      </c>
      <c r="AM102">
        <v>1</v>
      </c>
      <c r="AN102">
        <v>0</v>
      </c>
      <c r="AO102">
        <v>0</v>
      </c>
      <c r="AP102">
        <v>0</v>
      </c>
      <c r="AQ102">
        <v>0</v>
      </c>
      <c r="AR102">
        <v>0</v>
      </c>
      <c r="AS102">
        <v>0</v>
      </c>
      <c r="AT102">
        <v>0</v>
      </c>
      <c r="AU102">
        <v>0</v>
      </c>
      <c r="AV102">
        <v>0</v>
      </c>
      <c r="AW102">
        <v>0</v>
      </c>
      <c r="AX102">
        <v>0</v>
      </c>
      <c r="AY102">
        <v>1</v>
      </c>
      <c r="AZ102">
        <v>0</v>
      </c>
      <c r="BA102">
        <v>1</v>
      </c>
      <c r="BB102">
        <v>1</v>
      </c>
      <c r="BC102">
        <v>1</v>
      </c>
      <c r="BD102">
        <v>0</v>
      </c>
      <c r="BE102">
        <v>0</v>
      </c>
      <c r="BF102">
        <v>0</v>
      </c>
      <c r="BG102">
        <v>0</v>
      </c>
      <c r="BH102">
        <v>0</v>
      </c>
      <c r="BI102">
        <v>0</v>
      </c>
      <c r="BJ102">
        <v>0</v>
      </c>
      <c r="BK102">
        <v>0</v>
      </c>
      <c r="BL102">
        <v>0</v>
      </c>
      <c r="BM102">
        <v>0</v>
      </c>
      <c r="BN102">
        <v>0</v>
      </c>
      <c r="BO102">
        <v>0</v>
      </c>
      <c r="BP102">
        <v>1</v>
      </c>
      <c r="BQ102">
        <v>0</v>
      </c>
      <c r="BR102">
        <v>0</v>
      </c>
      <c r="BS102">
        <v>0</v>
      </c>
      <c r="BT102">
        <v>1</v>
      </c>
      <c r="BU102">
        <v>0</v>
      </c>
      <c r="BV102">
        <v>0</v>
      </c>
      <c r="BW102">
        <v>1</v>
      </c>
      <c r="BX102">
        <v>0</v>
      </c>
      <c r="BY102">
        <v>1</v>
      </c>
      <c r="BZ102">
        <v>0</v>
      </c>
      <c r="CA102">
        <v>1</v>
      </c>
      <c r="CB102">
        <v>0</v>
      </c>
      <c r="CC102">
        <v>0</v>
      </c>
      <c r="CD102">
        <v>0</v>
      </c>
      <c r="CE102">
        <v>0</v>
      </c>
      <c r="CF102">
        <v>0</v>
      </c>
      <c r="CG102">
        <v>1</v>
      </c>
      <c r="CH102">
        <v>1</v>
      </c>
      <c r="CI102">
        <v>0</v>
      </c>
      <c r="CJ102">
        <v>1</v>
      </c>
      <c r="CK102">
        <v>1</v>
      </c>
      <c r="CL102">
        <v>1</v>
      </c>
      <c r="CM102">
        <v>0</v>
      </c>
      <c r="CN102">
        <v>0</v>
      </c>
      <c r="CO102">
        <v>0</v>
      </c>
      <c r="CP102">
        <v>0</v>
      </c>
      <c r="CQ102">
        <v>0</v>
      </c>
      <c r="CR102">
        <v>0</v>
      </c>
      <c r="CS102">
        <v>0</v>
      </c>
      <c r="CT102">
        <v>0</v>
      </c>
      <c r="CU102">
        <v>1</v>
      </c>
      <c r="CV102">
        <v>1</v>
      </c>
      <c r="CW102">
        <v>0</v>
      </c>
      <c r="CX102">
        <v>1</v>
      </c>
      <c r="CY102">
        <v>1</v>
      </c>
      <c r="CZ102">
        <v>1</v>
      </c>
      <c r="DA102">
        <v>1</v>
      </c>
      <c r="DB102">
        <v>1</v>
      </c>
      <c r="DC102">
        <v>1</v>
      </c>
      <c r="DD102">
        <v>1</v>
      </c>
      <c r="DE102">
        <v>1</v>
      </c>
      <c r="DF102">
        <v>0</v>
      </c>
      <c r="DG102">
        <v>0</v>
      </c>
      <c r="DH102">
        <v>1</v>
      </c>
      <c r="DI102">
        <v>0</v>
      </c>
      <c r="DJ102">
        <v>1</v>
      </c>
      <c r="DK102">
        <v>1</v>
      </c>
      <c r="DL102">
        <v>1</v>
      </c>
      <c r="DM102">
        <v>1</v>
      </c>
      <c r="DN102">
        <v>1</v>
      </c>
      <c r="DO102">
        <v>0</v>
      </c>
      <c r="DP102">
        <v>1</v>
      </c>
      <c r="DQ102">
        <v>1</v>
      </c>
      <c r="DR102">
        <v>0</v>
      </c>
      <c r="DS102">
        <v>0</v>
      </c>
      <c r="DT102">
        <v>0</v>
      </c>
      <c r="DU102">
        <v>0</v>
      </c>
      <c r="DV102">
        <v>1</v>
      </c>
      <c r="DW102">
        <v>0</v>
      </c>
      <c r="DX102">
        <v>0</v>
      </c>
      <c r="DY102">
        <v>0</v>
      </c>
      <c r="DZ102">
        <v>1</v>
      </c>
      <c r="EA102">
        <v>1</v>
      </c>
      <c r="EB102">
        <v>1</v>
      </c>
      <c r="EC102">
        <v>1</v>
      </c>
      <c r="ED102">
        <v>1</v>
      </c>
      <c r="EE102">
        <v>0</v>
      </c>
      <c r="EF102">
        <v>0</v>
      </c>
      <c r="EG102">
        <v>0</v>
      </c>
      <c r="EH102">
        <v>0</v>
      </c>
      <c r="EI102">
        <v>0</v>
      </c>
      <c r="EJ102">
        <v>0</v>
      </c>
      <c r="EK102">
        <v>0</v>
      </c>
      <c r="EL102">
        <v>0</v>
      </c>
      <c r="EM102">
        <v>0</v>
      </c>
      <c r="EN102">
        <v>0</v>
      </c>
      <c r="EO102">
        <v>0</v>
      </c>
      <c r="EP102">
        <v>0</v>
      </c>
      <c r="EQ102">
        <v>1</v>
      </c>
      <c r="ER102">
        <v>0</v>
      </c>
      <c r="ES102">
        <v>0</v>
      </c>
      <c r="ET102">
        <v>0</v>
      </c>
      <c r="EU102">
        <v>0</v>
      </c>
      <c r="EV102">
        <v>0</v>
      </c>
      <c r="EW102">
        <v>0</v>
      </c>
      <c r="EX102">
        <v>1</v>
      </c>
      <c r="EY102">
        <v>1</v>
      </c>
      <c r="EZ102">
        <v>1</v>
      </c>
      <c r="FA102">
        <v>1</v>
      </c>
      <c r="FB102">
        <v>1</v>
      </c>
      <c r="FC102">
        <v>1</v>
      </c>
      <c r="FD102">
        <v>0</v>
      </c>
      <c r="FE102">
        <v>0</v>
      </c>
      <c r="FF102" t="s">
        <v>1925</v>
      </c>
      <c r="FG102" t="s">
        <v>1925</v>
      </c>
      <c r="FH102" t="s">
        <v>1925</v>
      </c>
      <c r="FI102" t="s">
        <v>1925</v>
      </c>
      <c r="FJ102" t="s">
        <v>1925</v>
      </c>
      <c r="FK102" t="s">
        <v>1925</v>
      </c>
      <c r="FL102">
        <v>1</v>
      </c>
      <c r="FM102">
        <v>1</v>
      </c>
      <c r="FN102">
        <v>0</v>
      </c>
      <c r="FO102">
        <v>1</v>
      </c>
      <c r="FP102">
        <v>0</v>
      </c>
      <c r="FQ102">
        <v>0</v>
      </c>
      <c r="FR102">
        <v>1</v>
      </c>
      <c r="FS102">
        <v>1</v>
      </c>
      <c r="FT102">
        <v>1</v>
      </c>
      <c r="FU102">
        <v>1</v>
      </c>
      <c r="FV102">
        <v>1</v>
      </c>
      <c r="FW102">
        <v>1</v>
      </c>
      <c r="FX102">
        <v>1</v>
      </c>
      <c r="FY102">
        <v>0</v>
      </c>
      <c r="FZ102">
        <v>0</v>
      </c>
      <c r="GA102">
        <v>0</v>
      </c>
      <c r="GB102">
        <v>0</v>
      </c>
      <c r="GC102">
        <v>1</v>
      </c>
      <c r="GD102">
        <v>0</v>
      </c>
      <c r="GE102">
        <v>1</v>
      </c>
      <c r="GF102">
        <v>1</v>
      </c>
      <c r="GG102">
        <v>1</v>
      </c>
      <c r="GH102">
        <v>1</v>
      </c>
      <c r="GI102">
        <v>1</v>
      </c>
      <c r="GJ102">
        <v>0</v>
      </c>
      <c r="GK102">
        <v>0</v>
      </c>
      <c r="GL102">
        <v>0</v>
      </c>
      <c r="GM102">
        <v>0</v>
      </c>
      <c r="GN102">
        <v>1</v>
      </c>
      <c r="GO102">
        <v>0</v>
      </c>
      <c r="GP102">
        <v>0</v>
      </c>
      <c r="GQ102">
        <v>1</v>
      </c>
      <c r="GR102">
        <v>1</v>
      </c>
      <c r="GS102">
        <v>1</v>
      </c>
      <c r="GT102">
        <v>0</v>
      </c>
      <c r="GU102">
        <v>1</v>
      </c>
      <c r="GV102">
        <v>1</v>
      </c>
      <c r="GW102">
        <v>0</v>
      </c>
      <c r="GX102">
        <v>0</v>
      </c>
      <c r="GY102">
        <v>0</v>
      </c>
      <c r="GZ102">
        <v>0</v>
      </c>
      <c r="HA102">
        <v>0</v>
      </c>
      <c r="HB102">
        <v>0</v>
      </c>
      <c r="HC102">
        <v>0</v>
      </c>
      <c r="HD102">
        <v>1</v>
      </c>
      <c r="HE102">
        <v>1</v>
      </c>
      <c r="HF102">
        <v>1</v>
      </c>
      <c r="HG102">
        <v>1</v>
      </c>
      <c r="HH102">
        <v>0</v>
      </c>
      <c r="HI102">
        <v>0</v>
      </c>
      <c r="HJ102">
        <v>0</v>
      </c>
      <c r="HK102">
        <v>0</v>
      </c>
      <c r="HL102">
        <v>0</v>
      </c>
      <c r="HM102">
        <v>0</v>
      </c>
      <c r="HN102">
        <v>0</v>
      </c>
      <c r="HO102">
        <v>0</v>
      </c>
      <c r="HP102">
        <v>0</v>
      </c>
      <c r="HQ102">
        <v>0</v>
      </c>
      <c r="HR102">
        <v>0</v>
      </c>
      <c r="HS102">
        <v>0</v>
      </c>
    </row>
    <row r="103" spans="1:227" x14ac:dyDescent="0.35">
      <c r="A103" t="s">
        <v>434</v>
      </c>
      <c r="B103" s="1">
        <v>42936</v>
      </c>
      <c r="C103" s="1">
        <v>43031</v>
      </c>
      <c r="D103">
        <v>1</v>
      </c>
      <c r="E103">
        <v>1</v>
      </c>
      <c r="F103">
        <v>1</v>
      </c>
      <c r="G103">
        <v>1</v>
      </c>
      <c r="H103">
        <v>0</v>
      </c>
      <c r="I103">
        <v>0</v>
      </c>
      <c r="J103">
        <v>0</v>
      </c>
      <c r="K103">
        <v>0</v>
      </c>
      <c r="L103">
        <v>0</v>
      </c>
      <c r="M103">
        <v>0</v>
      </c>
      <c r="N103">
        <v>0</v>
      </c>
      <c r="O103">
        <v>0</v>
      </c>
      <c r="P103">
        <v>0</v>
      </c>
      <c r="Q103">
        <v>0</v>
      </c>
      <c r="R103">
        <v>0</v>
      </c>
      <c r="S103">
        <v>1</v>
      </c>
      <c r="T103">
        <v>0</v>
      </c>
      <c r="U103">
        <v>0</v>
      </c>
      <c r="V103">
        <v>1</v>
      </c>
      <c r="W103">
        <v>1</v>
      </c>
      <c r="X103">
        <v>1</v>
      </c>
      <c r="Y103">
        <v>1</v>
      </c>
      <c r="Z103">
        <v>1</v>
      </c>
      <c r="AA103">
        <v>1</v>
      </c>
      <c r="AB103">
        <v>0</v>
      </c>
      <c r="AC103">
        <v>1</v>
      </c>
      <c r="AD103">
        <v>1</v>
      </c>
      <c r="AE103">
        <v>1</v>
      </c>
      <c r="AF103">
        <v>0</v>
      </c>
      <c r="AG103">
        <v>1</v>
      </c>
      <c r="AH103">
        <v>1</v>
      </c>
      <c r="AI103">
        <v>1</v>
      </c>
      <c r="AJ103">
        <v>1</v>
      </c>
      <c r="AK103">
        <v>0</v>
      </c>
      <c r="AL103">
        <v>1</v>
      </c>
      <c r="AM103">
        <v>1</v>
      </c>
      <c r="AN103">
        <v>0</v>
      </c>
      <c r="AO103">
        <v>0</v>
      </c>
      <c r="AP103">
        <v>0</v>
      </c>
      <c r="AQ103">
        <v>0</v>
      </c>
      <c r="AR103">
        <v>0</v>
      </c>
      <c r="AS103">
        <v>0</v>
      </c>
      <c r="AT103">
        <v>0</v>
      </c>
      <c r="AU103">
        <v>0</v>
      </c>
      <c r="AV103">
        <v>0</v>
      </c>
      <c r="AW103">
        <v>0</v>
      </c>
      <c r="AX103">
        <v>0</v>
      </c>
      <c r="AY103">
        <v>1</v>
      </c>
      <c r="AZ103">
        <v>0</v>
      </c>
      <c r="BA103">
        <v>1</v>
      </c>
      <c r="BB103">
        <v>1</v>
      </c>
      <c r="BC103">
        <v>1</v>
      </c>
      <c r="BD103">
        <v>0</v>
      </c>
      <c r="BE103">
        <v>0</v>
      </c>
      <c r="BF103">
        <v>0</v>
      </c>
      <c r="BG103">
        <v>0</v>
      </c>
      <c r="BH103">
        <v>0</v>
      </c>
      <c r="BI103">
        <v>0</v>
      </c>
      <c r="BJ103">
        <v>0</v>
      </c>
      <c r="BK103">
        <v>0</v>
      </c>
      <c r="BL103">
        <v>0</v>
      </c>
      <c r="BM103">
        <v>0</v>
      </c>
      <c r="BN103">
        <v>0</v>
      </c>
      <c r="BO103">
        <v>0</v>
      </c>
      <c r="BP103">
        <v>1</v>
      </c>
      <c r="BQ103">
        <v>0</v>
      </c>
      <c r="BR103">
        <v>0</v>
      </c>
      <c r="BS103">
        <v>0</v>
      </c>
      <c r="BT103">
        <v>1</v>
      </c>
      <c r="BU103">
        <v>0</v>
      </c>
      <c r="BV103">
        <v>0</v>
      </c>
      <c r="BW103">
        <v>1</v>
      </c>
      <c r="BX103">
        <v>0</v>
      </c>
      <c r="BY103">
        <v>1</v>
      </c>
      <c r="BZ103">
        <v>0</v>
      </c>
      <c r="CA103">
        <v>1</v>
      </c>
      <c r="CB103">
        <v>0</v>
      </c>
      <c r="CC103">
        <v>0</v>
      </c>
      <c r="CD103">
        <v>0</v>
      </c>
      <c r="CE103">
        <v>0</v>
      </c>
      <c r="CF103">
        <v>0</v>
      </c>
      <c r="CG103">
        <v>1</v>
      </c>
      <c r="CH103">
        <v>1</v>
      </c>
      <c r="CI103">
        <v>0</v>
      </c>
      <c r="CJ103">
        <v>1</v>
      </c>
      <c r="CK103">
        <v>1</v>
      </c>
      <c r="CL103">
        <v>1</v>
      </c>
      <c r="CM103">
        <v>0</v>
      </c>
      <c r="CN103">
        <v>0</v>
      </c>
      <c r="CO103">
        <v>0</v>
      </c>
      <c r="CP103">
        <v>0</v>
      </c>
      <c r="CQ103">
        <v>0</v>
      </c>
      <c r="CR103">
        <v>0</v>
      </c>
      <c r="CS103">
        <v>0</v>
      </c>
      <c r="CT103">
        <v>0</v>
      </c>
      <c r="CU103">
        <v>1</v>
      </c>
      <c r="CV103">
        <v>1</v>
      </c>
      <c r="CW103">
        <v>0</v>
      </c>
      <c r="CX103">
        <v>1</v>
      </c>
      <c r="CY103">
        <v>1</v>
      </c>
      <c r="CZ103">
        <v>1</v>
      </c>
      <c r="DA103">
        <v>1</v>
      </c>
      <c r="DB103">
        <v>1</v>
      </c>
      <c r="DC103">
        <v>1</v>
      </c>
      <c r="DD103">
        <v>1</v>
      </c>
      <c r="DE103">
        <v>1</v>
      </c>
      <c r="DF103">
        <v>0</v>
      </c>
      <c r="DG103">
        <v>0</v>
      </c>
      <c r="DH103">
        <v>1</v>
      </c>
      <c r="DI103">
        <v>0</v>
      </c>
      <c r="DJ103">
        <v>1</v>
      </c>
      <c r="DK103">
        <v>1</v>
      </c>
      <c r="DL103">
        <v>1</v>
      </c>
      <c r="DM103">
        <v>1</v>
      </c>
      <c r="DN103">
        <v>1</v>
      </c>
      <c r="DO103">
        <v>0</v>
      </c>
      <c r="DP103">
        <v>1</v>
      </c>
      <c r="DQ103">
        <v>1</v>
      </c>
      <c r="DR103">
        <v>0</v>
      </c>
      <c r="DS103">
        <v>0</v>
      </c>
      <c r="DT103">
        <v>0</v>
      </c>
      <c r="DU103">
        <v>0</v>
      </c>
      <c r="DV103">
        <v>1</v>
      </c>
      <c r="DW103">
        <v>0</v>
      </c>
      <c r="DX103">
        <v>0</v>
      </c>
      <c r="DY103">
        <v>0</v>
      </c>
      <c r="DZ103">
        <v>1</v>
      </c>
      <c r="EA103">
        <v>1</v>
      </c>
      <c r="EB103">
        <v>1</v>
      </c>
      <c r="EC103">
        <v>1</v>
      </c>
      <c r="ED103">
        <v>1</v>
      </c>
      <c r="EE103">
        <v>0</v>
      </c>
      <c r="EF103">
        <v>0</v>
      </c>
      <c r="EG103">
        <v>0</v>
      </c>
      <c r="EH103">
        <v>0</v>
      </c>
      <c r="EI103">
        <v>0</v>
      </c>
      <c r="EJ103">
        <v>0</v>
      </c>
      <c r="EK103">
        <v>0</v>
      </c>
      <c r="EL103">
        <v>0</v>
      </c>
      <c r="EM103">
        <v>0</v>
      </c>
      <c r="EN103">
        <v>0</v>
      </c>
      <c r="EO103">
        <v>0</v>
      </c>
      <c r="EP103">
        <v>0</v>
      </c>
      <c r="EQ103">
        <v>1</v>
      </c>
      <c r="ER103">
        <v>0</v>
      </c>
      <c r="ES103">
        <v>0</v>
      </c>
      <c r="ET103">
        <v>0</v>
      </c>
      <c r="EU103">
        <v>0</v>
      </c>
      <c r="EV103">
        <v>0</v>
      </c>
      <c r="EW103">
        <v>0</v>
      </c>
      <c r="EX103">
        <v>1</v>
      </c>
      <c r="EY103">
        <v>1</v>
      </c>
      <c r="EZ103">
        <v>1</v>
      </c>
      <c r="FA103">
        <v>1</v>
      </c>
      <c r="FB103">
        <v>1</v>
      </c>
      <c r="FC103">
        <v>1</v>
      </c>
      <c r="FD103">
        <v>0</v>
      </c>
      <c r="FE103">
        <v>0</v>
      </c>
      <c r="FF103" t="s">
        <v>1925</v>
      </c>
      <c r="FG103" t="s">
        <v>1925</v>
      </c>
      <c r="FH103" t="s">
        <v>1925</v>
      </c>
      <c r="FI103" t="s">
        <v>1925</v>
      </c>
      <c r="FJ103" t="s">
        <v>1925</v>
      </c>
      <c r="FK103" t="s">
        <v>1925</v>
      </c>
      <c r="FL103">
        <v>1</v>
      </c>
      <c r="FM103">
        <v>1</v>
      </c>
      <c r="FN103">
        <v>0</v>
      </c>
      <c r="FO103">
        <v>1</v>
      </c>
      <c r="FP103">
        <v>0</v>
      </c>
      <c r="FQ103">
        <v>0</v>
      </c>
      <c r="FR103">
        <v>1</v>
      </c>
      <c r="FS103">
        <v>1</v>
      </c>
      <c r="FT103">
        <v>1</v>
      </c>
      <c r="FU103">
        <v>1</v>
      </c>
      <c r="FV103">
        <v>1</v>
      </c>
      <c r="FW103">
        <v>1</v>
      </c>
      <c r="FX103">
        <v>1</v>
      </c>
      <c r="FY103">
        <v>0</v>
      </c>
      <c r="FZ103">
        <v>0</v>
      </c>
      <c r="GA103">
        <v>0</v>
      </c>
      <c r="GB103">
        <v>0</v>
      </c>
      <c r="GC103">
        <v>1</v>
      </c>
      <c r="GD103">
        <v>0</v>
      </c>
      <c r="GE103">
        <v>1</v>
      </c>
      <c r="GF103">
        <v>1</v>
      </c>
      <c r="GG103">
        <v>1</v>
      </c>
      <c r="GH103">
        <v>1</v>
      </c>
      <c r="GI103">
        <v>1</v>
      </c>
      <c r="GJ103">
        <v>0</v>
      </c>
      <c r="GK103">
        <v>0</v>
      </c>
      <c r="GL103">
        <v>0</v>
      </c>
      <c r="GM103">
        <v>0</v>
      </c>
      <c r="GN103">
        <v>1</v>
      </c>
      <c r="GO103">
        <v>0</v>
      </c>
      <c r="GP103">
        <v>0</v>
      </c>
      <c r="GQ103">
        <v>1</v>
      </c>
      <c r="GR103">
        <v>1</v>
      </c>
      <c r="GS103">
        <v>1</v>
      </c>
      <c r="GT103">
        <v>0</v>
      </c>
      <c r="GU103">
        <v>1</v>
      </c>
      <c r="GV103">
        <v>1</v>
      </c>
      <c r="GW103">
        <v>0</v>
      </c>
      <c r="GX103">
        <v>0</v>
      </c>
      <c r="GY103">
        <v>0</v>
      </c>
      <c r="GZ103">
        <v>0</v>
      </c>
      <c r="HA103">
        <v>0</v>
      </c>
      <c r="HB103">
        <v>0</v>
      </c>
      <c r="HC103">
        <v>0</v>
      </c>
      <c r="HD103">
        <v>1</v>
      </c>
      <c r="HE103">
        <v>1</v>
      </c>
      <c r="HF103">
        <v>1</v>
      </c>
      <c r="HG103">
        <v>1</v>
      </c>
      <c r="HH103">
        <v>0</v>
      </c>
      <c r="HI103">
        <v>0</v>
      </c>
      <c r="HJ103">
        <v>0</v>
      </c>
      <c r="HK103">
        <v>0</v>
      </c>
      <c r="HL103">
        <v>0</v>
      </c>
      <c r="HM103">
        <v>0</v>
      </c>
      <c r="HN103">
        <v>0</v>
      </c>
      <c r="HO103">
        <v>0</v>
      </c>
      <c r="HP103">
        <v>0</v>
      </c>
      <c r="HQ103">
        <v>0</v>
      </c>
      <c r="HR103">
        <v>0</v>
      </c>
      <c r="HS103">
        <v>0</v>
      </c>
    </row>
    <row r="104" spans="1:227" x14ac:dyDescent="0.35">
      <c r="A104" t="s">
        <v>434</v>
      </c>
      <c r="B104" s="1">
        <v>43032</v>
      </c>
      <c r="C104" s="1">
        <v>43081</v>
      </c>
      <c r="D104">
        <v>1</v>
      </c>
      <c r="E104">
        <v>1</v>
      </c>
      <c r="F104">
        <v>1</v>
      </c>
      <c r="G104">
        <v>1</v>
      </c>
      <c r="H104">
        <v>0</v>
      </c>
      <c r="I104">
        <v>0</v>
      </c>
      <c r="J104">
        <v>0</v>
      </c>
      <c r="K104">
        <v>0</v>
      </c>
      <c r="L104">
        <v>0</v>
      </c>
      <c r="M104">
        <v>0</v>
      </c>
      <c r="N104">
        <v>0</v>
      </c>
      <c r="O104">
        <v>0</v>
      </c>
      <c r="P104">
        <v>0</v>
      </c>
      <c r="Q104">
        <v>0</v>
      </c>
      <c r="R104">
        <v>0</v>
      </c>
      <c r="S104">
        <v>1</v>
      </c>
      <c r="T104">
        <v>0</v>
      </c>
      <c r="U104">
        <v>0</v>
      </c>
      <c r="V104">
        <v>1</v>
      </c>
      <c r="W104">
        <v>1</v>
      </c>
      <c r="X104">
        <v>1</v>
      </c>
      <c r="Y104">
        <v>1</v>
      </c>
      <c r="Z104">
        <v>1</v>
      </c>
      <c r="AA104">
        <v>1</v>
      </c>
      <c r="AB104">
        <v>0</v>
      </c>
      <c r="AC104">
        <v>1</v>
      </c>
      <c r="AD104">
        <v>1</v>
      </c>
      <c r="AE104">
        <v>1</v>
      </c>
      <c r="AF104">
        <v>0</v>
      </c>
      <c r="AG104">
        <v>1</v>
      </c>
      <c r="AH104">
        <v>1</v>
      </c>
      <c r="AI104">
        <v>1</v>
      </c>
      <c r="AJ104">
        <v>1</v>
      </c>
      <c r="AK104">
        <v>0</v>
      </c>
      <c r="AL104">
        <v>1</v>
      </c>
      <c r="AM104">
        <v>1</v>
      </c>
      <c r="AN104">
        <v>0</v>
      </c>
      <c r="AO104">
        <v>0</v>
      </c>
      <c r="AP104">
        <v>0</v>
      </c>
      <c r="AQ104">
        <v>0</v>
      </c>
      <c r="AR104">
        <v>0</v>
      </c>
      <c r="AS104">
        <v>0</v>
      </c>
      <c r="AT104">
        <v>0</v>
      </c>
      <c r="AU104">
        <v>0</v>
      </c>
      <c r="AV104">
        <v>0</v>
      </c>
      <c r="AW104">
        <v>0</v>
      </c>
      <c r="AX104">
        <v>0</v>
      </c>
      <c r="AY104">
        <v>1</v>
      </c>
      <c r="AZ104">
        <v>0</v>
      </c>
      <c r="BA104">
        <v>1</v>
      </c>
      <c r="BB104">
        <v>1</v>
      </c>
      <c r="BC104">
        <v>1</v>
      </c>
      <c r="BD104">
        <v>0</v>
      </c>
      <c r="BE104">
        <v>0</v>
      </c>
      <c r="BF104">
        <v>0</v>
      </c>
      <c r="BG104">
        <v>0</v>
      </c>
      <c r="BH104">
        <v>0</v>
      </c>
      <c r="BI104">
        <v>0</v>
      </c>
      <c r="BJ104">
        <v>0</v>
      </c>
      <c r="BK104">
        <v>0</v>
      </c>
      <c r="BL104">
        <v>0</v>
      </c>
      <c r="BM104">
        <v>0</v>
      </c>
      <c r="BN104">
        <v>0</v>
      </c>
      <c r="BO104">
        <v>0</v>
      </c>
      <c r="BP104">
        <v>1</v>
      </c>
      <c r="BQ104">
        <v>0</v>
      </c>
      <c r="BR104">
        <v>0</v>
      </c>
      <c r="BS104">
        <v>0</v>
      </c>
      <c r="BT104">
        <v>1</v>
      </c>
      <c r="BU104">
        <v>0</v>
      </c>
      <c r="BV104">
        <v>0</v>
      </c>
      <c r="BW104">
        <v>1</v>
      </c>
      <c r="BX104">
        <v>0</v>
      </c>
      <c r="BY104">
        <v>1</v>
      </c>
      <c r="BZ104">
        <v>0</v>
      </c>
      <c r="CA104">
        <v>1</v>
      </c>
      <c r="CB104">
        <v>0</v>
      </c>
      <c r="CC104">
        <v>0</v>
      </c>
      <c r="CD104">
        <v>0</v>
      </c>
      <c r="CE104">
        <v>0</v>
      </c>
      <c r="CF104">
        <v>0</v>
      </c>
      <c r="CG104">
        <v>1</v>
      </c>
      <c r="CH104">
        <v>1</v>
      </c>
      <c r="CI104">
        <v>0</v>
      </c>
      <c r="CJ104">
        <v>1</v>
      </c>
      <c r="CK104">
        <v>1</v>
      </c>
      <c r="CL104">
        <v>1</v>
      </c>
      <c r="CM104">
        <v>0</v>
      </c>
      <c r="CN104">
        <v>0</v>
      </c>
      <c r="CO104">
        <v>0</v>
      </c>
      <c r="CP104">
        <v>0</v>
      </c>
      <c r="CQ104">
        <v>0</v>
      </c>
      <c r="CR104">
        <v>0</v>
      </c>
      <c r="CS104">
        <v>0</v>
      </c>
      <c r="CT104">
        <v>0</v>
      </c>
      <c r="CU104">
        <v>1</v>
      </c>
      <c r="CV104">
        <v>1</v>
      </c>
      <c r="CW104">
        <v>0</v>
      </c>
      <c r="CX104">
        <v>1</v>
      </c>
      <c r="CY104">
        <v>1</v>
      </c>
      <c r="CZ104">
        <v>1</v>
      </c>
      <c r="DA104">
        <v>1</v>
      </c>
      <c r="DB104">
        <v>1</v>
      </c>
      <c r="DC104">
        <v>1</v>
      </c>
      <c r="DD104">
        <v>1</v>
      </c>
      <c r="DE104">
        <v>1</v>
      </c>
      <c r="DF104">
        <v>0</v>
      </c>
      <c r="DG104">
        <v>0</v>
      </c>
      <c r="DH104">
        <v>1</v>
      </c>
      <c r="DI104">
        <v>0</v>
      </c>
      <c r="DJ104">
        <v>1</v>
      </c>
      <c r="DK104">
        <v>1</v>
      </c>
      <c r="DL104">
        <v>1</v>
      </c>
      <c r="DM104">
        <v>1</v>
      </c>
      <c r="DN104">
        <v>1</v>
      </c>
      <c r="DO104">
        <v>0</v>
      </c>
      <c r="DP104">
        <v>1</v>
      </c>
      <c r="DQ104">
        <v>1</v>
      </c>
      <c r="DR104">
        <v>0</v>
      </c>
      <c r="DS104">
        <v>0</v>
      </c>
      <c r="DT104">
        <v>0</v>
      </c>
      <c r="DU104">
        <v>0</v>
      </c>
      <c r="DV104">
        <v>1</v>
      </c>
      <c r="DW104">
        <v>0</v>
      </c>
      <c r="DX104">
        <v>0</v>
      </c>
      <c r="DY104">
        <v>0</v>
      </c>
      <c r="DZ104">
        <v>1</v>
      </c>
      <c r="EA104">
        <v>1</v>
      </c>
      <c r="EB104">
        <v>1</v>
      </c>
      <c r="EC104">
        <v>1</v>
      </c>
      <c r="ED104">
        <v>1</v>
      </c>
      <c r="EE104">
        <v>0</v>
      </c>
      <c r="EF104">
        <v>0</v>
      </c>
      <c r="EG104">
        <v>0</v>
      </c>
      <c r="EH104">
        <v>0</v>
      </c>
      <c r="EI104">
        <v>0</v>
      </c>
      <c r="EJ104">
        <v>0</v>
      </c>
      <c r="EK104">
        <v>0</v>
      </c>
      <c r="EL104">
        <v>0</v>
      </c>
      <c r="EM104">
        <v>0</v>
      </c>
      <c r="EN104">
        <v>0</v>
      </c>
      <c r="EO104">
        <v>0</v>
      </c>
      <c r="EP104">
        <v>0</v>
      </c>
      <c r="EQ104">
        <v>1</v>
      </c>
      <c r="ER104">
        <v>0</v>
      </c>
      <c r="ES104">
        <v>0</v>
      </c>
      <c r="ET104">
        <v>0</v>
      </c>
      <c r="EU104">
        <v>0</v>
      </c>
      <c r="EV104">
        <v>0</v>
      </c>
      <c r="EW104">
        <v>0</v>
      </c>
      <c r="EX104">
        <v>1</v>
      </c>
      <c r="EY104">
        <v>1</v>
      </c>
      <c r="EZ104">
        <v>1</v>
      </c>
      <c r="FA104">
        <v>1</v>
      </c>
      <c r="FB104">
        <v>1</v>
      </c>
      <c r="FC104">
        <v>1</v>
      </c>
      <c r="FD104">
        <v>0</v>
      </c>
      <c r="FE104">
        <v>0</v>
      </c>
      <c r="FF104" t="s">
        <v>1925</v>
      </c>
      <c r="FG104" t="s">
        <v>1925</v>
      </c>
      <c r="FH104" t="s">
        <v>1925</v>
      </c>
      <c r="FI104" t="s">
        <v>1925</v>
      </c>
      <c r="FJ104" t="s">
        <v>1925</v>
      </c>
      <c r="FK104" t="s">
        <v>1925</v>
      </c>
      <c r="FL104">
        <v>1</v>
      </c>
      <c r="FM104">
        <v>1</v>
      </c>
      <c r="FN104">
        <v>0</v>
      </c>
      <c r="FO104">
        <v>1</v>
      </c>
      <c r="FP104">
        <v>0</v>
      </c>
      <c r="FQ104">
        <v>0</v>
      </c>
      <c r="FR104">
        <v>1</v>
      </c>
      <c r="FS104">
        <v>1</v>
      </c>
      <c r="FT104">
        <v>1</v>
      </c>
      <c r="FU104">
        <v>1</v>
      </c>
      <c r="FV104">
        <v>1</v>
      </c>
      <c r="FW104">
        <v>1</v>
      </c>
      <c r="FX104">
        <v>1</v>
      </c>
      <c r="FY104">
        <v>0</v>
      </c>
      <c r="FZ104">
        <v>0</v>
      </c>
      <c r="GA104">
        <v>0</v>
      </c>
      <c r="GB104">
        <v>0</v>
      </c>
      <c r="GC104">
        <v>1</v>
      </c>
      <c r="GD104">
        <v>0</v>
      </c>
      <c r="GE104">
        <v>1</v>
      </c>
      <c r="GF104">
        <v>1</v>
      </c>
      <c r="GG104">
        <v>1</v>
      </c>
      <c r="GH104">
        <v>1</v>
      </c>
      <c r="GI104">
        <v>1</v>
      </c>
      <c r="GJ104">
        <v>0</v>
      </c>
      <c r="GK104">
        <v>0</v>
      </c>
      <c r="GL104">
        <v>0</v>
      </c>
      <c r="GM104">
        <v>0</v>
      </c>
      <c r="GN104">
        <v>1</v>
      </c>
      <c r="GO104">
        <v>0</v>
      </c>
      <c r="GP104">
        <v>0</v>
      </c>
      <c r="GQ104">
        <v>1</v>
      </c>
      <c r="GR104">
        <v>1</v>
      </c>
      <c r="GS104">
        <v>1</v>
      </c>
      <c r="GT104">
        <v>0</v>
      </c>
      <c r="GU104">
        <v>1</v>
      </c>
      <c r="GV104">
        <v>1</v>
      </c>
      <c r="GW104">
        <v>0</v>
      </c>
      <c r="GX104">
        <v>0</v>
      </c>
      <c r="GY104">
        <v>0</v>
      </c>
      <c r="GZ104">
        <v>0</v>
      </c>
      <c r="HA104">
        <v>0</v>
      </c>
      <c r="HB104">
        <v>0</v>
      </c>
      <c r="HC104">
        <v>0</v>
      </c>
      <c r="HD104">
        <v>1</v>
      </c>
      <c r="HE104">
        <v>1</v>
      </c>
      <c r="HF104">
        <v>1</v>
      </c>
      <c r="HG104">
        <v>1</v>
      </c>
      <c r="HH104">
        <v>0</v>
      </c>
      <c r="HI104">
        <v>0</v>
      </c>
      <c r="HJ104">
        <v>0</v>
      </c>
      <c r="HK104">
        <v>0</v>
      </c>
      <c r="HL104">
        <v>0</v>
      </c>
      <c r="HM104">
        <v>0</v>
      </c>
      <c r="HN104">
        <v>0</v>
      </c>
      <c r="HO104">
        <v>0</v>
      </c>
      <c r="HP104">
        <v>0</v>
      </c>
      <c r="HQ104">
        <v>0</v>
      </c>
      <c r="HR104">
        <v>0</v>
      </c>
      <c r="HS104">
        <v>0</v>
      </c>
    </row>
    <row r="105" spans="1:227" x14ac:dyDescent="0.35">
      <c r="A105" t="s">
        <v>434</v>
      </c>
      <c r="B105" s="1">
        <v>43082</v>
      </c>
      <c r="C105" s="1">
        <v>43310</v>
      </c>
      <c r="D105">
        <v>1</v>
      </c>
      <c r="E105">
        <v>1</v>
      </c>
      <c r="F105">
        <v>1</v>
      </c>
      <c r="G105">
        <v>1</v>
      </c>
      <c r="H105">
        <v>0</v>
      </c>
      <c r="I105">
        <v>0</v>
      </c>
      <c r="J105">
        <v>0</v>
      </c>
      <c r="K105">
        <v>0</v>
      </c>
      <c r="L105">
        <v>0</v>
      </c>
      <c r="M105">
        <v>0</v>
      </c>
      <c r="N105">
        <v>0</v>
      </c>
      <c r="O105">
        <v>0</v>
      </c>
      <c r="P105">
        <v>0</v>
      </c>
      <c r="Q105">
        <v>0</v>
      </c>
      <c r="R105">
        <v>0</v>
      </c>
      <c r="S105">
        <v>1</v>
      </c>
      <c r="T105">
        <v>0</v>
      </c>
      <c r="U105">
        <v>0</v>
      </c>
      <c r="V105">
        <v>1</v>
      </c>
      <c r="W105">
        <v>1</v>
      </c>
      <c r="X105">
        <v>1</v>
      </c>
      <c r="Y105">
        <v>1</v>
      </c>
      <c r="Z105">
        <v>1</v>
      </c>
      <c r="AA105">
        <v>1</v>
      </c>
      <c r="AB105">
        <v>0</v>
      </c>
      <c r="AC105">
        <v>1</v>
      </c>
      <c r="AD105">
        <v>1</v>
      </c>
      <c r="AE105">
        <v>1</v>
      </c>
      <c r="AF105">
        <v>0</v>
      </c>
      <c r="AG105">
        <v>1</v>
      </c>
      <c r="AH105">
        <v>1</v>
      </c>
      <c r="AI105">
        <v>1</v>
      </c>
      <c r="AJ105">
        <v>1</v>
      </c>
      <c r="AK105">
        <v>0</v>
      </c>
      <c r="AL105">
        <v>1</v>
      </c>
      <c r="AM105">
        <v>1</v>
      </c>
      <c r="AN105">
        <v>0</v>
      </c>
      <c r="AO105">
        <v>0</v>
      </c>
      <c r="AP105">
        <v>0</v>
      </c>
      <c r="AQ105">
        <v>0</v>
      </c>
      <c r="AR105">
        <v>0</v>
      </c>
      <c r="AS105">
        <v>0</v>
      </c>
      <c r="AT105">
        <v>0</v>
      </c>
      <c r="AU105">
        <v>0</v>
      </c>
      <c r="AV105">
        <v>0</v>
      </c>
      <c r="AW105">
        <v>0</v>
      </c>
      <c r="AX105">
        <v>0</v>
      </c>
      <c r="AY105">
        <v>1</v>
      </c>
      <c r="AZ105">
        <v>0</v>
      </c>
      <c r="BA105">
        <v>1</v>
      </c>
      <c r="BB105">
        <v>1</v>
      </c>
      <c r="BC105">
        <v>1</v>
      </c>
      <c r="BD105">
        <v>0</v>
      </c>
      <c r="BE105">
        <v>0</v>
      </c>
      <c r="BF105">
        <v>0</v>
      </c>
      <c r="BG105">
        <v>0</v>
      </c>
      <c r="BH105">
        <v>0</v>
      </c>
      <c r="BI105">
        <v>0</v>
      </c>
      <c r="BJ105">
        <v>0</v>
      </c>
      <c r="BK105">
        <v>0</v>
      </c>
      <c r="BL105">
        <v>0</v>
      </c>
      <c r="BM105">
        <v>0</v>
      </c>
      <c r="BN105">
        <v>0</v>
      </c>
      <c r="BO105">
        <v>0</v>
      </c>
      <c r="BP105">
        <v>1</v>
      </c>
      <c r="BQ105">
        <v>0</v>
      </c>
      <c r="BR105">
        <v>0</v>
      </c>
      <c r="BS105">
        <v>0</v>
      </c>
      <c r="BT105">
        <v>1</v>
      </c>
      <c r="BU105">
        <v>0</v>
      </c>
      <c r="BV105">
        <v>0</v>
      </c>
      <c r="BW105">
        <v>1</v>
      </c>
      <c r="BX105">
        <v>0</v>
      </c>
      <c r="BY105">
        <v>1</v>
      </c>
      <c r="BZ105">
        <v>0</v>
      </c>
      <c r="CA105">
        <v>1</v>
      </c>
      <c r="CB105">
        <v>0</v>
      </c>
      <c r="CC105">
        <v>0</v>
      </c>
      <c r="CD105">
        <v>0</v>
      </c>
      <c r="CE105">
        <v>0</v>
      </c>
      <c r="CF105">
        <v>0</v>
      </c>
      <c r="CG105">
        <v>1</v>
      </c>
      <c r="CH105">
        <v>1</v>
      </c>
      <c r="CI105">
        <v>0</v>
      </c>
      <c r="CJ105">
        <v>1</v>
      </c>
      <c r="CK105">
        <v>1</v>
      </c>
      <c r="CL105">
        <v>1</v>
      </c>
      <c r="CM105">
        <v>0</v>
      </c>
      <c r="CN105">
        <v>0</v>
      </c>
      <c r="CO105">
        <v>0</v>
      </c>
      <c r="CP105">
        <v>0</v>
      </c>
      <c r="CQ105">
        <v>0</v>
      </c>
      <c r="CR105">
        <v>0</v>
      </c>
      <c r="CS105">
        <v>0</v>
      </c>
      <c r="CT105">
        <v>0</v>
      </c>
      <c r="CU105">
        <v>1</v>
      </c>
      <c r="CV105">
        <v>1</v>
      </c>
      <c r="CW105">
        <v>0</v>
      </c>
      <c r="CX105">
        <v>1</v>
      </c>
      <c r="CY105">
        <v>1</v>
      </c>
      <c r="CZ105">
        <v>1</v>
      </c>
      <c r="DA105">
        <v>1</v>
      </c>
      <c r="DB105">
        <v>1</v>
      </c>
      <c r="DC105">
        <v>1</v>
      </c>
      <c r="DD105">
        <v>1</v>
      </c>
      <c r="DE105">
        <v>1</v>
      </c>
      <c r="DF105">
        <v>0</v>
      </c>
      <c r="DG105">
        <v>0</v>
      </c>
      <c r="DH105">
        <v>1</v>
      </c>
      <c r="DI105">
        <v>0</v>
      </c>
      <c r="DJ105">
        <v>1</v>
      </c>
      <c r="DK105">
        <v>1</v>
      </c>
      <c r="DL105">
        <v>1</v>
      </c>
      <c r="DM105">
        <v>1</v>
      </c>
      <c r="DN105">
        <v>1</v>
      </c>
      <c r="DO105">
        <v>0</v>
      </c>
      <c r="DP105">
        <v>1</v>
      </c>
      <c r="DQ105">
        <v>1</v>
      </c>
      <c r="DR105">
        <v>0</v>
      </c>
      <c r="DS105">
        <v>0</v>
      </c>
      <c r="DT105">
        <v>0</v>
      </c>
      <c r="DU105">
        <v>0</v>
      </c>
      <c r="DV105">
        <v>1</v>
      </c>
      <c r="DW105">
        <v>0</v>
      </c>
      <c r="DX105">
        <v>0</v>
      </c>
      <c r="DY105">
        <v>0</v>
      </c>
      <c r="DZ105">
        <v>1</v>
      </c>
      <c r="EA105">
        <v>1</v>
      </c>
      <c r="EB105">
        <v>1</v>
      </c>
      <c r="EC105">
        <v>1</v>
      </c>
      <c r="ED105">
        <v>1</v>
      </c>
      <c r="EE105">
        <v>0</v>
      </c>
      <c r="EF105">
        <v>0</v>
      </c>
      <c r="EG105">
        <v>0</v>
      </c>
      <c r="EH105">
        <v>0</v>
      </c>
      <c r="EI105">
        <v>0</v>
      </c>
      <c r="EJ105">
        <v>0</v>
      </c>
      <c r="EK105">
        <v>0</v>
      </c>
      <c r="EL105">
        <v>0</v>
      </c>
      <c r="EM105">
        <v>0</v>
      </c>
      <c r="EN105">
        <v>0</v>
      </c>
      <c r="EO105">
        <v>0</v>
      </c>
      <c r="EP105">
        <v>0</v>
      </c>
      <c r="EQ105">
        <v>1</v>
      </c>
      <c r="ER105">
        <v>0</v>
      </c>
      <c r="ES105">
        <v>0</v>
      </c>
      <c r="ET105">
        <v>0</v>
      </c>
      <c r="EU105">
        <v>0</v>
      </c>
      <c r="EV105">
        <v>0</v>
      </c>
      <c r="EW105">
        <v>0</v>
      </c>
      <c r="EX105">
        <v>1</v>
      </c>
      <c r="EY105">
        <v>1</v>
      </c>
      <c r="EZ105">
        <v>1</v>
      </c>
      <c r="FA105">
        <v>1</v>
      </c>
      <c r="FB105">
        <v>1</v>
      </c>
      <c r="FC105">
        <v>1</v>
      </c>
      <c r="FD105">
        <v>0</v>
      </c>
      <c r="FE105">
        <v>0</v>
      </c>
      <c r="FF105" t="s">
        <v>1925</v>
      </c>
      <c r="FG105" t="s">
        <v>1925</v>
      </c>
      <c r="FH105" t="s">
        <v>1925</v>
      </c>
      <c r="FI105" t="s">
        <v>1925</v>
      </c>
      <c r="FJ105" t="s">
        <v>1925</v>
      </c>
      <c r="FK105" t="s">
        <v>1925</v>
      </c>
      <c r="FL105">
        <v>1</v>
      </c>
      <c r="FM105">
        <v>1</v>
      </c>
      <c r="FN105">
        <v>0</v>
      </c>
      <c r="FO105">
        <v>1</v>
      </c>
      <c r="FP105">
        <v>0</v>
      </c>
      <c r="FQ105">
        <v>0</v>
      </c>
      <c r="FR105">
        <v>1</v>
      </c>
      <c r="FS105">
        <v>1</v>
      </c>
      <c r="FT105">
        <v>1</v>
      </c>
      <c r="FU105">
        <v>1</v>
      </c>
      <c r="FV105">
        <v>1</v>
      </c>
      <c r="FW105">
        <v>1</v>
      </c>
      <c r="FX105">
        <v>1</v>
      </c>
      <c r="FY105">
        <v>0</v>
      </c>
      <c r="FZ105">
        <v>0</v>
      </c>
      <c r="GA105">
        <v>0</v>
      </c>
      <c r="GB105">
        <v>0</v>
      </c>
      <c r="GC105">
        <v>1</v>
      </c>
      <c r="GD105">
        <v>0</v>
      </c>
      <c r="GE105">
        <v>1</v>
      </c>
      <c r="GF105">
        <v>1</v>
      </c>
      <c r="GG105">
        <v>1</v>
      </c>
      <c r="GH105">
        <v>1</v>
      </c>
      <c r="GI105">
        <v>1</v>
      </c>
      <c r="GJ105">
        <v>0</v>
      </c>
      <c r="GK105">
        <v>0</v>
      </c>
      <c r="GL105">
        <v>0</v>
      </c>
      <c r="GM105">
        <v>0</v>
      </c>
      <c r="GN105">
        <v>1</v>
      </c>
      <c r="GO105">
        <v>0</v>
      </c>
      <c r="GP105">
        <v>0</v>
      </c>
      <c r="GQ105">
        <v>1</v>
      </c>
      <c r="GR105">
        <v>1</v>
      </c>
      <c r="GS105">
        <v>1</v>
      </c>
      <c r="GT105">
        <v>0</v>
      </c>
      <c r="GU105">
        <v>1</v>
      </c>
      <c r="GV105">
        <v>1</v>
      </c>
      <c r="GW105">
        <v>0</v>
      </c>
      <c r="GX105">
        <v>0</v>
      </c>
      <c r="GY105">
        <v>0</v>
      </c>
      <c r="GZ105">
        <v>0</v>
      </c>
      <c r="HA105">
        <v>0</v>
      </c>
      <c r="HB105">
        <v>0</v>
      </c>
      <c r="HC105">
        <v>0</v>
      </c>
      <c r="HD105">
        <v>1</v>
      </c>
      <c r="HE105">
        <v>1</v>
      </c>
      <c r="HF105">
        <v>1</v>
      </c>
      <c r="HG105">
        <v>1</v>
      </c>
      <c r="HH105">
        <v>0</v>
      </c>
      <c r="HI105">
        <v>0</v>
      </c>
      <c r="HJ105">
        <v>0</v>
      </c>
      <c r="HK105">
        <v>0</v>
      </c>
      <c r="HL105">
        <v>0</v>
      </c>
      <c r="HM105">
        <v>0</v>
      </c>
      <c r="HN105">
        <v>0</v>
      </c>
      <c r="HO105">
        <v>0</v>
      </c>
      <c r="HP105">
        <v>0</v>
      </c>
      <c r="HQ105">
        <v>0</v>
      </c>
      <c r="HR105">
        <v>0</v>
      </c>
      <c r="HS105">
        <v>0</v>
      </c>
    </row>
    <row r="106" spans="1:227" x14ac:dyDescent="0.35">
      <c r="A106" t="s">
        <v>434</v>
      </c>
      <c r="B106" s="1">
        <v>43311</v>
      </c>
      <c r="C106" s="1">
        <v>43336</v>
      </c>
      <c r="D106">
        <v>1</v>
      </c>
      <c r="E106">
        <v>1</v>
      </c>
      <c r="F106">
        <v>1</v>
      </c>
      <c r="G106">
        <v>1</v>
      </c>
      <c r="H106">
        <v>0</v>
      </c>
      <c r="I106">
        <v>0</v>
      </c>
      <c r="J106">
        <v>0</v>
      </c>
      <c r="K106">
        <v>0</v>
      </c>
      <c r="L106">
        <v>0</v>
      </c>
      <c r="M106">
        <v>0</v>
      </c>
      <c r="N106">
        <v>0</v>
      </c>
      <c r="O106">
        <v>0</v>
      </c>
      <c r="P106">
        <v>0</v>
      </c>
      <c r="Q106">
        <v>0</v>
      </c>
      <c r="R106">
        <v>0</v>
      </c>
      <c r="S106">
        <v>1</v>
      </c>
      <c r="T106">
        <v>0</v>
      </c>
      <c r="U106">
        <v>0</v>
      </c>
      <c r="V106">
        <v>1</v>
      </c>
      <c r="W106">
        <v>1</v>
      </c>
      <c r="X106">
        <v>1</v>
      </c>
      <c r="Y106">
        <v>1</v>
      </c>
      <c r="Z106">
        <v>1</v>
      </c>
      <c r="AA106">
        <v>1</v>
      </c>
      <c r="AB106">
        <v>0</v>
      </c>
      <c r="AC106">
        <v>1</v>
      </c>
      <c r="AD106">
        <v>1</v>
      </c>
      <c r="AE106">
        <v>1</v>
      </c>
      <c r="AF106">
        <v>0</v>
      </c>
      <c r="AG106">
        <v>1</v>
      </c>
      <c r="AH106">
        <v>1</v>
      </c>
      <c r="AI106">
        <v>1</v>
      </c>
      <c r="AJ106">
        <v>1</v>
      </c>
      <c r="AK106">
        <v>0</v>
      </c>
      <c r="AL106">
        <v>1</v>
      </c>
      <c r="AM106">
        <v>1</v>
      </c>
      <c r="AN106">
        <v>0</v>
      </c>
      <c r="AO106">
        <v>0</v>
      </c>
      <c r="AP106">
        <v>0</v>
      </c>
      <c r="AQ106">
        <v>0</v>
      </c>
      <c r="AR106">
        <v>0</v>
      </c>
      <c r="AS106">
        <v>0</v>
      </c>
      <c r="AT106">
        <v>0</v>
      </c>
      <c r="AU106">
        <v>0</v>
      </c>
      <c r="AV106">
        <v>0</v>
      </c>
      <c r="AW106">
        <v>0</v>
      </c>
      <c r="AX106">
        <v>0</v>
      </c>
      <c r="AY106">
        <v>1</v>
      </c>
      <c r="AZ106">
        <v>0</v>
      </c>
      <c r="BA106">
        <v>1</v>
      </c>
      <c r="BB106">
        <v>1</v>
      </c>
      <c r="BC106">
        <v>1</v>
      </c>
      <c r="BD106">
        <v>0</v>
      </c>
      <c r="BE106">
        <v>0</v>
      </c>
      <c r="BF106">
        <v>0</v>
      </c>
      <c r="BG106">
        <v>0</v>
      </c>
      <c r="BH106">
        <v>0</v>
      </c>
      <c r="BI106">
        <v>0</v>
      </c>
      <c r="BJ106">
        <v>0</v>
      </c>
      <c r="BK106">
        <v>0</v>
      </c>
      <c r="BL106">
        <v>0</v>
      </c>
      <c r="BM106">
        <v>0</v>
      </c>
      <c r="BN106">
        <v>0</v>
      </c>
      <c r="BO106">
        <v>0</v>
      </c>
      <c r="BP106">
        <v>1</v>
      </c>
      <c r="BQ106">
        <v>0</v>
      </c>
      <c r="BR106">
        <v>0</v>
      </c>
      <c r="BS106">
        <v>0</v>
      </c>
      <c r="BT106">
        <v>1</v>
      </c>
      <c r="BU106">
        <v>0</v>
      </c>
      <c r="BV106">
        <v>0</v>
      </c>
      <c r="BW106">
        <v>1</v>
      </c>
      <c r="BX106">
        <v>0</v>
      </c>
      <c r="BY106">
        <v>1</v>
      </c>
      <c r="BZ106">
        <v>0</v>
      </c>
      <c r="CA106">
        <v>1</v>
      </c>
      <c r="CB106">
        <v>0</v>
      </c>
      <c r="CC106">
        <v>0</v>
      </c>
      <c r="CD106">
        <v>0</v>
      </c>
      <c r="CE106">
        <v>0</v>
      </c>
      <c r="CF106">
        <v>0</v>
      </c>
      <c r="CG106">
        <v>1</v>
      </c>
      <c r="CH106">
        <v>1</v>
      </c>
      <c r="CI106">
        <v>0</v>
      </c>
      <c r="CJ106">
        <v>1</v>
      </c>
      <c r="CK106">
        <v>1</v>
      </c>
      <c r="CL106">
        <v>1</v>
      </c>
      <c r="CM106">
        <v>0</v>
      </c>
      <c r="CN106">
        <v>0</v>
      </c>
      <c r="CO106">
        <v>0</v>
      </c>
      <c r="CP106">
        <v>0</v>
      </c>
      <c r="CQ106">
        <v>0</v>
      </c>
      <c r="CR106">
        <v>0</v>
      </c>
      <c r="CS106">
        <v>0</v>
      </c>
      <c r="CT106">
        <v>0</v>
      </c>
      <c r="CU106">
        <v>1</v>
      </c>
      <c r="CV106">
        <v>1</v>
      </c>
      <c r="CW106">
        <v>0</v>
      </c>
      <c r="CX106">
        <v>1</v>
      </c>
      <c r="CY106">
        <v>1</v>
      </c>
      <c r="CZ106">
        <v>1</v>
      </c>
      <c r="DA106">
        <v>1</v>
      </c>
      <c r="DB106">
        <v>1</v>
      </c>
      <c r="DC106">
        <v>1</v>
      </c>
      <c r="DD106">
        <v>1</v>
      </c>
      <c r="DE106">
        <v>1</v>
      </c>
      <c r="DF106">
        <v>0</v>
      </c>
      <c r="DG106">
        <v>0</v>
      </c>
      <c r="DH106">
        <v>1</v>
      </c>
      <c r="DI106">
        <v>0</v>
      </c>
      <c r="DJ106">
        <v>1</v>
      </c>
      <c r="DK106">
        <v>1</v>
      </c>
      <c r="DL106">
        <v>1</v>
      </c>
      <c r="DM106">
        <v>1</v>
      </c>
      <c r="DN106">
        <v>1</v>
      </c>
      <c r="DO106">
        <v>0</v>
      </c>
      <c r="DP106">
        <v>1</v>
      </c>
      <c r="DQ106">
        <v>1</v>
      </c>
      <c r="DR106">
        <v>0</v>
      </c>
      <c r="DS106">
        <v>0</v>
      </c>
      <c r="DT106">
        <v>0</v>
      </c>
      <c r="DU106">
        <v>0</v>
      </c>
      <c r="DV106">
        <v>1</v>
      </c>
      <c r="DW106">
        <v>0</v>
      </c>
      <c r="DX106">
        <v>0</v>
      </c>
      <c r="DY106">
        <v>0</v>
      </c>
      <c r="DZ106">
        <v>1</v>
      </c>
      <c r="EA106">
        <v>1</v>
      </c>
      <c r="EB106">
        <v>1</v>
      </c>
      <c r="EC106">
        <v>1</v>
      </c>
      <c r="ED106">
        <v>1</v>
      </c>
      <c r="EE106">
        <v>0</v>
      </c>
      <c r="EF106">
        <v>0</v>
      </c>
      <c r="EG106">
        <v>0</v>
      </c>
      <c r="EH106">
        <v>0</v>
      </c>
      <c r="EI106">
        <v>0</v>
      </c>
      <c r="EJ106">
        <v>0</v>
      </c>
      <c r="EK106">
        <v>0</v>
      </c>
      <c r="EL106">
        <v>0</v>
      </c>
      <c r="EM106">
        <v>0</v>
      </c>
      <c r="EN106">
        <v>0</v>
      </c>
      <c r="EO106">
        <v>0</v>
      </c>
      <c r="EP106">
        <v>0</v>
      </c>
      <c r="EQ106">
        <v>1</v>
      </c>
      <c r="ER106">
        <v>0</v>
      </c>
      <c r="ES106">
        <v>0</v>
      </c>
      <c r="ET106">
        <v>0</v>
      </c>
      <c r="EU106">
        <v>0</v>
      </c>
      <c r="EV106">
        <v>0</v>
      </c>
      <c r="EW106">
        <v>0</v>
      </c>
      <c r="EX106">
        <v>1</v>
      </c>
      <c r="EY106">
        <v>1</v>
      </c>
      <c r="EZ106">
        <v>1</v>
      </c>
      <c r="FA106">
        <v>1</v>
      </c>
      <c r="FB106">
        <v>1</v>
      </c>
      <c r="FC106">
        <v>1</v>
      </c>
      <c r="FD106">
        <v>0</v>
      </c>
      <c r="FE106">
        <v>0</v>
      </c>
      <c r="FF106" t="s">
        <v>1925</v>
      </c>
      <c r="FG106" t="s">
        <v>1925</v>
      </c>
      <c r="FH106" t="s">
        <v>1925</v>
      </c>
      <c r="FI106" t="s">
        <v>1925</v>
      </c>
      <c r="FJ106" t="s">
        <v>1925</v>
      </c>
      <c r="FK106" t="s">
        <v>1925</v>
      </c>
      <c r="FL106">
        <v>1</v>
      </c>
      <c r="FM106">
        <v>1</v>
      </c>
      <c r="FN106">
        <v>0</v>
      </c>
      <c r="FO106">
        <v>1</v>
      </c>
      <c r="FP106">
        <v>0</v>
      </c>
      <c r="FQ106">
        <v>0</v>
      </c>
      <c r="FR106">
        <v>1</v>
      </c>
      <c r="FS106">
        <v>1</v>
      </c>
      <c r="FT106">
        <v>1</v>
      </c>
      <c r="FU106">
        <v>1</v>
      </c>
      <c r="FV106">
        <v>1</v>
      </c>
      <c r="FW106">
        <v>1</v>
      </c>
      <c r="FX106">
        <v>1</v>
      </c>
      <c r="FY106">
        <v>0</v>
      </c>
      <c r="FZ106">
        <v>0</v>
      </c>
      <c r="GA106">
        <v>0</v>
      </c>
      <c r="GB106">
        <v>0</v>
      </c>
      <c r="GC106">
        <v>1</v>
      </c>
      <c r="GD106">
        <v>0</v>
      </c>
      <c r="GE106">
        <v>1</v>
      </c>
      <c r="GF106">
        <v>1</v>
      </c>
      <c r="GG106">
        <v>1</v>
      </c>
      <c r="GH106">
        <v>1</v>
      </c>
      <c r="GI106">
        <v>1</v>
      </c>
      <c r="GJ106">
        <v>0</v>
      </c>
      <c r="GK106">
        <v>0</v>
      </c>
      <c r="GL106">
        <v>0</v>
      </c>
      <c r="GM106">
        <v>0</v>
      </c>
      <c r="GN106">
        <v>1</v>
      </c>
      <c r="GO106">
        <v>0</v>
      </c>
      <c r="GP106">
        <v>0</v>
      </c>
      <c r="GQ106">
        <v>1</v>
      </c>
      <c r="GR106">
        <v>1</v>
      </c>
      <c r="GS106">
        <v>1</v>
      </c>
      <c r="GT106">
        <v>0</v>
      </c>
      <c r="GU106">
        <v>1</v>
      </c>
      <c r="GV106">
        <v>1</v>
      </c>
      <c r="GW106">
        <v>0</v>
      </c>
      <c r="GX106">
        <v>0</v>
      </c>
      <c r="GY106">
        <v>0</v>
      </c>
      <c r="GZ106">
        <v>0</v>
      </c>
      <c r="HA106">
        <v>0</v>
      </c>
      <c r="HB106">
        <v>0</v>
      </c>
      <c r="HC106">
        <v>0</v>
      </c>
      <c r="HD106">
        <v>1</v>
      </c>
      <c r="HE106">
        <v>1</v>
      </c>
      <c r="HF106">
        <v>1</v>
      </c>
      <c r="HG106">
        <v>1</v>
      </c>
      <c r="HH106">
        <v>0</v>
      </c>
      <c r="HI106">
        <v>0</v>
      </c>
      <c r="HJ106">
        <v>0</v>
      </c>
      <c r="HK106">
        <v>0</v>
      </c>
      <c r="HL106">
        <v>0</v>
      </c>
      <c r="HM106">
        <v>0</v>
      </c>
      <c r="HN106">
        <v>0</v>
      </c>
      <c r="HO106">
        <v>0</v>
      </c>
      <c r="HP106">
        <v>0</v>
      </c>
      <c r="HQ106">
        <v>0</v>
      </c>
      <c r="HR106">
        <v>0</v>
      </c>
      <c r="HS106">
        <v>0</v>
      </c>
    </row>
    <row r="107" spans="1:227" x14ac:dyDescent="0.35">
      <c r="A107" t="s">
        <v>434</v>
      </c>
      <c r="B107" s="1">
        <v>43337</v>
      </c>
      <c r="C107" s="1">
        <v>43374</v>
      </c>
      <c r="D107">
        <v>1</v>
      </c>
      <c r="E107">
        <v>1</v>
      </c>
      <c r="F107">
        <v>1</v>
      </c>
      <c r="G107">
        <v>1</v>
      </c>
      <c r="H107">
        <v>0</v>
      </c>
      <c r="I107">
        <v>0</v>
      </c>
      <c r="J107">
        <v>0</v>
      </c>
      <c r="K107">
        <v>0</v>
      </c>
      <c r="L107">
        <v>0</v>
      </c>
      <c r="M107">
        <v>0</v>
      </c>
      <c r="N107">
        <v>0</v>
      </c>
      <c r="O107">
        <v>0</v>
      </c>
      <c r="P107">
        <v>0</v>
      </c>
      <c r="Q107">
        <v>0</v>
      </c>
      <c r="R107">
        <v>0</v>
      </c>
      <c r="S107">
        <v>1</v>
      </c>
      <c r="T107">
        <v>0</v>
      </c>
      <c r="U107">
        <v>0</v>
      </c>
      <c r="V107">
        <v>1</v>
      </c>
      <c r="W107">
        <v>1</v>
      </c>
      <c r="X107">
        <v>1</v>
      </c>
      <c r="Y107">
        <v>1</v>
      </c>
      <c r="Z107">
        <v>1</v>
      </c>
      <c r="AA107">
        <v>1</v>
      </c>
      <c r="AB107">
        <v>0</v>
      </c>
      <c r="AC107">
        <v>1</v>
      </c>
      <c r="AD107">
        <v>1</v>
      </c>
      <c r="AE107">
        <v>1</v>
      </c>
      <c r="AF107">
        <v>0</v>
      </c>
      <c r="AG107">
        <v>1</v>
      </c>
      <c r="AH107">
        <v>1</v>
      </c>
      <c r="AI107">
        <v>1</v>
      </c>
      <c r="AJ107">
        <v>1</v>
      </c>
      <c r="AK107">
        <v>0</v>
      </c>
      <c r="AL107">
        <v>1</v>
      </c>
      <c r="AM107">
        <v>1</v>
      </c>
      <c r="AN107">
        <v>0</v>
      </c>
      <c r="AO107">
        <v>0</v>
      </c>
      <c r="AP107">
        <v>0</v>
      </c>
      <c r="AQ107">
        <v>0</v>
      </c>
      <c r="AR107">
        <v>0</v>
      </c>
      <c r="AS107">
        <v>0</v>
      </c>
      <c r="AT107">
        <v>0</v>
      </c>
      <c r="AU107">
        <v>0</v>
      </c>
      <c r="AV107">
        <v>0</v>
      </c>
      <c r="AW107">
        <v>0</v>
      </c>
      <c r="AX107">
        <v>0</v>
      </c>
      <c r="AY107">
        <v>1</v>
      </c>
      <c r="AZ107">
        <v>0</v>
      </c>
      <c r="BA107">
        <v>1</v>
      </c>
      <c r="BB107">
        <v>1</v>
      </c>
      <c r="BC107">
        <v>1</v>
      </c>
      <c r="BD107">
        <v>0</v>
      </c>
      <c r="BE107">
        <v>0</v>
      </c>
      <c r="BF107">
        <v>0</v>
      </c>
      <c r="BG107">
        <v>0</v>
      </c>
      <c r="BH107">
        <v>0</v>
      </c>
      <c r="BI107">
        <v>0</v>
      </c>
      <c r="BJ107">
        <v>0</v>
      </c>
      <c r="BK107">
        <v>0</v>
      </c>
      <c r="BL107">
        <v>0</v>
      </c>
      <c r="BM107">
        <v>0</v>
      </c>
      <c r="BN107">
        <v>0</v>
      </c>
      <c r="BO107">
        <v>0</v>
      </c>
      <c r="BP107">
        <v>1</v>
      </c>
      <c r="BQ107">
        <v>0</v>
      </c>
      <c r="BR107">
        <v>0</v>
      </c>
      <c r="BS107">
        <v>0</v>
      </c>
      <c r="BT107">
        <v>1</v>
      </c>
      <c r="BU107">
        <v>0</v>
      </c>
      <c r="BV107">
        <v>0</v>
      </c>
      <c r="BW107">
        <v>1</v>
      </c>
      <c r="BX107">
        <v>0</v>
      </c>
      <c r="BY107">
        <v>1</v>
      </c>
      <c r="BZ107">
        <v>0</v>
      </c>
      <c r="CA107">
        <v>1</v>
      </c>
      <c r="CB107">
        <v>0</v>
      </c>
      <c r="CC107">
        <v>0</v>
      </c>
      <c r="CD107">
        <v>0</v>
      </c>
      <c r="CE107">
        <v>0</v>
      </c>
      <c r="CF107">
        <v>0</v>
      </c>
      <c r="CG107">
        <v>1</v>
      </c>
      <c r="CH107">
        <v>1</v>
      </c>
      <c r="CI107">
        <v>0</v>
      </c>
      <c r="CJ107">
        <v>1</v>
      </c>
      <c r="CK107">
        <v>1</v>
      </c>
      <c r="CL107">
        <v>1</v>
      </c>
      <c r="CM107">
        <v>0</v>
      </c>
      <c r="CN107">
        <v>0</v>
      </c>
      <c r="CO107">
        <v>0</v>
      </c>
      <c r="CP107">
        <v>0</v>
      </c>
      <c r="CQ107">
        <v>0</v>
      </c>
      <c r="CR107">
        <v>0</v>
      </c>
      <c r="CS107">
        <v>0</v>
      </c>
      <c r="CT107">
        <v>0</v>
      </c>
      <c r="CU107">
        <v>1</v>
      </c>
      <c r="CV107">
        <v>1</v>
      </c>
      <c r="CW107">
        <v>0</v>
      </c>
      <c r="CX107">
        <v>1</v>
      </c>
      <c r="CY107">
        <v>1</v>
      </c>
      <c r="CZ107">
        <v>1</v>
      </c>
      <c r="DA107">
        <v>1</v>
      </c>
      <c r="DB107">
        <v>1</v>
      </c>
      <c r="DC107">
        <v>1</v>
      </c>
      <c r="DD107">
        <v>1</v>
      </c>
      <c r="DE107">
        <v>1</v>
      </c>
      <c r="DF107">
        <v>0</v>
      </c>
      <c r="DG107">
        <v>0</v>
      </c>
      <c r="DH107">
        <v>1</v>
      </c>
      <c r="DI107">
        <v>0</v>
      </c>
      <c r="DJ107">
        <v>1</v>
      </c>
      <c r="DK107">
        <v>1</v>
      </c>
      <c r="DL107">
        <v>1</v>
      </c>
      <c r="DM107">
        <v>1</v>
      </c>
      <c r="DN107">
        <v>1</v>
      </c>
      <c r="DO107">
        <v>0</v>
      </c>
      <c r="DP107">
        <v>1</v>
      </c>
      <c r="DQ107">
        <v>1</v>
      </c>
      <c r="DR107">
        <v>0</v>
      </c>
      <c r="DS107">
        <v>0</v>
      </c>
      <c r="DT107">
        <v>0</v>
      </c>
      <c r="DU107">
        <v>0</v>
      </c>
      <c r="DV107">
        <v>1</v>
      </c>
      <c r="DW107">
        <v>0</v>
      </c>
      <c r="DX107">
        <v>0</v>
      </c>
      <c r="DY107">
        <v>0</v>
      </c>
      <c r="DZ107">
        <v>1</v>
      </c>
      <c r="EA107">
        <v>1</v>
      </c>
      <c r="EB107">
        <v>1</v>
      </c>
      <c r="EC107">
        <v>1</v>
      </c>
      <c r="ED107">
        <v>1</v>
      </c>
      <c r="EE107">
        <v>0</v>
      </c>
      <c r="EF107">
        <v>0</v>
      </c>
      <c r="EG107">
        <v>0</v>
      </c>
      <c r="EH107">
        <v>0</v>
      </c>
      <c r="EI107">
        <v>0</v>
      </c>
      <c r="EJ107">
        <v>0</v>
      </c>
      <c r="EK107">
        <v>0</v>
      </c>
      <c r="EL107">
        <v>0</v>
      </c>
      <c r="EM107">
        <v>0</v>
      </c>
      <c r="EN107">
        <v>0</v>
      </c>
      <c r="EO107">
        <v>0</v>
      </c>
      <c r="EP107">
        <v>0</v>
      </c>
      <c r="EQ107">
        <v>1</v>
      </c>
      <c r="ER107">
        <v>0</v>
      </c>
      <c r="ES107">
        <v>0</v>
      </c>
      <c r="ET107">
        <v>0</v>
      </c>
      <c r="EU107">
        <v>0</v>
      </c>
      <c r="EV107">
        <v>0</v>
      </c>
      <c r="EW107">
        <v>0</v>
      </c>
      <c r="EX107">
        <v>1</v>
      </c>
      <c r="EY107">
        <v>1</v>
      </c>
      <c r="EZ107">
        <v>1</v>
      </c>
      <c r="FA107">
        <v>1</v>
      </c>
      <c r="FB107">
        <v>1</v>
      </c>
      <c r="FC107">
        <v>1</v>
      </c>
      <c r="FD107">
        <v>0</v>
      </c>
      <c r="FE107">
        <v>0</v>
      </c>
      <c r="FF107" t="s">
        <v>1925</v>
      </c>
      <c r="FG107" t="s">
        <v>1925</v>
      </c>
      <c r="FH107" t="s">
        <v>1925</v>
      </c>
      <c r="FI107" t="s">
        <v>1925</v>
      </c>
      <c r="FJ107" t="s">
        <v>1925</v>
      </c>
      <c r="FK107" t="s">
        <v>1925</v>
      </c>
      <c r="FL107">
        <v>1</v>
      </c>
      <c r="FM107">
        <v>1</v>
      </c>
      <c r="FN107">
        <v>0</v>
      </c>
      <c r="FO107">
        <v>1</v>
      </c>
      <c r="FP107">
        <v>0</v>
      </c>
      <c r="FQ107">
        <v>0</v>
      </c>
      <c r="FR107">
        <v>1</v>
      </c>
      <c r="FS107">
        <v>1</v>
      </c>
      <c r="FT107">
        <v>1</v>
      </c>
      <c r="FU107">
        <v>1</v>
      </c>
      <c r="FV107">
        <v>1</v>
      </c>
      <c r="FW107">
        <v>1</v>
      </c>
      <c r="FX107">
        <v>1</v>
      </c>
      <c r="FY107">
        <v>0</v>
      </c>
      <c r="FZ107">
        <v>0</v>
      </c>
      <c r="GA107">
        <v>0</v>
      </c>
      <c r="GB107">
        <v>0</v>
      </c>
      <c r="GC107">
        <v>1</v>
      </c>
      <c r="GD107">
        <v>0</v>
      </c>
      <c r="GE107">
        <v>1</v>
      </c>
      <c r="GF107">
        <v>1</v>
      </c>
      <c r="GG107">
        <v>1</v>
      </c>
      <c r="GH107">
        <v>1</v>
      </c>
      <c r="GI107">
        <v>1</v>
      </c>
      <c r="GJ107">
        <v>0</v>
      </c>
      <c r="GK107">
        <v>0</v>
      </c>
      <c r="GL107">
        <v>0</v>
      </c>
      <c r="GM107">
        <v>0</v>
      </c>
      <c r="GN107">
        <v>1</v>
      </c>
      <c r="GO107">
        <v>1</v>
      </c>
      <c r="GP107">
        <v>0</v>
      </c>
      <c r="GQ107">
        <v>1</v>
      </c>
      <c r="GR107">
        <v>1</v>
      </c>
      <c r="GS107">
        <v>1</v>
      </c>
      <c r="GT107">
        <v>0</v>
      </c>
      <c r="GU107">
        <v>1</v>
      </c>
      <c r="GV107">
        <v>1</v>
      </c>
      <c r="GW107">
        <v>0</v>
      </c>
      <c r="GX107">
        <v>0</v>
      </c>
      <c r="GY107">
        <v>0</v>
      </c>
      <c r="GZ107">
        <v>0</v>
      </c>
      <c r="HA107">
        <v>0</v>
      </c>
      <c r="HB107">
        <v>0</v>
      </c>
      <c r="HC107">
        <v>0</v>
      </c>
      <c r="HD107">
        <v>1</v>
      </c>
      <c r="HE107">
        <v>1</v>
      </c>
      <c r="HF107">
        <v>1</v>
      </c>
      <c r="HG107">
        <v>1</v>
      </c>
      <c r="HH107">
        <v>0</v>
      </c>
      <c r="HI107">
        <v>0</v>
      </c>
      <c r="HJ107">
        <v>0</v>
      </c>
      <c r="HK107">
        <v>0</v>
      </c>
      <c r="HL107">
        <v>0</v>
      </c>
      <c r="HM107">
        <v>0</v>
      </c>
      <c r="HN107">
        <v>0</v>
      </c>
      <c r="HO107">
        <v>0</v>
      </c>
      <c r="HP107">
        <v>0</v>
      </c>
      <c r="HQ107">
        <v>0</v>
      </c>
      <c r="HR107">
        <v>0</v>
      </c>
      <c r="HS107">
        <v>0</v>
      </c>
    </row>
    <row r="108" spans="1:227" x14ac:dyDescent="0.35">
      <c r="A108" t="s">
        <v>434</v>
      </c>
      <c r="B108" s="1">
        <v>43376</v>
      </c>
      <c r="C108" s="1">
        <v>43402</v>
      </c>
      <c r="D108">
        <v>1</v>
      </c>
      <c r="E108">
        <v>1</v>
      </c>
      <c r="F108">
        <v>1</v>
      </c>
      <c r="G108">
        <v>1</v>
      </c>
      <c r="H108">
        <v>0</v>
      </c>
      <c r="I108">
        <v>0</v>
      </c>
      <c r="J108">
        <v>0</v>
      </c>
      <c r="K108">
        <v>0</v>
      </c>
      <c r="L108">
        <v>0</v>
      </c>
      <c r="M108">
        <v>0</v>
      </c>
      <c r="N108">
        <v>0</v>
      </c>
      <c r="O108">
        <v>0</v>
      </c>
      <c r="P108">
        <v>0</v>
      </c>
      <c r="Q108">
        <v>0</v>
      </c>
      <c r="R108">
        <v>0</v>
      </c>
      <c r="S108">
        <v>1</v>
      </c>
      <c r="T108">
        <v>0</v>
      </c>
      <c r="U108">
        <v>0</v>
      </c>
      <c r="V108">
        <v>1</v>
      </c>
      <c r="W108">
        <v>1</v>
      </c>
      <c r="X108">
        <v>1</v>
      </c>
      <c r="Y108">
        <v>1</v>
      </c>
      <c r="Z108">
        <v>1</v>
      </c>
      <c r="AA108">
        <v>1</v>
      </c>
      <c r="AB108">
        <v>0</v>
      </c>
      <c r="AC108">
        <v>1</v>
      </c>
      <c r="AD108">
        <v>1</v>
      </c>
      <c r="AE108">
        <v>1</v>
      </c>
      <c r="AF108">
        <v>0</v>
      </c>
      <c r="AG108">
        <v>1</v>
      </c>
      <c r="AH108">
        <v>1</v>
      </c>
      <c r="AI108">
        <v>1</v>
      </c>
      <c r="AJ108">
        <v>1</v>
      </c>
      <c r="AK108">
        <v>0</v>
      </c>
      <c r="AL108">
        <v>1</v>
      </c>
      <c r="AM108">
        <v>1</v>
      </c>
      <c r="AN108">
        <v>0</v>
      </c>
      <c r="AO108">
        <v>0</v>
      </c>
      <c r="AP108">
        <v>0</v>
      </c>
      <c r="AQ108">
        <v>0</v>
      </c>
      <c r="AR108">
        <v>0</v>
      </c>
      <c r="AS108">
        <v>0</v>
      </c>
      <c r="AT108">
        <v>0</v>
      </c>
      <c r="AU108">
        <v>0</v>
      </c>
      <c r="AV108">
        <v>0</v>
      </c>
      <c r="AW108">
        <v>0</v>
      </c>
      <c r="AX108">
        <v>0</v>
      </c>
      <c r="AY108">
        <v>1</v>
      </c>
      <c r="AZ108">
        <v>0</v>
      </c>
      <c r="BA108">
        <v>1</v>
      </c>
      <c r="BB108">
        <v>1</v>
      </c>
      <c r="BC108">
        <v>1</v>
      </c>
      <c r="BD108">
        <v>0</v>
      </c>
      <c r="BE108">
        <v>0</v>
      </c>
      <c r="BF108">
        <v>0</v>
      </c>
      <c r="BG108">
        <v>0</v>
      </c>
      <c r="BH108">
        <v>0</v>
      </c>
      <c r="BI108">
        <v>0</v>
      </c>
      <c r="BJ108">
        <v>0</v>
      </c>
      <c r="BK108">
        <v>0</v>
      </c>
      <c r="BL108">
        <v>0</v>
      </c>
      <c r="BM108">
        <v>0</v>
      </c>
      <c r="BN108">
        <v>0</v>
      </c>
      <c r="BO108">
        <v>0</v>
      </c>
      <c r="BP108">
        <v>1</v>
      </c>
      <c r="BQ108">
        <v>0</v>
      </c>
      <c r="BR108">
        <v>0</v>
      </c>
      <c r="BS108">
        <v>0</v>
      </c>
      <c r="BT108">
        <v>1</v>
      </c>
      <c r="BU108">
        <v>0</v>
      </c>
      <c r="BV108">
        <v>0</v>
      </c>
      <c r="BW108">
        <v>1</v>
      </c>
      <c r="BX108">
        <v>0</v>
      </c>
      <c r="BY108">
        <v>1</v>
      </c>
      <c r="BZ108">
        <v>0</v>
      </c>
      <c r="CA108">
        <v>1</v>
      </c>
      <c r="CB108">
        <v>0</v>
      </c>
      <c r="CC108">
        <v>0</v>
      </c>
      <c r="CD108">
        <v>0</v>
      </c>
      <c r="CE108">
        <v>0</v>
      </c>
      <c r="CF108">
        <v>0</v>
      </c>
      <c r="CG108">
        <v>1</v>
      </c>
      <c r="CH108">
        <v>1</v>
      </c>
      <c r="CI108">
        <v>0</v>
      </c>
      <c r="CJ108">
        <v>1</v>
      </c>
      <c r="CK108">
        <v>1</v>
      </c>
      <c r="CL108">
        <v>1</v>
      </c>
      <c r="CM108">
        <v>0</v>
      </c>
      <c r="CN108">
        <v>0</v>
      </c>
      <c r="CO108">
        <v>0</v>
      </c>
      <c r="CP108">
        <v>0</v>
      </c>
      <c r="CQ108">
        <v>0</v>
      </c>
      <c r="CR108">
        <v>0</v>
      </c>
      <c r="CS108">
        <v>0</v>
      </c>
      <c r="CT108">
        <v>0</v>
      </c>
      <c r="CU108">
        <v>1</v>
      </c>
      <c r="CV108">
        <v>1</v>
      </c>
      <c r="CW108">
        <v>0</v>
      </c>
      <c r="CX108">
        <v>1</v>
      </c>
      <c r="CY108">
        <v>1</v>
      </c>
      <c r="CZ108">
        <v>1</v>
      </c>
      <c r="DA108">
        <v>1</v>
      </c>
      <c r="DB108">
        <v>1</v>
      </c>
      <c r="DC108">
        <v>1</v>
      </c>
      <c r="DD108">
        <v>1</v>
      </c>
      <c r="DE108">
        <v>1</v>
      </c>
      <c r="DF108">
        <v>0</v>
      </c>
      <c r="DG108">
        <v>0</v>
      </c>
      <c r="DH108">
        <v>1</v>
      </c>
      <c r="DI108">
        <v>0</v>
      </c>
      <c r="DJ108">
        <v>1</v>
      </c>
      <c r="DK108">
        <v>1</v>
      </c>
      <c r="DL108">
        <v>1</v>
      </c>
      <c r="DM108">
        <v>1</v>
      </c>
      <c r="DN108">
        <v>1</v>
      </c>
      <c r="DO108">
        <v>0</v>
      </c>
      <c r="DP108">
        <v>1</v>
      </c>
      <c r="DQ108">
        <v>1</v>
      </c>
      <c r="DR108">
        <v>0</v>
      </c>
      <c r="DS108">
        <v>0</v>
      </c>
      <c r="DT108">
        <v>0</v>
      </c>
      <c r="DU108">
        <v>0</v>
      </c>
      <c r="DV108">
        <v>1</v>
      </c>
      <c r="DW108">
        <v>0</v>
      </c>
      <c r="DX108">
        <v>0</v>
      </c>
      <c r="DY108">
        <v>0</v>
      </c>
      <c r="DZ108">
        <v>1</v>
      </c>
      <c r="EA108">
        <v>1</v>
      </c>
      <c r="EB108">
        <v>1</v>
      </c>
      <c r="EC108">
        <v>1</v>
      </c>
      <c r="ED108">
        <v>1</v>
      </c>
      <c r="EE108">
        <v>0</v>
      </c>
      <c r="EF108">
        <v>0</v>
      </c>
      <c r="EG108">
        <v>0</v>
      </c>
      <c r="EH108">
        <v>0</v>
      </c>
      <c r="EI108">
        <v>0</v>
      </c>
      <c r="EJ108">
        <v>0</v>
      </c>
      <c r="EK108">
        <v>0</v>
      </c>
      <c r="EL108">
        <v>0</v>
      </c>
      <c r="EM108">
        <v>0</v>
      </c>
      <c r="EN108">
        <v>0</v>
      </c>
      <c r="EO108">
        <v>0</v>
      </c>
      <c r="EP108">
        <v>0</v>
      </c>
      <c r="EQ108">
        <v>1</v>
      </c>
      <c r="ER108">
        <v>0</v>
      </c>
      <c r="ES108">
        <v>0</v>
      </c>
      <c r="ET108">
        <v>0</v>
      </c>
      <c r="EU108">
        <v>0</v>
      </c>
      <c r="EV108">
        <v>0</v>
      </c>
      <c r="EW108">
        <v>0</v>
      </c>
      <c r="EX108">
        <v>1</v>
      </c>
      <c r="EY108">
        <v>1</v>
      </c>
      <c r="EZ108">
        <v>1</v>
      </c>
      <c r="FA108">
        <v>1</v>
      </c>
      <c r="FB108">
        <v>1</v>
      </c>
      <c r="FC108">
        <v>1</v>
      </c>
      <c r="FD108">
        <v>0</v>
      </c>
      <c r="FE108">
        <v>0</v>
      </c>
      <c r="FF108" t="s">
        <v>1925</v>
      </c>
      <c r="FG108" t="s">
        <v>1925</v>
      </c>
      <c r="FH108" t="s">
        <v>1925</v>
      </c>
      <c r="FI108" t="s">
        <v>1925</v>
      </c>
      <c r="FJ108" t="s">
        <v>1925</v>
      </c>
      <c r="FK108" t="s">
        <v>1925</v>
      </c>
      <c r="FL108">
        <v>1</v>
      </c>
      <c r="FM108">
        <v>1</v>
      </c>
      <c r="FN108">
        <v>0</v>
      </c>
      <c r="FO108">
        <v>1</v>
      </c>
      <c r="FP108">
        <v>0</v>
      </c>
      <c r="FQ108">
        <v>0</v>
      </c>
      <c r="FR108">
        <v>1</v>
      </c>
      <c r="FS108">
        <v>1</v>
      </c>
      <c r="FT108">
        <v>1</v>
      </c>
      <c r="FU108">
        <v>1</v>
      </c>
      <c r="FV108">
        <v>1</v>
      </c>
      <c r="FW108">
        <v>1</v>
      </c>
      <c r="FX108">
        <v>1</v>
      </c>
      <c r="FY108">
        <v>0</v>
      </c>
      <c r="FZ108">
        <v>0</v>
      </c>
      <c r="GA108">
        <v>0</v>
      </c>
      <c r="GB108">
        <v>0</v>
      </c>
      <c r="GC108">
        <v>1</v>
      </c>
      <c r="GD108">
        <v>0</v>
      </c>
      <c r="GE108">
        <v>1</v>
      </c>
      <c r="GF108">
        <v>1</v>
      </c>
      <c r="GG108">
        <v>1</v>
      </c>
      <c r="GH108">
        <v>1</v>
      </c>
      <c r="GI108">
        <v>1</v>
      </c>
      <c r="GJ108">
        <v>0</v>
      </c>
      <c r="GK108">
        <v>0</v>
      </c>
      <c r="GL108">
        <v>0</v>
      </c>
      <c r="GM108">
        <v>0</v>
      </c>
      <c r="GN108">
        <v>1</v>
      </c>
      <c r="GO108">
        <v>1</v>
      </c>
      <c r="GP108">
        <v>0</v>
      </c>
      <c r="GQ108">
        <v>1</v>
      </c>
      <c r="GR108">
        <v>1</v>
      </c>
      <c r="GS108">
        <v>1</v>
      </c>
      <c r="GT108">
        <v>0</v>
      </c>
      <c r="GU108">
        <v>1</v>
      </c>
      <c r="GV108">
        <v>1</v>
      </c>
      <c r="GW108">
        <v>0</v>
      </c>
      <c r="GX108">
        <v>0</v>
      </c>
      <c r="GY108">
        <v>0</v>
      </c>
      <c r="GZ108">
        <v>0</v>
      </c>
      <c r="HA108">
        <v>0</v>
      </c>
      <c r="HB108">
        <v>0</v>
      </c>
      <c r="HC108">
        <v>0</v>
      </c>
      <c r="HD108">
        <v>1</v>
      </c>
      <c r="HE108">
        <v>1</v>
      </c>
      <c r="HF108">
        <v>1</v>
      </c>
      <c r="HG108">
        <v>1</v>
      </c>
      <c r="HH108">
        <v>0</v>
      </c>
      <c r="HI108">
        <v>0</v>
      </c>
      <c r="HJ108">
        <v>0</v>
      </c>
      <c r="HK108">
        <v>0</v>
      </c>
      <c r="HL108">
        <v>0</v>
      </c>
      <c r="HM108">
        <v>0</v>
      </c>
      <c r="HN108">
        <v>0</v>
      </c>
      <c r="HO108">
        <v>0</v>
      </c>
      <c r="HP108">
        <v>0</v>
      </c>
      <c r="HQ108">
        <v>0</v>
      </c>
      <c r="HR108">
        <v>0</v>
      </c>
      <c r="HS108">
        <v>0</v>
      </c>
    </row>
    <row r="109" spans="1:227" x14ac:dyDescent="0.35">
      <c r="A109" t="s">
        <v>434</v>
      </c>
      <c r="B109" s="1">
        <v>43403</v>
      </c>
      <c r="C109" s="1">
        <v>43435</v>
      </c>
      <c r="D109">
        <v>1</v>
      </c>
      <c r="E109">
        <v>1</v>
      </c>
      <c r="F109">
        <v>1</v>
      </c>
      <c r="G109">
        <v>1</v>
      </c>
      <c r="H109">
        <v>0</v>
      </c>
      <c r="I109">
        <v>0</v>
      </c>
      <c r="J109">
        <v>0</v>
      </c>
      <c r="K109">
        <v>0</v>
      </c>
      <c r="L109">
        <v>0</v>
      </c>
      <c r="M109">
        <v>0</v>
      </c>
      <c r="N109">
        <v>0</v>
      </c>
      <c r="O109">
        <v>0</v>
      </c>
      <c r="P109">
        <v>0</v>
      </c>
      <c r="Q109">
        <v>0</v>
      </c>
      <c r="R109">
        <v>0</v>
      </c>
      <c r="S109">
        <v>1</v>
      </c>
      <c r="T109">
        <v>0</v>
      </c>
      <c r="U109">
        <v>0</v>
      </c>
      <c r="V109">
        <v>1</v>
      </c>
      <c r="W109">
        <v>1</v>
      </c>
      <c r="X109">
        <v>1</v>
      </c>
      <c r="Y109">
        <v>1</v>
      </c>
      <c r="Z109">
        <v>1</v>
      </c>
      <c r="AA109">
        <v>1</v>
      </c>
      <c r="AB109">
        <v>0</v>
      </c>
      <c r="AC109">
        <v>1</v>
      </c>
      <c r="AD109">
        <v>1</v>
      </c>
      <c r="AE109">
        <v>1</v>
      </c>
      <c r="AF109">
        <v>0</v>
      </c>
      <c r="AG109">
        <v>1</v>
      </c>
      <c r="AH109">
        <v>1</v>
      </c>
      <c r="AI109">
        <v>1</v>
      </c>
      <c r="AJ109">
        <v>1</v>
      </c>
      <c r="AK109">
        <v>0</v>
      </c>
      <c r="AL109">
        <v>1</v>
      </c>
      <c r="AM109">
        <v>1</v>
      </c>
      <c r="AN109">
        <v>0</v>
      </c>
      <c r="AO109">
        <v>0</v>
      </c>
      <c r="AP109">
        <v>0</v>
      </c>
      <c r="AQ109">
        <v>0</v>
      </c>
      <c r="AR109">
        <v>0</v>
      </c>
      <c r="AS109">
        <v>0</v>
      </c>
      <c r="AT109">
        <v>0</v>
      </c>
      <c r="AU109">
        <v>0</v>
      </c>
      <c r="AV109">
        <v>0</v>
      </c>
      <c r="AW109">
        <v>0</v>
      </c>
      <c r="AX109">
        <v>0</v>
      </c>
      <c r="AY109">
        <v>1</v>
      </c>
      <c r="AZ109">
        <v>0</v>
      </c>
      <c r="BA109">
        <v>1</v>
      </c>
      <c r="BB109">
        <v>1</v>
      </c>
      <c r="BC109">
        <v>1</v>
      </c>
      <c r="BD109">
        <v>0</v>
      </c>
      <c r="BE109">
        <v>0</v>
      </c>
      <c r="BF109">
        <v>0</v>
      </c>
      <c r="BG109">
        <v>0</v>
      </c>
      <c r="BH109">
        <v>0</v>
      </c>
      <c r="BI109">
        <v>0</v>
      </c>
      <c r="BJ109">
        <v>0</v>
      </c>
      <c r="BK109">
        <v>0</v>
      </c>
      <c r="BL109">
        <v>0</v>
      </c>
      <c r="BM109">
        <v>0</v>
      </c>
      <c r="BN109">
        <v>0</v>
      </c>
      <c r="BO109">
        <v>0</v>
      </c>
      <c r="BP109">
        <v>1</v>
      </c>
      <c r="BQ109">
        <v>0</v>
      </c>
      <c r="BR109">
        <v>0</v>
      </c>
      <c r="BS109">
        <v>0</v>
      </c>
      <c r="BT109">
        <v>1</v>
      </c>
      <c r="BU109">
        <v>0</v>
      </c>
      <c r="BV109">
        <v>0</v>
      </c>
      <c r="BW109">
        <v>1</v>
      </c>
      <c r="BX109">
        <v>0</v>
      </c>
      <c r="BY109">
        <v>1</v>
      </c>
      <c r="BZ109">
        <v>0</v>
      </c>
      <c r="CA109">
        <v>1</v>
      </c>
      <c r="CB109">
        <v>0</v>
      </c>
      <c r="CC109">
        <v>0</v>
      </c>
      <c r="CD109">
        <v>0</v>
      </c>
      <c r="CE109">
        <v>0</v>
      </c>
      <c r="CF109">
        <v>0</v>
      </c>
      <c r="CG109">
        <v>1</v>
      </c>
      <c r="CH109">
        <v>1</v>
      </c>
      <c r="CI109">
        <v>0</v>
      </c>
      <c r="CJ109">
        <v>1</v>
      </c>
      <c r="CK109">
        <v>1</v>
      </c>
      <c r="CL109">
        <v>1</v>
      </c>
      <c r="CM109">
        <v>0</v>
      </c>
      <c r="CN109">
        <v>0</v>
      </c>
      <c r="CO109">
        <v>0</v>
      </c>
      <c r="CP109">
        <v>0</v>
      </c>
      <c r="CQ109">
        <v>0</v>
      </c>
      <c r="CR109">
        <v>0</v>
      </c>
      <c r="CS109">
        <v>0</v>
      </c>
      <c r="CT109">
        <v>0</v>
      </c>
      <c r="CU109">
        <v>1</v>
      </c>
      <c r="CV109">
        <v>1</v>
      </c>
      <c r="CW109">
        <v>0</v>
      </c>
      <c r="CX109">
        <v>1</v>
      </c>
      <c r="CY109">
        <v>1</v>
      </c>
      <c r="CZ109">
        <v>1</v>
      </c>
      <c r="DA109">
        <v>1</v>
      </c>
      <c r="DB109">
        <v>1</v>
      </c>
      <c r="DC109">
        <v>1</v>
      </c>
      <c r="DD109">
        <v>1</v>
      </c>
      <c r="DE109">
        <v>1</v>
      </c>
      <c r="DF109">
        <v>0</v>
      </c>
      <c r="DG109">
        <v>0</v>
      </c>
      <c r="DH109">
        <v>1</v>
      </c>
      <c r="DI109">
        <v>0</v>
      </c>
      <c r="DJ109">
        <v>1</v>
      </c>
      <c r="DK109">
        <v>1</v>
      </c>
      <c r="DL109">
        <v>1</v>
      </c>
      <c r="DM109">
        <v>1</v>
      </c>
      <c r="DN109">
        <v>1</v>
      </c>
      <c r="DO109">
        <v>0</v>
      </c>
      <c r="DP109">
        <v>1</v>
      </c>
      <c r="DQ109">
        <v>1</v>
      </c>
      <c r="DR109">
        <v>0</v>
      </c>
      <c r="DS109">
        <v>0</v>
      </c>
      <c r="DT109">
        <v>0</v>
      </c>
      <c r="DU109">
        <v>0</v>
      </c>
      <c r="DV109">
        <v>1</v>
      </c>
      <c r="DW109">
        <v>0</v>
      </c>
      <c r="DX109">
        <v>0</v>
      </c>
      <c r="DY109">
        <v>0</v>
      </c>
      <c r="DZ109">
        <v>1</v>
      </c>
      <c r="EA109">
        <v>1</v>
      </c>
      <c r="EB109">
        <v>1</v>
      </c>
      <c r="EC109">
        <v>1</v>
      </c>
      <c r="ED109">
        <v>1</v>
      </c>
      <c r="EE109">
        <v>0</v>
      </c>
      <c r="EF109">
        <v>0</v>
      </c>
      <c r="EG109">
        <v>0</v>
      </c>
      <c r="EH109">
        <v>0</v>
      </c>
      <c r="EI109">
        <v>0</v>
      </c>
      <c r="EJ109">
        <v>0</v>
      </c>
      <c r="EK109">
        <v>0</v>
      </c>
      <c r="EL109">
        <v>0</v>
      </c>
      <c r="EM109">
        <v>0</v>
      </c>
      <c r="EN109">
        <v>0</v>
      </c>
      <c r="EO109">
        <v>0</v>
      </c>
      <c r="EP109">
        <v>0</v>
      </c>
      <c r="EQ109">
        <v>1</v>
      </c>
      <c r="ER109">
        <v>0</v>
      </c>
      <c r="ES109">
        <v>0</v>
      </c>
      <c r="ET109">
        <v>0</v>
      </c>
      <c r="EU109">
        <v>0</v>
      </c>
      <c r="EV109">
        <v>0</v>
      </c>
      <c r="EW109">
        <v>0</v>
      </c>
      <c r="EX109">
        <v>1</v>
      </c>
      <c r="EY109">
        <v>1</v>
      </c>
      <c r="EZ109">
        <v>1</v>
      </c>
      <c r="FA109">
        <v>1</v>
      </c>
      <c r="FB109">
        <v>1</v>
      </c>
      <c r="FC109">
        <v>1</v>
      </c>
      <c r="FD109">
        <v>0</v>
      </c>
      <c r="FE109">
        <v>0</v>
      </c>
      <c r="FF109" t="s">
        <v>1925</v>
      </c>
      <c r="FG109" t="s">
        <v>1925</v>
      </c>
      <c r="FH109" t="s">
        <v>1925</v>
      </c>
      <c r="FI109" t="s">
        <v>1925</v>
      </c>
      <c r="FJ109" t="s">
        <v>1925</v>
      </c>
      <c r="FK109" t="s">
        <v>1925</v>
      </c>
      <c r="FL109">
        <v>1</v>
      </c>
      <c r="FM109">
        <v>1</v>
      </c>
      <c r="FN109">
        <v>0</v>
      </c>
      <c r="FO109">
        <v>1</v>
      </c>
      <c r="FP109">
        <v>0</v>
      </c>
      <c r="FQ109">
        <v>0</v>
      </c>
      <c r="FR109">
        <v>1</v>
      </c>
      <c r="FS109">
        <v>1</v>
      </c>
      <c r="FT109">
        <v>1</v>
      </c>
      <c r="FU109">
        <v>1</v>
      </c>
      <c r="FV109">
        <v>1</v>
      </c>
      <c r="FW109">
        <v>1</v>
      </c>
      <c r="FX109">
        <v>1</v>
      </c>
      <c r="FY109">
        <v>0</v>
      </c>
      <c r="FZ109">
        <v>0</v>
      </c>
      <c r="GA109">
        <v>0</v>
      </c>
      <c r="GB109">
        <v>0</v>
      </c>
      <c r="GC109">
        <v>1</v>
      </c>
      <c r="GD109">
        <v>0</v>
      </c>
      <c r="GE109">
        <v>1</v>
      </c>
      <c r="GF109">
        <v>1</v>
      </c>
      <c r="GG109">
        <v>1</v>
      </c>
      <c r="GH109">
        <v>1</v>
      </c>
      <c r="GI109">
        <v>1</v>
      </c>
      <c r="GJ109">
        <v>0</v>
      </c>
      <c r="GK109">
        <v>0</v>
      </c>
      <c r="GL109">
        <v>0</v>
      </c>
      <c r="GM109">
        <v>0</v>
      </c>
      <c r="GN109">
        <v>1</v>
      </c>
      <c r="GO109">
        <v>1</v>
      </c>
      <c r="GP109">
        <v>0</v>
      </c>
      <c r="GQ109">
        <v>1</v>
      </c>
      <c r="GR109">
        <v>1</v>
      </c>
      <c r="GS109">
        <v>1</v>
      </c>
      <c r="GT109">
        <v>0</v>
      </c>
      <c r="GU109">
        <v>1</v>
      </c>
      <c r="GV109">
        <v>1</v>
      </c>
      <c r="GW109">
        <v>0</v>
      </c>
      <c r="GX109">
        <v>0</v>
      </c>
      <c r="GY109">
        <v>0</v>
      </c>
      <c r="GZ109">
        <v>0</v>
      </c>
      <c r="HA109">
        <v>0</v>
      </c>
      <c r="HB109">
        <v>0</v>
      </c>
      <c r="HC109">
        <v>0</v>
      </c>
      <c r="HD109">
        <v>1</v>
      </c>
      <c r="HE109">
        <v>1</v>
      </c>
      <c r="HF109">
        <v>1</v>
      </c>
      <c r="HG109">
        <v>1</v>
      </c>
      <c r="HH109">
        <v>0</v>
      </c>
      <c r="HI109">
        <v>0</v>
      </c>
      <c r="HJ109">
        <v>0</v>
      </c>
      <c r="HK109">
        <v>0</v>
      </c>
      <c r="HL109">
        <v>0</v>
      </c>
      <c r="HM109">
        <v>0</v>
      </c>
      <c r="HN109">
        <v>0</v>
      </c>
      <c r="HO109">
        <v>0</v>
      </c>
      <c r="HP109">
        <v>0</v>
      </c>
      <c r="HQ109">
        <v>0</v>
      </c>
      <c r="HR109">
        <v>0</v>
      </c>
      <c r="HS109">
        <v>0</v>
      </c>
    </row>
    <row r="110" spans="1:227" x14ac:dyDescent="0.35">
      <c r="A110" t="s">
        <v>496</v>
      </c>
      <c r="B110" s="1">
        <v>39448</v>
      </c>
      <c r="C110" s="1">
        <v>39994</v>
      </c>
      <c r="D110">
        <v>1</v>
      </c>
      <c r="E110">
        <v>1</v>
      </c>
      <c r="F110">
        <v>1</v>
      </c>
      <c r="G110">
        <v>1</v>
      </c>
      <c r="H110">
        <v>0</v>
      </c>
      <c r="I110">
        <v>0</v>
      </c>
      <c r="J110">
        <v>1</v>
      </c>
      <c r="K110">
        <v>0</v>
      </c>
      <c r="L110">
        <v>1</v>
      </c>
      <c r="M110">
        <v>0</v>
      </c>
      <c r="N110">
        <v>0</v>
      </c>
      <c r="O110">
        <v>0</v>
      </c>
      <c r="P110">
        <v>0</v>
      </c>
      <c r="Q110">
        <v>0</v>
      </c>
      <c r="R110">
        <v>0</v>
      </c>
      <c r="S110">
        <v>1</v>
      </c>
      <c r="T110">
        <v>0</v>
      </c>
      <c r="U110">
        <v>0</v>
      </c>
      <c r="V110">
        <v>1</v>
      </c>
      <c r="W110">
        <v>0</v>
      </c>
      <c r="X110">
        <v>0</v>
      </c>
      <c r="Y110">
        <v>1</v>
      </c>
      <c r="Z110">
        <v>1</v>
      </c>
      <c r="AA110">
        <v>1</v>
      </c>
      <c r="AB110">
        <v>0</v>
      </c>
      <c r="AC110">
        <v>1</v>
      </c>
      <c r="AD110">
        <v>0</v>
      </c>
      <c r="AE110">
        <v>0</v>
      </c>
      <c r="AF110">
        <v>0</v>
      </c>
      <c r="AG110">
        <v>0</v>
      </c>
      <c r="AH110">
        <v>0</v>
      </c>
      <c r="AI110">
        <v>0</v>
      </c>
      <c r="AJ110">
        <v>0</v>
      </c>
      <c r="AK110">
        <v>1</v>
      </c>
      <c r="AL110">
        <v>0</v>
      </c>
      <c r="AM110">
        <v>0</v>
      </c>
      <c r="AN110">
        <v>1</v>
      </c>
      <c r="AO110">
        <v>1</v>
      </c>
      <c r="AP110">
        <v>1</v>
      </c>
      <c r="AQ110">
        <v>1</v>
      </c>
      <c r="AR110">
        <v>0</v>
      </c>
      <c r="AS110">
        <v>0</v>
      </c>
      <c r="AT110">
        <v>0</v>
      </c>
      <c r="AU110">
        <v>0</v>
      </c>
      <c r="AV110">
        <v>1</v>
      </c>
      <c r="AW110">
        <v>0</v>
      </c>
      <c r="AX110">
        <v>0</v>
      </c>
      <c r="AY110">
        <v>0</v>
      </c>
      <c r="AZ110">
        <v>0</v>
      </c>
      <c r="BA110">
        <v>0</v>
      </c>
      <c r="BB110">
        <v>0</v>
      </c>
      <c r="BC110">
        <v>0</v>
      </c>
      <c r="BD110">
        <v>0</v>
      </c>
      <c r="BE110">
        <v>0</v>
      </c>
      <c r="BF110">
        <v>0</v>
      </c>
      <c r="BG110">
        <v>0</v>
      </c>
      <c r="BH110">
        <v>0</v>
      </c>
      <c r="BI110">
        <v>0</v>
      </c>
      <c r="BJ110">
        <v>0</v>
      </c>
      <c r="BK110">
        <v>1</v>
      </c>
      <c r="BL110">
        <v>0</v>
      </c>
      <c r="BM110">
        <v>0</v>
      </c>
      <c r="BN110">
        <v>0</v>
      </c>
      <c r="BO110">
        <v>0</v>
      </c>
      <c r="BP110">
        <v>0</v>
      </c>
      <c r="BQ110">
        <v>0</v>
      </c>
      <c r="BR110">
        <v>0</v>
      </c>
      <c r="BS110">
        <v>1</v>
      </c>
      <c r="BT110">
        <v>1</v>
      </c>
      <c r="BU110">
        <v>0</v>
      </c>
      <c r="BV110">
        <v>0</v>
      </c>
      <c r="BW110">
        <v>0</v>
      </c>
      <c r="BX110">
        <v>0</v>
      </c>
      <c r="BY110">
        <v>0</v>
      </c>
      <c r="BZ110">
        <v>0</v>
      </c>
      <c r="CA110">
        <v>0</v>
      </c>
      <c r="CB110">
        <v>0</v>
      </c>
      <c r="CC110">
        <v>0</v>
      </c>
      <c r="CD110">
        <v>1</v>
      </c>
      <c r="CE110">
        <v>0</v>
      </c>
      <c r="CF110">
        <v>0</v>
      </c>
      <c r="CG110">
        <v>0</v>
      </c>
      <c r="CH110">
        <v>0</v>
      </c>
      <c r="CI110">
        <v>0</v>
      </c>
      <c r="CJ110">
        <v>0</v>
      </c>
      <c r="CK110">
        <v>0</v>
      </c>
      <c r="CL110">
        <v>0</v>
      </c>
      <c r="CM110">
        <v>0</v>
      </c>
      <c r="CN110">
        <v>0</v>
      </c>
      <c r="CO110">
        <v>0</v>
      </c>
      <c r="CP110">
        <v>0</v>
      </c>
      <c r="CQ110">
        <v>0</v>
      </c>
      <c r="CR110">
        <v>0</v>
      </c>
      <c r="CS110">
        <v>0</v>
      </c>
      <c r="CT110">
        <v>0</v>
      </c>
      <c r="CU110">
        <v>1</v>
      </c>
      <c r="CV110">
        <v>0</v>
      </c>
      <c r="CW110">
        <v>0</v>
      </c>
      <c r="CX110">
        <v>0</v>
      </c>
      <c r="CY110">
        <v>1</v>
      </c>
      <c r="CZ110">
        <v>1</v>
      </c>
      <c r="DA110">
        <v>1</v>
      </c>
      <c r="DB110">
        <v>0</v>
      </c>
      <c r="DC110">
        <v>0</v>
      </c>
      <c r="DD110">
        <v>0</v>
      </c>
      <c r="DE110">
        <v>0</v>
      </c>
      <c r="DF110">
        <v>0</v>
      </c>
      <c r="DG110">
        <v>0</v>
      </c>
      <c r="DH110">
        <v>0</v>
      </c>
      <c r="DI110">
        <v>0</v>
      </c>
      <c r="DJ110">
        <v>1</v>
      </c>
      <c r="DK110">
        <v>0</v>
      </c>
      <c r="DL110">
        <v>0</v>
      </c>
      <c r="DM110">
        <v>1</v>
      </c>
      <c r="DN110">
        <v>0</v>
      </c>
      <c r="DO110">
        <v>0</v>
      </c>
      <c r="DP110">
        <v>0</v>
      </c>
      <c r="DQ110">
        <v>0</v>
      </c>
      <c r="DR110">
        <v>1</v>
      </c>
      <c r="DS110">
        <v>0</v>
      </c>
      <c r="DT110">
        <v>0</v>
      </c>
      <c r="DU110">
        <v>0</v>
      </c>
      <c r="DV110">
        <v>0</v>
      </c>
      <c r="DW110">
        <v>1</v>
      </c>
      <c r="DX110">
        <v>0</v>
      </c>
      <c r="DY110">
        <v>0</v>
      </c>
      <c r="DZ110">
        <v>1</v>
      </c>
      <c r="EA110">
        <v>1</v>
      </c>
      <c r="EB110">
        <v>0</v>
      </c>
      <c r="EC110">
        <v>0</v>
      </c>
      <c r="ED110">
        <v>0</v>
      </c>
      <c r="EE110">
        <v>0</v>
      </c>
      <c r="EF110">
        <v>0</v>
      </c>
      <c r="EG110">
        <v>0</v>
      </c>
      <c r="EH110">
        <v>0</v>
      </c>
      <c r="EI110">
        <v>0</v>
      </c>
      <c r="EJ110">
        <v>0</v>
      </c>
      <c r="EK110">
        <v>0</v>
      </c>
      <c r="EL110">
        <v>0</v>
      </c>
      <c r="EM110">
        <v>0</v>
      </c>
      <c r="EN110">
        <v>0</v>
      </c>
      <c r="EO110">
        <v>0</v>
      </c>
      <c r="EP110">
        <v>0</v>
      </c>
      <c r="EQ110">
        <v>0</v>
      </c>
      <c r="ER110">
        <v>0</v>
      </c>
      <c r="ES110">
        <v>0</v>
      </c>
      <c r="ET110">
        <v>0</v>
      </c>
      <c r="EU110">
        <v>0</v>
      </c>
      <c r="EV110">
        <v>1</v>
      </c>
      <c r="EW110">
        <v>2</v>
      </c>
      <c r="EX110" t="s">
        <v>1925</v>
      </c>
      <c r="EY110" t="s">
        <v>1925</v>
      </c>
      <c r="EZ110" t="s">
        <v>1925</v>
      </c>
      <c r="FA110" t="s">
        <v>1925</v>
      </c>
      <c r="FB110" t="s">
        <v>1925</v>
      </c>
      <c r="FC110" t="s">
        <v>1925</v>
      </c>
      <c r="FD110" t="s">
        <v>1925</v>
      </c>
      <c r="FE110">
        <v>0</v>
      </c>
      <c r="FF110" t="s">
        <v>1925</v>
      </c>
      <c r="FG110" t="s">
        <v>1925</v>
      </c>
      <c r="FH110" t="s">
        <v>1925</v>
      </c>
      <c r="FI110" t="s">
        <v>1925</v>
      </c>
      <c r="FJ110" t="s">
        <v>1925</v>
      </c>
      <c r="FK110" t="s">
        <v>1925</v>
      </c>
      <c r="FL110">
        <v>0</v>
      </c>
      <c r="FM110">
        <v>0</v>
      </c>
      <c r="FN110">
        <v>0</v>
      </c>
      <c r="FO110">
        <v>0</v>
      </c>
      <c r="FP110">
        <v>0</v>
      </c>
      <c r="FQ110">
        <v>1</v>
      </c>
      <c r="FR110">
        <v>0</v>
      </c>
      <c r="FS110">
        <v>1</v>
      </c>
      <c r="FT110">
        <v>1</v>
      </c>
      <c r="FU110">
        <v>0</v>
      </c>
      <c r="FV110">
        <v>0</v>
      </c>
      <c r="FW110">
        <v>0</v>
      </c>
      <c r="FX110">
        <v>0</v>
      </c>
      <c r="FY110">
        <v>0</v>
      </c>
      <c r="FZ110">
        <v>0</v>
      </c>
      <c r="GA110">
        <v>0</v>
      </c>
      <c r="GB110">
        <v>1</v>
      </c>
      <c r="GC110">
        <v>1</v>
      </c>
      <c r="GD110">
        <v>0</v>
      </c>
      <c r="GE110">
        <v>1</v>
      </c>
      <c r="GF110">
        <v>1</v>
      </c>
      <c r="GG110">
        <v>0</v>
      </c>
      <c r="GH110">
        <v>0</v>
      </c>
      <c r="GI110">
        <v>0</v>
      </c>
      <c r="GJ110">
        <v>0</v>
      </c>
      <c r="GK110">
        <v>0</v>
      </c>
      <c r="GL110">
        <v>0</v>
      </c>
      <c r="GM110">
        <v>0</v>
      </c>
      <c r="GN110">
        <v>0</v>
      </c>
      <c r="GO110">
        <v>0</v>
      </c>
      <c r="GP110">
        <v>0</v>
      </c>
      <c r="GQ110">
        <v>0</v>
      </c>
      <c r="GR110" t="s">
        <v>1925</v>
      </c>
      <c r="GS110" t="s">
        <v>1925</v>
      </c>
      <c r="GT110" t="s">
        <v>1925</v>
      </c>
      <c r="GU110" t="s">
        <v>1925</v>
      </c>
      <c r="GV110" t="s">
        <v>1925</v>
      </c>
      <c r="GW110" t="s">
        <v>1925</v>
      </c>
      <c r="GX110" t="s">
        <v>1925</v>
      </c>
      <c r="GY110" t="s">
        <v>1925</v>
      </c>
      <c r="GZ110" t="s">
        <v>1925</v>
      </c>
      <c r="HA110" t="s">
        <v>1925</v>
      </c>
      <c r="HB110" t="s">
        <v>1925</v>
      </c>
      <c r="HC110" t="s">
        <v>1925</v>
      </c>
      <c r="HD110" t="s">
        <v>1925</v>
      </c>
      <c r="HE110">
        <v>1</v>
      </c>
      <c r="HF110">
        <v>1</v>
      </c>
      <c r="HG110">
        <v>0</v>
      </c>
      <c r="HH110">
        <v>1</v>
      </c>
      <c r="HI110">
        <v>1</v>
      </c>
      <c r="HJ110">
        <v>0</v>
      </c>
      <c r="HK110">
        <v>1</v>
      </c>
      <c r="HL110">
        <v>0</v>
      </c>
      <c r="HM110">
        <v>1</v>
      </c>
      <c r="HN110">
        <v>0</v>
      </c>
      <c r="HO110">
        <v>0</v>
      </c>
      <c r="HP110">
        <v>0</v>
      </c>
      <c r="HQ110">
        <v>0</v>
      </c>
      <c r="HR110">
        <v>0</v>
      </c>
      <c r="HS110">
        <v>0</v>
      </c>
    </row>
    <row r="111" spans="1:227" x14ac:dyDescent="0.35">
      <c r="A111" t="s">
        <v>496</v>
      </c>
      <c r="B111" s="1">
        <v>39995</v>
      </c>
      <c r="C111" s="1">
        <v>40359</v>
      </c>
      <c r="D111">
        <v>1</v>
      </c>
      <c r="E111">
        <v>1</v>
      </c>
      <c r="F111">
        <v>1</v>
      </c>
      <c r="G111">
        <v>1</v>
      </c>
      <c r="H111">
        <v>0</v>
      </c>
      <c r="I111">
        <v>0</v>
      </c>
      <c r="J111">
        <v>1</v>
      </c>
      <c r="K111">
        <v>0</v>
      </c>
      <c r="L111">
        <v>1</v>
      </c>
      <c r="M111">
        <v>0</v>
      </c>
      <c r="N111">
        <v>0</v>
      </c>
      <c r="O111">
        <v>0</v>
      </c>
      <c r="P111">
        <v>0</v>
      </c>
      <c r="Q111">
        <v>0</v>
      </c>
      <c r="R111">
        <v>0</v>
      </c>
      <c r="S111">
        <v>1</v>
      </c>
      <c r="T111">
        <v>0</v>
      </c>
      <c r="U111">
        <v>0</v>
      </c>
      <c r="V111">
        <v>1</v>
      </c>
      <c r="W111">
        <v>0</v>
      </c>
      <c r="X111">
        <v>0</v>
      </c>
      <c r="Y111">
        <v>1</v>
      </c>
      <c r="Z111">
        <v>1</v>
      </c>
      <c r="AA111">
        <v>1</v>
      </c>
      <c r="AB111">
        <v>0</v>
      </c>
      <c r="AC111">
        <v>1</v>
      </c>
      <c r="AD111">
        <v>0</v>
      </c>
      <c r="AE111">
        <v>0</v>
      </c>
      <c r="AF111">
        <v>0</v>
      </c>
      <c r="AG111">
        <v>0</v>
      </c>
      <c r="AH111">
        <v>0</v>
      </c>
      <c r="AI111">
        <v>0</v>
      </c>
      <c r="AJ111">
        <v>0</v>
      </c>
      <c r="AK111">
        <v>1</v>
      </c>
      <c r="AL111">
        <v>0</v>
      </c>
      <c r="AM111">
        <v>0</v>
      </c>
      <c r="AN111">
        <v>1</v>
      </c>
      <c r="AO111">
        <v>1</v>
      </c>
      <c r="AP111">
        <v>1</v>
      </c>
      <c r="AQ111">
        <v>1</v>
      </c>
      <c r="AR111">
        <v>0</v>
      </c>
      <c r="AS111">
        <v>0</v>
      </c>
      <c r="AT111">
        <v>0</v>
      </c>
      <c r="AU111">
        <v>0</v>
      </c>
      <c r="AV111">
        <v>1</v>
      </c>
      <c r="AW111">
        <v>0</v>
      </c>
      <c r="AX111">
        <v>0</v>
      </c>
      <c r="AY111">
        <v>0</v>
      </c>
      <c r="AZ111">
        <v>0</v>
      </c>
      <c r="BA111">
        <v>0</v>
      </c>
      <c r="BB111">
        <v>0</v>
      </c>
      <c r="BC111">
        <v>0</v>
      </c>
      <c r="BD111">
        <v>0</v>
      </c>
      <c r="BE111">
        <v>0</v>
      </c>
      <c r="BF111">
        <v>0</v>
      </c>
      <c r="BG111">
        <v>0</v>
      </c>
      <c r="BH111">
        <v>0</v>
      </c>
      <c r="BI111">
        <v>0</v>
      </c>
      <c r="BJ111">
        <v>0</v>
      </c>
      <c r="BK111">
        <v>1</v>
      </c>
      <c r="BL111">
        <v>0</v>
      </c>
      <c r="BM111">
        <v>0</v>
      </c>
      <c r="BN111">
        <v>0</v>
      </c>
      <c r="BO111">
        <v>0</v>
      </c>
      <c r="BP111">
        <v>0</v>
      </c>
      <c r="BQ111">
        <v>0</v>
      </c>
      <c r="BR111">
        <v>0</v>
      </c>
      <c r="BS111">
        <v>1</v>
      </c>
      <c r="BT111">
        <v>1</v>
      </c>
      <c r="BU111">
        <v>0</v>
      </c>
      <c r="BV111">
        <v>0</v>
      </c>
      <c r="BW111">
        <v>0</v>
      </c>
      <c r="BX111">
        <v>0</v>
      </c>
      <c r="BY111">
        <v>0</v>
      </c>
      <c r="BZ111">
        <v>0</v>
      </c>
      <c r="CA111">
        <v>0</v>
      </c>
      <c r="CB111">
        <v>0</v>
      </c>
      <c r="CC111">
        <v>0</v>
      </c>
      <c r="CD111">
        <v>1</v>
      </c>
      <c r="CE111">
        <v>0</v>
      </c>
      <c r="CF111">
        <v>0</v>
      </c>
      <c r="CG111">
        <v>0</v>
      </c>
      <c r="CH111">
        <v>0</v>
      </c>
      <c r="CI111">
        <v>0</v>
      </c>
      <c r="CJ111">
        <v>0</v>
      </c>
      <c r="CK111">
        <v>0</v>
      </c>
      <c r="CL111">
        <v>0</v>
      </c>
      <c r="CM111">
        <v>0</v>
      </c>
      <c r="CN111">
        <v>0</v>
      </c>
      <c r="CO111">
        <v>0</v>
      </c>
      <c r="CP111">
        <v>0</v>
      </c>
      <c r="CQ111">
        <v>0</v>
      </c>
      <c r="CR111">
        <v>0</v>
      </c>
      <c r="CS111">
        <v>0</v>
      </c>
      <c r="CT111">
        <v>0</v>
      </c>
      <c r="CU111">
        <v>1</v>
      </c>
      <c r="CV111">
        <v>0</v>
      </c>
      <c r="CW111">
        <v>0</v>
      </c>
      <c r="CX111">
        <v>0</v>
      </c>
      <c r="CY111">
        <v>1</v>
      </c>
      <c r="CZ111">
        <v>1</v>
      </c>
      <c r="DA111">
        <v>1</v>
      </c>
      <c r="DB111">
        <v>0</v>
      </c>
      <c r="DC111">
        <v>0</v>
      </c>
      <c r="DD111">
        <v>0</v>
      </c>
      <c r="DE111">
        <v>0</v>
      </c>
      <c r="DF111">
        <v>0</v>
      </c>
      <c r="DG111">
        <v>0</v>
      </c>
      <c r="DH111">
        <v>0</v>
      </c>
      <c r="DI111">
        <v>0</v>
      </c>
      <c r="DJ111">
        <v>1</v>
      </c>
      <c r="DK111">
        <v>0</v>
      </c>
      <c r="DL111">
        <v>0</v>
      </c>
      <c r="DM111">
        <v>1</v>
      </c>
      <c r="DN111">
        <v>0</v>
      </c>
      <c r="DO111">
        <v>0</v>
      </c>
      <c r="DP111">
        <v>0</v>
      </c>
      <c r="DQ111">
        <v>0</v>
      </c>
      <c r="DR111">
        <v>1</v>
      </c>
      <c r="DS111">
        <v>0</v>
      </c>
      <c r="DT111">
        <v>0</v>
      </c>
      <c r="DU111">
        <v>0</v>
      </c>
      <c r="DV111">
        <v>0</v>
      </c>
      <c r="DW111">
        <v>1</v>
      </c>
      <c r="DX111">
        <v>0</v>
      </c>
      <c r="DY111">
        <v>0</v>
      </c>
      <c r="DZ111">
        <v>1</v>
      </c>
      <c r="EA111">
        <v>1</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1</v>
      </c>
      <c r="EW111">
        <v>2</v>
      </c>
      <c r="EX111" t="s">
        <v>1925</v>
      </c>
      <c r="EY111" t="s">
        <v>1925</v>
      </c>
      <c r="EZ111" t="s">
        <v>1925</v>
      </c>
      <c r="FA111" t="s">
        <v>1925</v>
      </c>
      <c r="FB111" t="s">
        <v>1925</v>
      </c>
      <c r="FC111" t="s">
        <v>1925</v>
      </c>
      <c r="FD111" t="s">
        <v>1925</v>
      </c>
      <c r="FE111">
        <v>0</v>
      </c>
      <c r="FF111" t="s">
        <v>1925</v>
      </c>
      <c r="FG111" t="s">
        <v>1925</v>
      </c>
      <c r="FH111" t="s">
        <v>1925</v>
      </c>
      <c r="FI111" t="s">
        <v>1925</v>
      </c>
      <c r="FJ111" t="s">
        <v>1925</v>
      </c>
      <c r="FK111" t="s">
        <v>1925</v>
      </c>
      <c r="FL111">
        <v>0</v>
      </c>
      <c r="FM111">
        <v>0</v>
      </c>
      <c r="FN111">
        <v>0</v>
      </c>
      <c r="FO111">
        <v>0</v>
      </c>
      <c r="FP111">
        <v>0</v>
      </c>
      <c r="FQ111">
        <v>1</v>
      </c>
      <c r="FR111">
        <v>0</v>
      </c>
      <c r="FS111">
        <v>1</v>
      </c>
      <c r="FT111">
        <v>1</v>
      </c>
      <c r="FU111">
        <v>0</v>
      </c>
      <c r="FV111">
        <v>0</v>
      </c>
      <c r="FW111">
        <v>0</v>
      </c>
      <c r="FX111">
        <v>0</v>
      </c>
      <c r="FY111">
        <v>0</v>
      </c>
      <c r="FZ111">
        <v>0</v>
      </c>
      <c r="GA111">
        <v>0</v>
      </c>
      <c r="GB111">
        <v>0</v>
      </c>
      <c r="GC111">
        <v>1</v>
      </c>
      <c r="GD111">
        <v>0</v>
      </c>
      <c r="GE111">
        <v>1</v>
      </c>
      <c r="GF111">
        <v>1</v>
      </c>
      <c r="GG111">
        <v>0</v>
      </c>
      <c r="GH111">
        <v>0</v>
      </c>
      <c r="GI111">
        <v>0</v>
      </c>
      <c r="GJ111">
        <v>0</v>
      </c>
      <c r="GK111">
        <v>0</v>
      </c>
      <c r="GL111">
        <v>0</v>
      </c>
      <c r="GM111">
        <v>0</v>
      </c>
      <c r="GN111">
        <v>0</v>
      </c>
      <c r="GO111">
        <v>0</v>
      </c>
      <c r="GP111">
        <v>0</v>
      </c>
      <c r="GQ111">
        <v>0</v>
      </c>
      <c r="GR111" t="s">
        <v>1925</v>
      </c>
      <c r="GS111" t="s">
        <v>1925</v>
      </c>
      <c r="GT111" t="s">
        <v>1925</v>
      </c>
      <c r="GU111" t="s">
        <v>1925</v>
      </c>
      <c r="GV111" t="s">
        <v>1925</v>
      </c>
      <c r="GW111" t="s">
        <v>1925</v>
      </c>
      <c r="GX111" t="s">
        <v>1925</v>
      </c>
      <c r="GY111" t="s">
        <v>1925</v>
      </c>
      <c r="GZ111" t="s">
        <v>1925</v>
      </c>
      <c r="HA111" t="s">
        <v>1925</v>
      </c>
      <c r="HB111" t="s">
        <v>1925</v>
      </c>
      <c r="HC111" t="s">
        <v>1925</v>
      </c>
      <c r="HD111" t="s">
        <v>1925</v>
      </c>
      <c r="HE111">
        <v>1</v>
      </c>
      <c r="HF111">
        <v>1</v>
      </c>
      <c r="HG111">
        <v>0</v>
      </c>
      <c r="HH111">
        <v>1</v>
      </c>
      <c r="HI111">
        <v>1</v>
      </c>
      <c r="HJ111">
        <v>0</v>
      </c>
      <c r="HK111">
        <v>1</v>
      </c>
      <c r="HL111">
        <v>0</v>
      </c>
      <c r="HM111">
        <v>1</v>
      </c>
      <c r="HN111">
        <v>0</v>
      </c>
      <c r="HO111">
        <v>0</v>
      </c>
      <c r="HP111">
        <v>0</v>
      </c>
      <c r="HQ111">
        <v>0</v>
      </c>
      <c r="HR111">
        <v>0</v>
      </c>
      <c r="HS111">
        <v>0</v>
      </c>
    </row>
    <row r="112" spans="1:227" x14ac:dyDescent="0.35">
      <c r="A112" t="s">
        <v>496</v>
      </c>
      <c r="B112" s="1">
        <v>40360</v>
      </c>
      <c r="C112" s="1">
        <v>40724</v>
      </c>
      <c r="D112">
        <v>1</v>
      </c>
      <c r="E112">
        <v>1</v>
      </c>
      <c r="F112">
        <v>1</v>
      </c>
      <c r="G112">
        <v>1</v>
      </c>
      <c r="H112">
        <v>0</v>
      </c>
      <c r="I112">
        <v>0</v>
      </c>
      <c r="J112">
        <v>1</v>
      </c>
      <c r="K112">
        <v>0</v>
      </c>
      <c r="L112">
        <v>1</v>
      </c>
      <c r="M112">
        <v>0</v>
      </c>
      <c r="N112">
        <v>0</v>
      </c>
      <c r="O112">
        <v>0</v>
      </c>
      <c r="P112">
        <v>0</v>
      </c>
      <c r="Q112">
        <v>0</v>
      </c>
      <c r="R112">
        <v>0</v>
      </c>
      <c r="S112">
        <v>1</v>
      </c>
      <c r="T112">
        <v>0</v>
      </c>
      <c r="U112">
        <v>0</v>
      </c>
      <c r="V112">
        <v>1</v>
      </c>
      <c r="W112">
        <v>0</v>
      </c>
      <c r="X112">
        <v>0</v>
      </c>
      <c r="Y112">
        <v>1</v>
      </c>
      <c r="Z112">
        <v>1</v>
      </c>
      <c r="AA112">
        <v>1</v>
      </c>
      <c r="AB112">
        <v>0</v>
      </c>
      <c r="AC112">
        <v>1</v>
      </c>
      <c r="AD112">
        <v>0</v>
      </c>
      <c r="AE112">
        <v>0</v>
      </c>
      <c r="AF112">
        <v>0</v>
      </c>
      <c r="AG112">
        <v>0</v>
      </c>
      <c r="AH112">
        <v>0</v>
      </c>
      <c r="AI112">
        <v>0</v>
      </c>
      <c r="AJ112">
        <v>0</v>
      </c>
      <c r="AK112">
        <v>1</v>
      </c>
      <c r="AL112">
        <v>0</v>
      </c>
      <c r="AM112">
        <v>0</v>
      </c>
      <c r="AN112">
        <v>1</v>
      </c>
      <c r="AO112">
        <v>1</v>
      </c>
      <c r="AP112">
        <v>1</v>
      </c>
      <c r="AQ112">
        <v>1</v>
      </c>
      <c r="AR112">
        <v>0</v>
      </c>
      <c r="AS112">
        <v>0</v>
      </c>
      <c r="AT112">
        <v>0</v>
      </c>
      <c r="AU112">
        <v>0</v>
      </c>
      <c r="AV112">
        <v>1</v>
      </c>
      <c r="AW112">
        <v>0</v>
      </c>
      <c r="AX112">
        <v>0</v>
      </c>
      <c r="AY112">
        <v>0</v>
      </c>
      <c r="AZ112">
        <v>0</v>
      </c>
      <c r="BA112">
        <v>0</v>
      </c>
      <c r="BB112">
        <v>0</v>
      </c>
      <c r="BC112">
        <v>0</v>
      </c>
      <c r="BD112">
        <v>0</v>
      </c>
      <c r="BE112">
        <v>0</v>
      </c>
      <c r="BF112">
        <v>0</v>
      </c>
      <c r="BG112">
        <v>0</v>
      </c>
      <c r="BH112">
        <v>0</v>
      </c>
      <c r="BI112">
        <v>0</v>
      </c>
      <c r="BJ112">
        <v>0</v>
      </c>
      <c r="BK112">
        <v>1</v>
      </c>
      <c r="BL112">
        <v>0</v>
      </c>
      <c r="BM112">
        <v>0</v>
      </c>
      <c r="BN112">
        <v>0</v>
      </c>
      <c r="BO112">
        <v>0</v>
      </c>
      <c r="BP112">
        <v>0</v>
      </c>
      <c r="BQ112">
        <v>0</v>
      </c>
      <c r="BR112">
        <v>0</v>
      </c>
      <c r="BS112">
        <v>1</v>
      </c>
      <c r="BT112">
        <v>1</v>
      </c>
      <c r="BU112">
        <v>0</v>
      </c>
      <c r="BV112">
        <v>0</v>
      </c>
      <c r="BW112">
        <v>0</v>
      </c>
      <c r="BX112">
        <v>0</v>
      </c>
      <c r="BY112">
        <v>0</v>
      </c>
      <c r="BZ112">
        <v>0</v>
      </c>
      <c r="CA112">
        <v>0</v>
      </c>
      <c r="CB112">
        <v>0</v>
      </c>
      <c r="CC112">
        <v>0</v>
      </c>
      <c r="CD112">
        <v>1</v>
      </c>
      <c r="CE112">
        <v>0</v>
      </c>
      <c r="CF112">
        <v>0</v>
      </c>
      <c r="CG112">
        <v>0</v>
      </c>
      <c r="CH112">
        <v>0</v>
      </c>
      <c r="CI112">
        <v>0</v>
      </c>
      <c r="CJ112">
        <v>0</v>
      </c>
      <c r="CK112">
        <v>0</v>
      </c>
      <c r="CL112">
        <v>0</v>
      </c>
      <c r="CM112">
        <v>0</v>
      </c>
      <c r="CN112">
        <v>0</v>
      </c>
      <c r="CO112">
        <v>0</v>
      </c>
      <c r="CP112">
        <v>0</v>
      </c>
      <c r="CQ112">
        <v>0</v>
      </c>
      <c r="CR112">
        <v>0</v>
      </c>
      <c r="CS112">
        <v>0</v>
      </c>
      <c r="CT112">
        <v>0</v>
      </c>
      <c r="CU112">
        <v>1</v>
      </c>
      <c r="CV112">
        <v>0</v>
      </c>
      <c r="CW112">
        <v>0</v>
      </c>
      <c r="CX112">
        <v>0</v>
      </c>
      <c r="CY112">
        <v>1</v>
      </c>
      <c r="CZ112">
        <v>1</v>
      </c>
      <c r="DA112">
        <v>1</v>
      </c>
      <c r="DB112">
        <v>0</v>
      </c>
      <c r="DC112">
        <v>0</v>
      </c>
      <c r="DD112">
        <v>0</v>
      </c>
      <c r="DE112">
        <v>0</v>
      </c>
      <c r="DF112">
        <v>0</v>
      </c>
      <c r="DG112">
        <v>0</v>
      </c>
      <c r="DH112">
        <v>0</v>
      </c>
      <c r="DI112">
        <v>0</v>
      </c>
      <c r="DJ112">
        <v>1</v>
      </c>
      <c r="DK112">
        <v>0</v>
      </c>
      <c r="DL112">
        <v>0</v>
      </c>
      <c r="DM112">
        <v>1</v>
      </c>
      <c r="DN112">
        <v>0</v>
      </c>
      <c r="DO112">
        <v>0</v>
      </c>
      <c r="DP112">
        <v>0</v>
      </c>
      <c r="DQ112">
        <v>0</v>
      </c>
      <c r="DR112">
        <v>1</v>
      </c>
      <c r="DS112">
        <v>0</v>
      </c>
      <c r="DT112">
        <v>0</v>
      </c>
      <c r="DU112">
        <v>0</v>
      </c>
      <c r="DV112">
        <v>0</v>
      </c>
      <c r="DW112">
        <v>1</v>
      </c>
      <c r="DX112">
        <v>0</v>
      </c>
      <c r="DY112">
        <v>0</v>
      </c>
      <c r="DZ112">
        <v>1</v>
      </c>
      <c r="EA112">
        <v>1</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1</v>
      </c>
      <c r="EW112">
        <v>2</v>
      </c>
      <c r="EX112" t="s">
        <v>1925</v>
      </c>
      <c r="EY112" t="s">
        <v>1925</v>
      </c>
      <c r="EZ112" t="s">
        <v>1925</v>
      </c>
      <c r="FA112" t="s">
        <v>1925</v>
      </c>
      <c r="FB112" t="s">
        <v>1925</v>
      </c>
      <c r="FC112" t="s">
        <v>1925</v>
      </c>
      <c r="FD112" t="s">
        <v>1925</v>
      </c>
      <c r="FE112">
        <v>0</v>
      </c>
      <c r="FF112" t="s">
        <v>1925</v>
      </c>
      <c r="FG112" t="s">
        <v>1925</v>
      </c>
      <c r="FH112" t="s">
        <v>1925</v>
      </c>
      <c r="FI112" t="s">
        <v>1925</v>
      </c>
      <c r="FJ112" t="s">
        <v>1925</v>
      </c>
      <c r="FK112" t="s">
        <v>1925</v>
      </c>
      <c r="FL112">
        <v>0</v>
      </c>
      <c r="FM112">
        <v>0</v>
      </c>
      <c r="FN112">
        <v>0</v>
      </c>
      <c r="FO112">
        <v>0</v>
      </c>
      <c r="FP112">
        <v>0</v>
      </c>
      <c r="FQ112">
        <v>1</v>
      </c>
      <c r="FR112">
        <v>0</v>
      </c>
      <c r="FS112">
        <v>1</v>
      </c>
      <c r="FT112">
        <v>1</v>
      </c>
      <c r="FU112">
        <v>0</v>
      </c>
      <c r="FV112">
        <v>0</v>
      </c>
      <c r="FW112">
        <v>0</v>
      </c>
      <c r="FX112">
        <v>0</v>
      </c>
      <c r="FY112">
        <v>0</v>
      </c>
      <c r="FZ112">
        <v>0</v>
      </c>
      <c r="GA112">
        <v>0</v>
      </c>
      <c r="GB112">
        <v>0</v>
      </c>
      <c r="GC112">
        <v>1</v>
      </c>
      <c r="GD112">
        <v>0</v>
      </c>
      <c r="GE112">
        <v>1</v>
      </c>
      <c r="GF112">
        <v>1</v>
      </c>
      <c r="GG112">
        <v>0</v>
      </c>
      <c r="GH112">
        <v>0</v>
      </c>
      <c r="GI112">
        <v>0</v>
      </c>
      <c r="GJ112">
        <v>0</v>
      </c>
      <c r="GK112">
        <v>0</v>
      </c>
      <c r="GL112">
        <v>0</v>
      </c>
      <c r="GM112">
        <v>0</v>
      </c>
      <c r="GN112">
        <v>0</v>
      </c>
      <c r="GO112">
        <v>0</v>
      </c>
      <c r="GP112">
        <v>0</v>
      </c>
      <c r="GQ112">
        <v>0</v>
      </c>
      <c r="GR112" t="s">
        <v>1925</v>
      </c>
      <c r="GS112" t="s">
        <v>1925</v>
      </c>
      <c r="GT112" t="s">
        <v>1925</v>
      </c>
      <c r="GU112" t="s">
        <v>1925</v>
      </c>
      <c r="GV112" t="s">
        <v>1925</v>
      </c>
      <c r="GW112" t="s">
        <v>1925</v>
      </c>
      <c r="GX112" t="s">
        <v>1925</v>
      </c>
      <c r="GY112" t="s">
        <v>1925</v>
      </c>
      <c r="GZ112" t="s">
        <v>1925</v>
      </c>
      <c r="HA112" t="s">
        <v>1925</v>
      </c>
      <c r="HB112" t="s">
        <v>1925</v>
      </c>
      <c r="HC112" t="s">
        <v>1925</v>
      </c>
      <c r="HD112" t="s">
        <v>1925</v>
      </c>
      <c r="HE112">
        <v>1</v>
      </c>
      <c r="HF112">
        <v>1</v>
      </c>
      <c r="HG112">
        <v>0</v>
      </c>
      <c r="HH112">
        <v>1</v>
      </c>
      <c r="HI112">
        <v>1</v>
      </c>
      <c r="HJ112">
        <v>0</v>
      </c>
      <c r="HK112">
        <v>1</v>
      </c>
      <c r="HL112">
        <v>0</v>
      </c>
      <c r="HM112">
        <v>1</v>
      </c>
      <c r="HN112">
        <v>0</v>
      </c>
      <c r="HO112">
        <v>0</v>
      </c>
      <c r="HP112">
        <v>0</v>
      </c>
      <c r="HQ112">
        <v>0</v>
      </c>
      <c r="HR112">
        <v>0</v>
      </c>
      <c r="HS112">
        <v>0</v>
      </c>
    </row>
    <row r="113" spans="1:227" x14ac:dyDescent="0.35">
      <c r="A113" t="s">
        <v>496</v>
      </c>
      <c r="B113" s="1">
        <v>40725</v>
      </c>
      <c r="C113" s="1">
        <v>41392</v>
      </c>
      <c r="D113">
        <v>1</v>
      </c>
      <c r="E113">
        <v>1</v>
      </c>
      <c r="F113">
        <v>1</v>
      </c>
      <c r="G113">
        <v>1</v>
      </c>
      <c r="H113">
        <v>0</v>
      </c>
      <c r="I113">
        <v>0</v>
      </c>
      <c r="J113">
        <v>1</v>
      </c>
      <c r="K113">
        <v>0</v>
      </c>
      <c r="L113">
        <v>1</v>
      </c>
      <c r="M113">
        <v>0</v>
      </c>
      <c r="N113">
        <v>0</v>
      </c>
      <c r="O113">
        <v>0</v>
      </c>
      <c r="P113">
        <v>0</v>
      </c>
      <c r="Q113">
        <v>0</v>
      </c>
      <c r="R113">
        <v>0</v>
      </c>
      <c r="S113">
        <v>1</v>
      </c>
      <c r="T113">
        <v>0</v>
      </c>
      <c r="U113">
        <v>0</v>
      </c>
      <c r="V113">
        <v>1</v>
      </c>
      <c r="W113">
        <v>0</v>
      </c>
      <c r="X113">
        <v>0</v>
      </c>
      <c r="Y113">
        <v>1</v>
      </c>
      <c r="Z113">
        <v>1</v>
      </c>
      <c r="AA113">
        <v>1</v>
      </c>
      <c r="AB113">
        <v>0</v>
      </c>
      <c r="AC113">
        <v>1</v>
      </c>
      <c r="AD113">
        <v>0</v>
      </c>
      <c r="AE113">
        <v>0</v>
      </c>
      <c r="AF113">
        <v>0</v>
      </c>
      <c r="AG113">
        <v>0</v>
      </c>
      <c r="AH113">
        <v>0</v>
      </c>
      <c r="AI113">
        <v>0</v>
      </c>
      <c r="AJ113">
        <v>0</v>
      </c>
      <c r="AK113">
        <v>1</v>
      </c>
      <c r="AL113">
        <v>0</v>
      </c>
      <c r="AM113">
        <v>0</v>
      </c>
      <c r="AN113">
        <v>1</v>
      </c>
      <c r="AO113">
        <v>1</v>
      </c>
      <c r="AP113">
        <v>1</v>
      </c>
      <c r="AQ113">
        <v>1</v>
      </c>
      <c r="AR113">
        <v>0</v>
      </c>
      <c r="AS113">
        <v>0</v>
      </c>
      <c r="AT113">
        <v>0</v>
      </c>
      <c r="AU113">
        <v>0</v>
      </c>
      <c r="AV113">
        <v>1</v>
      </c>
      <c r="AW113">
        <v>0</v>
      </c>
      <c r="AX113">
        <v>0</v>
      </c>
      <c r="AY113">
        <v>0</v>
      </c>
      <c r="AZ113">
        <v>0</v>
      </c>
      <c r="BA113">
        <v>0</v>
      </c>
      <c r="BB113">
        <v>0</v>
      </c>
      <c r="BC113">
        <v>0</v>
      </c>
      <c r="BD113">
        <v>0</v>
      </c>
      <c r="BE113">
        <v>0</v>
      </c>
      <c r="BF113">
        <v>0</v>
      </c>
      <c r="BG113">
        <v>0</v>
      </c>
      <c r="BH113">
        <v>0</v>
      </c>
      <c r="BI113">
        <v>0</v>
      </c>
      <c r="BJ113">
        <v>0</v>
      </c>
      <c r="BK113">
        <v>1</v>
      </c>
      <c r="BL113">
        <v>0</v>
      </c>
      <c r="BM113">
        <v>0</v>
      </c>
      <c r="BN113">
        <v>0</v>
      </c>
      <c r="BO113">
        <v>0</v>
      </c>
      <c r="BP113">
        <v>0</v>
      </c>
      <c r="BQ113">
        <v>0</v>
      </c>
      <c r="BR113">
        <v>0</v>
      </c>
      <c r="BS113">
        <v>1</v>
      </c>
      <c r="BT113">
        <v>1</v>
      </c>
      <c r="BU113">
        <v>0</v>
      </c>
      <c r="BV113">
        <v>0</v>
      </c>
      <c r="BW113">
        <v>0</v>
      </c>
      <c r="BX113">
        <v>0</v>
      </c>
      <c r="BY113">
        <v>0</v>
      </c>
      <c r="BZ113">
        <v>0</v>
      </c>
      <c r="CA113">
        <v>0</v>
      </c>
      <c r="CB113">
        <v>0</v>
      </c>
      <c r="CC113">
        <v>0</v>
      </c>
      <c r="CD113">
        <v>1</v>
      </c>
      <c r="CE113">
        <v>0</v>
      </c>
      <c r="CF113">
        <v>0</v>
      </c>
      <c r="CG113">
        <v>0</v>
      </c>
      <c r="CH113">
        <v>0</v>
      </c>
      <c r="CI113">
        <v>0</v>
      </c>
      <c r="CJ113">
        <v>0</v>
      </c>
      <c r="CK113">
        <v>0</v>
      </c>
      <c r="CL113">
        <v>0</v>
      </c>
      <c r="CM113">
        <v>0</v>
      </c>
      <c r="CN113">
        <v>0</v>
      </c>
      <c r="CO113">
        <v>0</v>
      </c>
      <c r="CP113">
        <v>0</v>
      </c>
      <c r="CQ113">
        <v>0</v>
      </c>
      <c r="CR113">
        <v>0</v>
      </c>
      <c r="CS113">
        <v>0</v>
      </c>
      <c r="CT113">
        <v>0</v>
      </c>
      <c r="CU113">
        <v>1</v>
      </c>
      <c r="CV113">
        <v>0</v>
      </c>
      <c r="CW113">
        <v>0</v>
      </c>
      <c r="CX113">
        <v>0</v>
      </c>
      <c r="CY113">
        <v>1</v>
      </c>
      <c r="CZ113">
        <v>1</v>
      </c>
      <c r="DA113">
        <v>1</v>
      </c>
      <c r="DB113">
        <v>0</v>
      </c>
      <c r="DC113">
        <v>0</v>
      </c>
      <c r="DD113">
        <v>0</v>
      </c>
      <c r="DE113">
        <v>0</v>
      </c>
      <c r="DF113">
        <v>0</v>
      </c>
      <c r="DG113">
        <v>0</v>
      </c>
      <c r="DH113">
        <v>0</v>
      </c>
      <c r="DI113">
        <v>0</v>
      </c>
      <c r="DJ113">
        <v>1</v>
      </c>
      <c r="DK113">
        <v>0</v>
      </c>
      <c r="DL113">
        <v>0</v>
      </c>
      <c r="DM113">
        <v>1</v>
      </c>
      <c r="DN113">
        <v>0</v>
      </c>
      <c r="DO113">
        <v>0</v>
      </c>
      <c r="DP113">
        <v>0</v>
      </c>
      <c r="DQ113">
        <v>0</v>
      </c>
      <c r="DR113">
        <v>1</v>
      </c>
      <c r="DS113">
        <v>0</v>
      </c>
      <c r="DT113">
        <v>0</v>
      </c>
      <c r="DU113">
        <v>0</v>
      </c>
      <c r="DV113">
        <v>0</v>
      </c>
      <c r="DW113">
        <v>1</v>
      </c>
      <c r="DX113">
        <v>0</v>
      </c>
      <c r="DY113">
        <v>0</v>
      </c>
      <c r="DZ113">
        <v>1</v>
      </c>
      <c r="EA113">
        <v>1</v>
      </c>
      <c r="EB113">
        <v>0</v>
      </c>
      <c r="EC113">
        <v>1</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1</v>
      </c>
      <c r="EW113">
        <v>2</v>
      </c>
      <c r="EX113" t="s">
        <v>1925</v>
      </c>
      <c r="EY113" t="s">
        <v>1925</v>
      </c>
      <c r="EZ113" t="s">
        <v>1925</v>
      </c>
      <c r="FA113" t="s">
        <v>1925</v>
      </c>
      <c r="FB113" t="s">
        <v>1925</v>
      </c>
      <c r="FC113" t="s">
        <v>1925</v>
      </c>
      <c r="FD113" t="s">
        <v>1925</v>
      </c>
      <c r="FE113">
        <v>0</v>
      </c>
      <c r="FF113" t="s">
        <v>1925</v>
      </c>
      <c r="FG113" t="s">
        <v>1925</v>
      </c>
      <c r="FH113" t="s">
        <v>1925</v>
      </c>
      <c r="FI113" t="s">
        <v>1925</v>
      </c>
      <c r="FJ113" t="s">
        <v>1925</v>
      </c>
      <c r="FK113" t="s">
        <v>1925</v>
      </c>
      <c r="FL113">
        <v>0</v>
      </c>
      <c r="FM113">
        <v>0</v>
      </c>
      <c r="FN113">
        <v>0</v>
      </c>
      <c r="FO113">
        <v>0</v>
      </c>
      <c r="FP113">
        <v>0</v>
      </c>
      <c r="FQ113">
        <v>1</v>
      </c>
      <c r="FR113">
        <v>0</v>
      </c>
      <c r="FS113">
        <v>1</v>
      </c>
      <c r="FT113">
        <v>1</v>
      </c>
      <c r="FU113">
        <v>0</v>
      </c>
      <c r="FV113">
        <v>0</v>
      </c>
      <c r="FW113">
        <v>0</v>
      </c>
      <c r="FX113">
        <v>0</v>
      </c>
      <c r="FY113">
        <v>0</v>
      </c>
      <c r="FZ113">
        <v>0</v>
      </c>
      <c r="GA113">
        <v>0</v>
      </c>
      <c r="GB113">
        <v>0</v>
      </c>
      <c r="GC113">
        <v>1</v>
      </c>
      <c r="GD113">
        <v>0</v>
      </c>
      <c r="GE113">
        <v>1</v>
      </c>
      <c r="GF113">
        <v>1</v>
      </c>
      <c r="GG113">
        <v>0</v>
      </c>
      <c r="GH113">
        <v>0</v>
      </c>
      <c r="GI113">
        <v>0</v>
      </c>
      <c r="GJ113">
        <v>0</v>
      </c>
      <c r="GK113">
        <v>0</v>
      </c>
      <c r="GL113">
        <v>0</v>
      </c>
      <c r="GM113">
        <v>0</v>
      </c>
      <c r="GN113">
        <v>0</v>
      </c>
      <c r="GO113">
        <v>0</v>
      </c>
      <c r="GP113">
        <v>0</v>
      </c>
      <c r="GQ113">
        <v>0</v>
      </c>
      <c r="GR113" t="s">
        <v>1925</v>
      </c>
      <c r="GS113" t="s">
        <v>1925</v>
      </c>
      <c r="GT113" t="s">
        <v>1925</v>
      </c>
      <c r="GU113" t="s">
        <v>1925</v>
      </c>
      <c r="GV113" t="s">
        <v>1925</v>
      </c>
      <c r="GW113" t="s">
        <v>1925</v>
      </c>
      <c r="GX113" t="s">
        <v>1925</v>
      </c>
      <c r="GY113" t="s">
        <v>1925</v>
      </c>
      <c r="GZ113" t="s">
        <v>1925</v>
      </c>
      <c r="HA113" t="s">
        <v>1925</v>
      </c>
      <c r="HB113" t="s">
        <v>1925</v>
      </c>
      <c r="HC113" t="s">
        <v>1925</v>
      </c>
      <c r="HD113" t="s">
        <v>1925</v>
      </c>
      <c r="HE113">
        <v>1</v>
      </c>
      <c r="HF113">
        <v>1</v>
      </c>
      <c r="HG113">
        <v>0</v>
      </c>
      <c r="HH113">
        <v>1</v>
      </c>
      <c r="HI113">
        <v>1</v>
      </c>
      <c r="HJ113">
        <v>0</v>
      </c>
      <c r="HK113">
        <v>1</v>
      </c>
      <c r="HL113">
        <v>0</v>
      </c>
      <c r="HM113">
        <v>1</v>
      </c>
      <c r="HN113">
        <v>0</v>
      </c>
      <c r="HO113">
        <v>0</v>
      </c>
      <c r="HP113">
        <v>0</v>
      </c>
      <c r="HQ113">
        <v>0</v>
      </c>
      <c r="HR113">
        <v>0</v>
      </c>
      <c r="HS113">
        <v>0</v>
      </c>
    </row>
    <row r="114" spans="1:227" x14ac:dyDescent="0.35">
      <c r="A114" t="s">
        <v>496</v>
      </c>
      <c r="B114" s="1">
        <v>41393</v>
      </c>
      <c r="C114" s="1">
        <v>41455</v>
      </c>
      <c r="D114">
        <v>1</v>
      </c>
      <c r="E114">
        <v>1</v>
      </c>
      <c r="F114">
        <v>1</v>
      </c>
      <c r="G114">
        <v>1</v>
      </c>
      <c r="H114">
        <v>0</v>
      </c>
      <c r="I114">
        <v>0</v>
      </c>
      <c r="J114">
        <v>1</v>
      </c>
      <c r="K114">
        <v>0</v>
      </c>
      <c r="L114">
        <v>1</v>
      </c>
      <c r="M114">
        <v>0</v>
      </c>
      <c r="N114">
        <v>0</v>
      </c>
      <c r="O114">
        <v>0</v>
      </c>
      <c r="P114">
        <v>0</v>
      </c>
      <c r="Q114">
        <v>0</v>
      </c>
      <c r="R114">
        <v>0</v>
      </c>
      <c r="S114">
        <v>1</v>
      </c>
      <c r="T114">
        <v>0</v>
      </c>
      <c r="U114">
        <v>0</v>
      </c>
      <c r="V114">
        <v>1</v>
      </c>
      <c r="W114">
        <v>0</v>
      </c>
      <c r="X114">
        <v>0</v>
      </c>
      <c r="Y114">
        <v>1</v>
      </c>
      <c r="Z114">
        <v>1</v>
      </c>
      <c r="AA114">
        <v>1</v>
      </c>
      <c r="AB114">
        <v>0</v>
      </c>
      <c r="AC114">
        <v>1</v>
      </c>
      <c r="AD114">
        <v>0</v>
      </c>
      <c r="AE114">
        <v>0</v>
      </c>
      <c r="AF114">
        <v>0</v>
      </c>
      <c r="AG114">
        <v>0</v>
      </c>
      <c r="AH114">
        <v>0</v>
      </c>
      <c r="AI114">
        <v>0</v>
      </c>
      <c r="AJ114">
        <v>0</v>
      </c>
      <c r="AK114">
        <v>1</v>
      </c>
      <c r="AL114">
        <v>0</v>
      </c>
      <c r="AM114">
        <v>0</v>
      </c>
      <c r="AN114">
        <v>1</v>
      </c>
      <c r="AO114">
        <v>1</v>
      </c>
      <c r="AP114">
        <v>1</v>
      </c>
      <c r="AQ114">
        <v>1</v>
      </c>
      <c r="AR114">
        <v>0</v>
      </c>
      <c r="AS114">
        <v>0</v>
      </c>
      <c r="AT114">
        <v>0</v>
      </c>
      <c r="AU114">
        <v>0</v>
      </c>
      <c r="AV114">
        <v>1</v>
      </c>
      <c r="AW114">
        <v>0</v>
      </c>
      <c r="AX114">
        <v>0</v>
      </c>
      <c r="AY114">
        <v>0</v>
      </c>
      <c r="AZ114">
        <v>0</v>
      </c>
      <c r="BA114">
        <v>0</v>
      </c>
      <c r="BB114">
        <v>0</v>
      </c>
      <c r="BC114">
        <v>0</v>
      </c>
      <c r="BD114">
        <v>0</v>
      </c>
      <c r="BE114">
        <v>0</v>
      </c>
      <c r="BF114">
        <v>0</v>
      </c>
      <c r="BG114">
        <v>0</v>
      </c>
      <c r="BH114">
        <v>0</v>
      </c>
      <c r="BI114">
        <v>0</v>
      </c>
      <c r="BJ114">
        <v>0</v>
      </c>
      <c r="BK114">
        <v>1</v>
      </c>
      <c r="BL114">
        <v>0</v>
      </c>
      <c r="BM114">
        <v>0</v>
      </c>
      <c r="BN114">
        <v>0</v>
      </c>
      <c r="BO114">
        <v>0</v>
      </c>
      <c r="BP114">
        <v>0</v>
      </c>
      <c r="BQ114">
        <v>0</v>
      </c>
      <c r="BR114">
        <v>0</v>
      </c>
      <c r="BS114">
        <v>1</v>
      </c>
      <c r="BT114">
        <v>1</v>
      </c>
      <c r="BU114">
        <v>0</v>
      </c>
      <c r="BV114">
        <v>0</v>
      </c>
      <c r="BW114">
        <v>0</v>
      </c>
      <c r="BX114">
        <v>0</v>
      </c>
      <c r="BY114">
        <v>0</v>
      </c>
      <c r="BZ114">
        <v>0</v>
      </c>
      <c r="CA114">
        <v>0</v>
      </c>
      <c r="CB114">
        <v>0</v>
      </c>
      <c r="CC114">
        <v>0</v>
      </c>
      <c r="CD114">
        <v>1</v>
      </c>
      <c r="CE114">
        <v>0</v>
      </c>
      <c r="CF114">
        <v>0</v>
      </c>
      <c r="CG114">
        <v>0</v>
      </c>
      <c r="CH114">
        <v>0</v>
      </c>
      <c r="CI114">
        <v>0</v>
      </c>
      <c r="CJ114">
        <v>0</v>
      </c>
      <c r="CK114">
        <v>0</v>
      </c>
      <c r="CL114">
        <v>0</v>
      </c>
      <c r="CM114">
        <v>0</v>
      </c>
      <c r="CN114">
        <v>0</v>
      </c>
      <c r="CO114">
        <v>0</v>
      </c>
      <c r="CP114">
        <v>0</v>
      </c>
      <c r="CQ114">
        <v>0</v>
      </c>
      <c r="CR114">
        <v>0</v>
      </c>
      <c r="CS114">
        <v>0</v>
      </c>
      <c r="CT114">
        <v>0</v>
      </c>
      <c r="CU114">
        <v>1</v>
      </c>
      <c r="CV114">
        <v>0</v>
      </c>
      <c r="CW114">
        <v>0</v>
      </c>
      <c r="CX114">
        <v>0</v>
      </c>
      <c r="CY114">
        <v>1</v>
      </c>
      <c r="CZ114">
        <v>1</v>
      </c>
      <c r="DA114">
        <v>1</v>
      </c>
      <c r="DB114">
        <v>0</v>
      </c>
      <c r="DC114">
        <v>0</v>
      </c>
      <c r="DD114">
        <v>0</v>
      </c>
      <c r="DE114">
        <v>0</v>
      </c>
      <c r="DF114">
        <v>0</v>
      </c>
      <c r="DG114">
        <v>0</v>
      </c>
      <c r="DH114">
        <v>0</v>
      </c>
      <c r="DI114">
        <v>0</v>
      </c>
      <c r="DJ114">
        <v>1</v>
      </c>
      <c r="DK114">
        <v>0</v>
      </c>
      <c r="DL114">
        <v>0</v>
      </c>
      <c r="DM114">
        <v>1</v>
      </c>
      <c r="DN114">
        <v>0</v>
      </c>
      <c r="DO114">
        <v>0</v>
      </c>
      <c r="DP114">
        <v>0</v>
      </c>
      <c r="DQ114">
        <v>0</v>
      </c>
      <c r="DR114">
        <v>1</v>
      </c>
      <c r="DS114">
        <v>0</v>
      </c>
      <c r="DT114">
        <v>0</v>
      </c>
      <c r="DU114">
        <v>0</v>
      </c>
      <c r="DV114">
        <v>0</v>
      </c>
      <c r="DW114">
        <v>1</v>
      </c>
      <c r="DX114">
        <v>0</v>
      </c>
      <c r="DY114">
        <v>0</v>
      </c>
      <c r="DZ114">
        <v>1</v>
      </c>
      <c r="EA114">
        <v>1</v>
      </c>
      <c r="EB114">
        <v>0</v>
      </c>
      <c r="EC114">
        <v>1</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1</v>
      </c>
      <c r="EW114">
        <v>2</v>
      </c>
      <c r="EX114" t="s">
        <v>1925</v>
      </c>
      <c r="EY114" t="s">
        <v>1925</v>
      </c>
      <c r="EZ114" t="s">
        <v>1925</v>
      </c>
      <c r="FA114" t="s">
        <v>1925</v>
      </c>
      <c r="FB114" t="s">
        <v>1925</v>
      </c>
      <c r="FC114" t="s">
        <v>1925</v>
      </c>
      <c r="FD114" t="s">
        <v>1925</v>
      </c>
      <c r="FE114">
        <v>0</v>
      </c>
      <c r="FF114" t="s">
        <v>1925</v>
      </c>
      <c r="FG114" t="s">
        <v>1925</v>
      </c>
      <c r="FH114" t="s">
        <v>1925</v>
      </c>
      <c r="FI114" t="s">
        <v>1925</v>
      </c>
      <c r="FJ114" t="s">
        <v>1925</v>
      </c>
      <c r="FK114" t="s">
        <v>1925</v>
      </c>
      <c r="FL114">
        <v>0</v>
      </c>
      <c r="FM114">
        <v>0</v>
      </c>
      <c r="FN114">
        <v>0</v>
      </c>
      <c r="FO114">
        <v>0</v>
      </c>
      <c r="FP114">
        <v>0</v>
      </c>
      <c r="FQ114">
        <v>1</v>
      </c>
      <c r="FR114">
        <v>0</v>
      </c>
      <c r="FS114">
        <v>1</v>
      </c>
      <c r="FT114">
        <v>1</v>
      </c>
      <c r="FU114">
        <v>0</v>
      </c>
      <c r="FV114">
        <v>0</v>
      </c>
      <c r="FW114">
        <v>0</v>
      </c>
      <c r="FX114">
        <v>0</v>
      </c>
      <c r="FY114">
        <v>0</v>
      </c>
      <c r="FZ114">
        <v>0</v>
      </c>
      <c r="GA114">
        <v>0</v>
      </c>
      <c r="GB114">
        <v>0</v>
      </c>
      <c r="GC114">
        <v>1</v>
      </c>
      <c r="GD114">
        <v>2</v>
      </c>
      <c r="GE114">
        <v>0</v>
      </c>
      <c r="GF114">
        <v>0</v>
      </c>
      <c r="GG114">
        <v>0</v>
      </c>
      <c r="GH114">
        <v>0</v>
      </c>
      <c r="GI114">
        <v>0</v>
      </c>
      <c r="GJ114">
        <v>0</v>
      </c>
      <c r="GK114">
        <v>0</v>
      </c>
      <c r="GL114">
        <v>0</v>
      </c>
      <c r="GM114">
        <v>0</v>
      </c>
      <c r="GN114">
        <v>0</v>
      </c>
      <c r="GO114">
        <v>0</v>
      </c>
      <c r="GP114">
        <v>1</v>
      </c>
      <c r="GQ114">
        <v>0</v>
      </c>
      <c r="GR114" t="s">
        <v>1925</v>
      </c>
      <c r="GS114" t="s">
        <v>1925</v>
      </c>
      <c r="GT114" t="s">
        <v>1925</v>
      </c>
      <c r="GU114" t="s">
        <v>1925</v>
      </c>
      <c r="GV114" t="s">
        <v>1925</v>
      </c>
      <c r="GW114" t="s">
        <v>1925</v>
      </c>
      <c r="GX114" t="s">
        <v>1925</v>
      </c>
      <c r="GY114" t="s">
        <v>1925</v>
      </c>
      <c r="GZ114" t="s">
        <v>1925</v>
      </c>
      <c r="HA114" t="s">
        <v>1925</v>
      </c>
      <c r="HB114" t="s">
        <v>1925</v>
      </c>
      <c r="HC114" t="s">
        <v>1925</v>
      </c>
      <c r="HD114" t="s">
        <v>1925</v>
      </c>
      <c r="HE114">
        <v>1</v>
      </c>
      <c r="HF114">
        <v>1</v>
      </c>
      <c r="HG114">
        <v>0</v>
      </c>
      <c r="HH114">
        <v>1</v>
      </c>
      <c r="HI114">
        <v>1</v>
      </c>
      <c r="HJ114">
        <v>0</v>
      </c>
      <c r="HK114">
        <v>1</v>
      </c>
      <c r="HL114">
        <v>0</v>
      </c>
      <c r="HM114">
        <v>1</v>
      </c>
      <c r="HN114">
        <v>0</v>
      </c>
      <c r="HO114">
        <v>0</v>
      </c>
      <c r="HP114">
        <v>0</v>
      </c>
      <c r="HQ114">
        <v>0</v>
      </c>
      <c r="HR114">
        <v>0</v>
      </c>
      <c r="HS114">
        <v>0</v>
      </c>
    </row>
    <row r="115" spans="1:227" x14ac:dyDescent="0.35">
      <c r="A115" t="s">
        <v>496</v>
      </c>
      <c r="B115" s="1">
        <v>41456</v>
      </c>
      <c r="C115" s="1">
        <v>41809</v>
      </c>
      <c r="D115">
        <v>1</v>
      </c>
      <c r="E115">
        <v>1</v>
      </c>
      <c r="F115">
        <v>1</v>
      </c>
      <c r="G115">
        <v>1</v>
      </c>
      <c r="H115">
        <v>0</v>
      </c>
      <c r="I115">
        <v>0</v>
      </c>
      <c r="J115">
        <v>1</v>
      </c>
      <c r="K115">
        <v>0</v>
      </c>
      <c r="L115">
        <v>1</v>
      </c>
      <c r="M115">
        <v>0</v>
      </c>
      <c r="N115">
        <v>0</v>
      </c>
      <c r="O115">
        <v>0</v>
      </c>
      <c r="P115">
        <v>0</v>
      </c>
      <c r="Q115">
        <v>0</v>
      </c>
      <c r="R115">
        <v>0</v>
      </c>
      <c r="S115">
        <v>1</v>
      </c>
      <c r="T115">
        <v>0</v>
      </c>
      <c r="U115">
        <v>0</v>
      </c>
      <c r="V115">
        <v>1</v>
      </c>
      <c r="W115">
        <v>0</v>
      </c>
      <c r="X115">
        <v>0</v>
      </c>
      <c r="Y115">
        <v>1</v>
      </c>
      <c r="Z115">
        <v>1</v>
      </c>
      <c r="AA115">
        <v>1</v>
      </c>
      <c r="AB115">
        <v>0</v>
      </c>
      <c r="AC115">
        <v>1</v>
      </c>
      <c r="AD115">
        <v>0</v>
      </c>
      <c r="AE115">
        <v>0</v>
      </c>
      <c r="AF115">
        <v>0</v>
      </c>
      <c r="AG115">
        <v>0</v>
      </c>
      <c r="AH115">
        <v>0</v>
      </c>
      <c r="AI115">
        <v>0</v>
      </c>
      <c r="AJ115">
        <v>0</v>
      </c>
      <c r="AK115">
        <v>1</v>
      </c>
      <c r="AL115">
        <v>0</v>
      </c>
      <c r="AM115">
        <v>0</v>
      </c>
      <c r="AN115">
        <v>1</v>
      </c>
      <c r="AO115">
        <v>1</v>
      </c>
      <c r="AP115">
        <v>1</v>
      </c>
      <c r="AQ115">
        <v>1</v>
      </c>
      <c r="AR115">
        <v>0</v>
      </c>
      <c r="AS115">
        <v>0</v>
      </c>
      <c r="AT115">
        <v>0</v>
      </c>
      <c r="AU115">
        <v>0</v>
      </c>
      <c r="AV115">
        <v>1</v>
      </c>
      <c r="AW115">
        <v>0</v>
      </c>
      <c r="AX115">
        <v>0</v>
      </c>
      <c r="AY115">
        <v>0</v>
      </c>
      <c r="AZ115">
        <v>0</v>
      </c>
      <c r="BA115">
        <v>0</v>
      </c>
      <c r="BB115">
        <v>0</v>
      </c>
      <c r="BC115">
        <v>0</v>
      </c>
      <c r="BD115">
        <v>0</v>
      </c>
      <c r="BE115">
        <v>0</v>
      </c>
      <c r="BF115">
        <v>0</v>
      </c>
      <c r="BG115">
        <v>0</v>
      </c>
      <c r="BH115">
        <v>0</v>
      </c>
      <c r="BI115">
        <v>0</v>
      </c>
      <c r="BJ115">
        <v>0</v>
      </c>
      <c r="BK115">
        <v>1</v>
      </c>
      <c r="BL115">
        <v>0</v>
      </c>
      <c r="BM115">
        <v>0</v>
      </c>
      <c r="BN115">
        <v>0</v>
      </c>
      <c r="BO115">
        <v>0</v>
      </c>
      <c r="BP115">
        <v>0</v>
      </c>
      <c r="BQ115">
        <v>0</v>
      </c>
      <c r="BR115">
        <v>0</v>
      </c>
      <c r="BS115">
        <v>1</v>
      </c>
      <c r="BT115">
        <v>1</v>
      </c>
      <c r="BU115">
        <v>0</v>
      </c>
      <c r="BV115">
        <v>0</v>
      </c>
      <c r="BW115">
        <v>0</v>
      </c>
      <c r="BX115">
        <v>0</v>
      </c>
      <c r="BY115">
        <v>0</v>
      </c>
      <c r="BZ115">
        <v>0</v>
      </c>
      <c r="CA115">
        <v>0</v>
      </c>
      <c r="CB115">
        <v>0</v>
      </c>
      <c r="CC115">
        <v>0</v>
      </c>
      <c r="CD115">
        <v>1</v>
      </c>
      <c r="CE115">
        <v>0</v>
      </c>
      <c r="CF115">
        <v>0</v>
      </c>
      <c r="CG115">
        <v>0</v>
      </c>
      <c r="CH115">
        <v>0</v>
      </c>
      <c r="CI115">
        <v>0</v>
      </c>
      <c r="CJ115">
        <v>0</v>
      </c>
      <c r="CK115">
        <v>0</v>
      </c>
      <c r="CL115">
        <v>0</v>
      </c>
      <c r="CM115">
        <v>0</v>
      </c>
      <c r="CN115">
        <v>0</v>
      </c>
      <c r="CO115">
        <v>0</v>
      </c>
      <c r="CP115">
        <v>0</v>
      </c>
      <c r="CQ115">
        <v>0</v>
      </c>
      <c r="CR115">
        <v>0</v>
      </c>
      <c r="CS115">
        <v>0</v>
      </c>
      <c r="CT115">
        <v>0</v>
      </c>
      <c r="CU115">
        <v>1</v>
      </c>
      <c r="CV115">
        <v>0</v>
      </c>
      <c r="CW115">
        <v>0</v>
      </c>
      <c r="CX115">
        <v>0</v>
      </c>
      <c r="CY115">
        <v>1</v>
      </c>
      <c r="CZ115">
        <v>1</v>
      </c>
      <c r="DA115">
        <v>1</v>
      </c>
      <c r="DB115">
        <v>0</v>
      </c>
      <c r="DC115">
        <v>0</v>
      </c>
      <c r="DD115">
        <v>0</v>
      </c>
      <c r="DE115">
        <v>0</v>
      </c>
      <c r="DF115">
        <v>0</v>
      </c>
      <c r="DG115">
        <v>0</v>
      </c>
      <c r="DH115">
        <v>0</v>
      </c>
      <c r="DI115">
        <v>0</v>
      </c>
      <c r="DJ115">
        <v>1</v>
      </c>
      <c r="DK115">
        <v>0</v>
      </c>
      <c r="DL115">
        <v>0</v>
      </c>
      <c r="DM115">
        <v>1</v>
      </c>
      <c r="DN115">
        <v>0</v>
      </c>
      <c r="DO115">
        <v>0</v>
      </c>
      <c r="DP115">
        <v>0</v>
      </c>
      <c r="DQ115">
        <v>0</v>
      </c>
      <c r="DR115">
        <v>1</v>
      </c>
      <c r="DS115">
        <v>0</v>
      </c>
      <c r="DT115">
        <v>0</v>
      </c>
      <c r="DU115">
        <v>0</v>
      </c>
      <c r="DV115">
        <v>0</v>
      </c>
      <c r="DW115">
        <v>1</v>
      </c>
      <c r="DX115">
        <v>0</v>
      </c>
      <c r="DY115">
        <v>0</v>
      </c>
      <c r="DZ115">
        <v>1</v>
      </c>
      <c r="EA115">
        <v>1</v>
      </c>
      <c r="EB115">
        <v>0</v>
      </c>
      <c r="EC115">
        <v>1</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1</v>
      </c>
      <c r="EW115">
        <v>2</v>
      </c>
      <c r="EX115" t="s">
        <v>1925</v>
      </c>
      <c r="EY115" t="s">
        <v>1925</v>
      </c>
      <c r="EZ115" t="s">
        <v>1925</v>
      </c>
      <c r="FA115" t="s">
        <v>1925</v>
      </c>
      <c r="FB115" t="s">
        <v>1925</v>
      </c>
      <c r="FC115" t="s">
        <v>1925</v>
      </c>
      <c r="FD115" t="s">
        <v>1925</v>
      </c>
      <c r="FE115">
        <v>0</v>
      </c>
      <c r="FF115" t="s">
        <v>1925</v>
      </c>
      <c r="FG115" t="s">
        <v>1925</v>
      </c>
      <c r="FH115" t="s">
        <v>1925</v>
      </c>
      <c r="FI115" t="s">
        <v>1925</v>
      </c>
      <c r="FJ115" t="s">
        <v>1925</v>
      </c>
      <c r="FK115" t="s">
        <v>1925</v>
      </c>
      <c r="FL115">
        <v>0</v>
      </c>
      <c r="FM115">
        <v>0</v>
      </c>
      <c r="FN115">
        <v>0</v>
      </c>
      <c r="FO115">
        <v>0</v>
      </c>
      <c r="FP115">
        <v>0</v>
      </c>
      <c r="FQ115">
        <v>1</v>
      </c>
      <c r="FR115">
        <v>0</v>
      </c>
      <c r="FS115">
        <v>1</v>
      </c>
      <c r="FT115">
        <v>1</v>
      </c>
      <c r="FU115">
        <v>0</v>
      </c>
      <c r="FV115">
        <v>0</v>
      </c>
      <c r="FW115">
        <v>0</v>
      </c>
      <c r="FX115">
        <v>0</v>
      </c>
      <c r="FY115">
        <v>0</v>
      </c>
      <c r="FZ115">
        <v>0</v>
      </c>
      <c r="GA115">
        <v>0</v>
      </c>
      <c r="GB115">
        <v>0</v>
      </c>
      <c r="GC115">
        <v>1</v>
      </c>
      <c r="GD115">
        <v>2</v>
      </c>
      <c r="GE115">
        <v>0</v>
      </c>
      <c r="GF115">
        <v>0</v>
      </c>
      <c r="GG115">
        <v>0</v>
      </c>
      <c r="GH115">
        <v>0</v>
      </c>
      <c r="GI115">
        <v>0</v>
      </c>
      <c r="GJ115">
        <v>0</v>
      </c>
      <c r="GK115">
        <v>0</v>
      </c>
      <c r="GL115">
        <v>0</v>
      </c>
      <c r="GM115">
        <v>0</v>
      </c>
      <c r="GN115">
        <v>0</v>
      </c>
      <c r="GO115">
        <v>0</v>
      </c>
      <c r="GP115">
        <v>1</v>
      </c>
      <c r="GQ115">
        <v>0</v>
      </c>
      <c r="GR115" t="s">
        <v>1925</v>
      </c>
      <c r="GS115" t="s">
        <v>1925</v>
      </c>
      <c r="GT115" t="s">
        <v>1925</v>
      </c>
      <c r="GU115" t="s">
        <v>1925</v>
      </c>
      <c r="GV115" t="s">
        <v>1925</v>
      </c>
      <c r="GW115" t="s">
        <v>1925</v>
      </c>
      <c r="GX115" t="s">
        <v>1925</v>
      </c>
      <c r="GY115" t="s">
        <v>1925</v>
      </c>
      <c r="GZ115" t="s">
        <v>1925</v>
      </c>
      <c r="HA115" t="s">
        <v>1925</v>
      </c>
      <c r="HB115" t="s">
        <v>1925</v>
      </c>
      <c r="HC115" t="s">
        <v>1925</v>
      </c>
      <c r="HD115" t="s">
        <v>1925</v>
      </c>
      <c r="HE115">
        <v>1</v>
      </c>
      <c r="HF115">
        <v>1</v>
      </c>
      <c r="HG115">
        <v>0</v>
      </c>
      <c r="HH115">
        <v>1</v>
      </c>
      <c r="HI115">
        <v>1</v>
      </c>
      <c r="HJ115">
        <v>0</v>
      </c>
      <c r="HK115">
        <v>1</v>
      </c>
      <c r="HL115">
        <v>0</v>
      </c>
      <c r="HM115">
        <v>1</v>
      </c>
      <c r="HN115">
        <v>0</v>
      </c>
      <c r="HO115">
        <v>0</v>
      </c>
      <c r="HP115">
        <v>0</v>
      </c>
      <c r="HQ115">
        <v>0</v>
      </c>
      <c r="HR115">
        <v>0</v>
      </c>
      <c r="HS115">
        <v>0</v>
      </c>
    </row>
    <row r="116" spans="1:227" x14ac:dyDescent="0.35">
      <c r="A116" t="s">
        <v>496</v>
      </c>
      <c r="B116" s="1">
        <v>41810</v>
      </c>
      <c r="C116" s="1">
        <v>42551</v>
      </c>
      <c r="D116">
        <v>1</v>
      </c>
      <c r="E116">
        <v>1</v>
      </c>
      <c r="F116">
        <v>1</v>
      </c>
      <c r="G116">
        <v>1</v>
      </c>
      <c r="H116">
        <v>0</v>
      </c>
      <c r="I116">
        <v>0</v>
      </c>
      <c r="J116">
        <v>1</v>
      </c>
      <c r="K116">
        <v>0</v>
      </c>
      <c r="L116">
        <v>1</v>
      </c>
      <c r="M116">
        <v>0</v>
      </c>
      <c r="N116">
        <v>0</v>
      </c>
      <c r="O116">
        <v>0</v>
      </c>
      <c r="P116">
        <v>0</v>
      </c>
      <c r="Q116">
        <v>0</v>
      </c>
      <c r="R116">
        <v>0</v>
      </c>
      <c r="S116">
        <v>1</v>
      </c>
      <c r="T116">
        <v>0</v>
      </c>
      <c r="U116">
        <v>0</v>
      </c>
      <c r="V116">
        <v>1</v>
      </c>
      <c r="W116">
        <v>0</v>
      </c>
      <c r="X116">
        <v>0</v>
      </c>
      <c r="Y116">
        <v>1</v>
      </c>
      <c r="Z116">
        <v>1</v>
      </c>
      <c r="AA116">
        <v>1</v>
      </c>
      <c r="AB116">
        <v>0</v>
      </c>
      <c r="AC116">
        <v>1</v>
      </c>
      <c r="AD116">
        <v>0</v>
      </c>
      <c r="AE116">
        <v>0</v>
      </c>
      <c r="AF116">
        <v>0</v>
      </c>
      <c r="AG116">
        <v>0</v>
      </c>
      <c r="AH116">
        <v>0</v>
      </c>
      <c r="AI116">
        <v>0</v>
      </c>
      <c r="AJ116">
        <v>0</v>
      </c>
      <c r="AK116">
        <v>1</v>
      </c>
      <c r="AL116">
        <v>0</v>
      </c>
      <c r="AM116">
        <v>0</v>
      </c>
      <c r="AN116">
        <v>1</v>
      </c>
      <c r="AO116">
        <v>1</v>
      </c>
      <c r="AP116">
        <v>1</v>
      </c>
      <c r="AQ116">
        <v>1</v>
      </c>
      <c r="AR116">
        <v>0</v>
      </c>
      <c r="AS116">
        <v>0</v>
      </c>
      <c r="AT116">
        <v>0</v>
      </c>
      <c r="AU116">
        <v>0</v>
      </c>
      <c r="AV116">
        <v>1</v>
      </c>
      <c r="AW116">
        <v>0</v>
      </c>
      <c r="AX116">
        <v>0</v>
      </c>
      <c r="AY116">
        <v>0</v>
      </c>
      <c r="AZ116">
        <v>0</v>
      </c>
      <c r="BA116">
        <v>0</v>
      </c>
      <c r="BB116">
        <v>0</v>
      </c>
      <c r="BC116">
        <v>0</v>
      </c>
      <c r="BD116">
        <v>0</v>
      </c>
      <c r="BE116">
        <v>0</v>
      </c>
      <c r="BF116">
        <v>0</v>
      </c>
      <c r="BG116">
        <v>0</v>
      </c>
      <c r="BH116">
        <v>0</v>
      </c>
      <c r="BI116">
        <v>0</v>
      </c>
      <c r="BJ116">
        <v>0</v>
      </c>
      <c r="BK116">
        <v>1</v>
      </c>
      <c r="BL116">
        <v>0</v>
      </c>
      <c r="BM116">
        <v>0</v>
      </c>
      <c r="BN116">
        <v>0</v>
      </c>
      <c r="BO116">
        <v>0</v>
      </c>
      <c r="BP116">
        <v>0</v>
      </c>
      <c r="BQ116">
        <v>0</v>
      </c>
      <c r="BR116">
        <v>0</v>
      </c>
      <c r="BS116">
        <v>1</v>
      </c>
      <c r="BT116">
        <v>1</v>
      </c>
      <c r="BU116">
        <v>0</v>
      </c>
      <c r="BV116">
        <v>0</v>
      </c>
      <c r="BW116">
        <v>0</v>
      </c>
      <c r="BX116">
        <v>0</v>
      </c>
      <c r="BY116">
        <v>0</v>
      </c>
      <c r="BZ116">
        <v>0</v>
      </c>
      <c r="CA116">
        <v>0</v>
      </c>
      <c r="CB116">
        <v>0</v>
      </c>
      <c r="CC116">
        <v>0</v>
      </c>
      <c r="CD116">
        <v>1</v>
      </c>
      <c r="CE116">
        <v>0</v>
      </c>
      <c r="CF116">
        <v>0</v>
      </c>
      <c r="CG116">
        <v>0</v>
      </c>
      <c r="CH116">
        <v>0</v>
      </c>
      <c r="CI116">
        <v>0</v>
      </c>
      <c r="CJ116">
        <v>0</v>
      </c>
      <c r="CK116">
        <v>0</v>
      </c>
      <c r="CL116">
        <v>0</v>
      </c>
      <c r="CM116">
        <v>0</v>
      </c>
      <c r="CN116">
        <v>0</v>
      </c>
      <c r="CO116">
        <v>0</v>
      </c>
      <c r="CP116">
        <v>0</v>
      </c>
      <c r="CQ116">
        <v>0</v>
      </c>
      <c r="CR116">
        <v>0</v>
      </c>
      <c r="CS116">
        <v>0</v>
      </c>
      <c r="CT116">
        <v>0</v>
      </c>
      <c r="CU116">
        <v>1</v>
      </c>
      <c r="CV116">
        <v>0</v>
      </c>
      <c r="CW116">
        <v>0</v>
      </c>
      <c r="CX116">
        <v>0</v>
      </c>
      <c r="CY116">
        <v>1</v>
      </c>
      <c r="CZ116">
        <v>1</v>
      </c>
      <c r="DA116">
        <v>1</v>
      </c>
      <c r="DB116">
        <v>0</v>
      </c>
      <c r="DC116">
        <v>0</v>
      </c>
      <c r="DD116">
        <v>0</v>
      </c>
      <c r="DE116">
        <v>0</v>
      </c>
      <c r="DF116">
        <v>0</v>
      </c>
      <c r="DG116">
        <v>0</v>
      </c>
      <c r="DH116">
        <v>0</v>
      </c>
      <c r="DI116">
        <v>0</v>
      </c>
      <c r="DJ116">
        <v>1</v>
      </c>
      <c r="DK116">
        <v>0</v>
      </c>
      <c r="DL116">
        <v>0</v>
      </c>
      <c r="DM116">
        <v>1</v>
      </c>
      <c r="DN116">
        <v>0</v>
      </c>
      <c r="DO116">
        <v>0</v>
      </c>
      <c r="DP116">
        <v>0</v>
      </c>
      <c r="DQ116">
        <v>0</v>
      </c>
      <c r="DR116">
        <v>1</v>
      </c>
      <c r="DS116">
        <v>0</v>
      </c>
      <c r="DT116">
        <v>0</v>
      </c>
      <c r="DU116">
        <v>0</v>
      </c>
      <c r="DV116">
        <v>0</v>
      </c>
      <c r="DW116">
        <v>1</v>
      </c>
      <c r="DX116">
        <v>0</v>
      </c>
      <c r="DY116">
        <v>0</v>
      </c>
      <c r="DZ116">
        <v>1</v>
      </c>
      <c r="EA116">
        <v>1</v>
      </c>
      <c r="EB116">
        <v>0</v>
      </c>
      <c r="EC116">
        <v>1</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1</v>
      </c>
      <c r="EW116">
        <v>2</v>
      </c>
      <c r="EX116" t="s">
        <v>1925</v>
      </c>
      <c r="EY116" t="s">
        <v>1925</v>
      </c>
      <c r="EZ116" t="s">
        <v>1925</v>
      </c>
      <c r="FA116" t="s">
        <v>1925</v>
      </c>
      <c r="FB116" t="s">
        <v>1925</v>
      </c>
      <c r="FC116" t="s">
        <v>1925</v>
      </c>
      <c r="FD116" t="s">
        <v>1925</v>
      </c>
      <c r="FE116">
        <v>0</v>
      </c>
      <c r="FF116" t="s">
        <v>1925</v>
      </c>
      <c r="FG116" t="s">
        <v>1925</v>
      </c>
      <c r="FH116" t="s">
        <v>1925</v>
      </c>
      <c r="FI116" t="s">
        <v>1925</v>
      </c>
      <c r="FJ116" t="s">
        <v>1925</v>
      </c>
      <c r="FK116" t="s">
        <v>1925</v>
      </c>
      <c r="FL116">
        <v>0</v>
      </c>
      <c r="FM116">
        <v>0</v>
      </c>
      <c r="FN116">
        <v>0</v>
      </c>
      <c r="FO116">
        <v>0</v>
      </c>
      <c r="FP116">
        <v>0</v>
      </c>
      <c r="FQ116">
        <v>1</v>
      </c>
      <c r="FR116">
        <v>0</v>
      </c>
      <c r="FS116">
        <v>1</v>
      </c>
      <c r="FT116">
        <v>1</v>
      </c>
      <c r="FU116">
        <v>0</v>
      </c>
      <c r="FV116">
        <v>0</v>
      </c>
      <c r="FW116">
        <v>0</v>
      </c>
      <c r="FX116">
        <v>0</v>
      </c>
      <c r="FY116">
        <v>0</v>
      </c>
      <c r="FZ116">
        <v>0</v>
      </c>
      <c r="GA116">
        <v>0</v>
      </c>
      <c r="GB116">
        <v>0</v>
      </c>
      <c r="GC116">
        <v>1</v>
      </c>
      <c r="GD116">
        <v>2</v>
      </c>
      <c r="GE116">
        <v>0</v>
      </c>
      <c r="GF116">
        <v>0</v>
      </c>
      <c r="GG116">
        <v>0</v>
      </c>
      <c r="GH116">
        <v>0</v>
      </c>
      <c r="GI116">
        <v>0</v>
      </c>
      <c r="GJ116">
        <v>0</v>
      </c>
      <c r="GK116">
        <v>0</v>
      </c>
      <c r="GL116">
        <v>0</v>
      </c>
      <c r="GM116">
        <v>0</v>
      </c>
      <c r="GN116">
        <v>0</v>
      </c>
      <c r="GO116">
        <v>0</v>
      </c>
      <c r="GP116">
        <v>1</v>
      </c>
      <c r="GQ116">
        <v>0</v>
      </c>
      <c r="GR116" t="s">
        <v>1925</v>
      </c>
      <c r="GS116" t="s">
        <v>1925</v>
      </c>
      <c r="GT116" t="s">
        <v>1925</v>
      </c>
      <c r="GU116" t="s">
        <v>1925</v>
      </c>
      <c r="GV116" t="s">
        <v>1925</v>
      </c>
      <c r="GW116" t="s">
        <v>1925</v>
      </c>
      <c r="GX116" t="s">
        <v>1925</v>
      </c>
      <c r="GY116" t="s">
        <v>1925</v>
      </c>
      <c r="GZ116" t="s">
        <v>1925</v>
      </c>
      <c r="HA116" t="s">
        <v>1925</v>
      </c>
      <c r="HB116" t="s">
        <v>1925</v>
      </c>
      <c r="HC116" t="s">
        <v>1925</v>
      </c>
      <c r="HD116" t="s">
        <v>1925</v>
      </c>
      <c r="HE116">
        <v>1</v>
      </c>
      <c r="HF116">
        <v>1</v>
      </c>
      <c r="HG116">
        <v>0</v>
      </c>
      <c r="HH116">
        <v>1</v>
      </c>
      <c r="HI116">
        <v>1</v>
      </c>
      <c r="HJ116">
        <v>0</v>
      </c>
      <c r="HK116">
        <v>1</v>
      </c>
      <c r="HL116">
        <v>0</v>
      </c>
      <c r="HM116">
        <v>1</v>
      </c>
      <c r="HN116">
        <v>0</v>
      </c>
      <c r="HO116">
        <v>0</v>
      </c>
      <c r="HP116">
        <v>0</v>
      </c>
      <c r="HQ116">
        <v>0</v>
      </c>
      <c r="HR116">
        <v>0</v>
      </c>
      <c r="HS116">
        <v>0</v>
      </c>
    </row>
    <row r="117" spans="1:227" x14ac:dyDescent="0.35">
      <c r="A117" t="s">
        <v>496</v>
      </c>
      <c r="B117" s="1">
        <v>42552</v>
      </c>
      <c r="C117" s="1">
        <v>42643</v>
      </c>
      <c r="D117">
        <v>1</v>
      </c>
      <c r="E117">
        <v>1</v>
      </c>
      <c r="F117">
        <v>1</v>
      </c>
      <c r="G117">
        <v>1</v>
      </c>
      <c r="H117">
        <v>0</v>
      </c>
      <c r="I117">
        <v>0</v>
      </c>
      <c r="J117">
        <v>1</v>
      </c>
      <c r="K117">
        <v>0</v>
      </c>
      <c r="L117">
        <v>1</v>
      </c>
      <c r="M117">
        <v>0</v>
      </c>
      <c r="N117">
        <v>0</v>
      </c>
      <c r="O117">
        <v>0</v>
      </c>
      <c r="P117">
        <v>0</v>
      </c>
      <c r="Q117">
        <v>0</v>
      </c>
      <c r="R117">
        <v>0</v>
      </c>
      <c r="S117">
        <v>1</v>
      </c>
      <c r="T117">
        <v>0</v>
      </c>
      <c r="U117">
        <v>0</v>
      </c>
      <c r="V117">
        <v>1</v>
      </c>
      <c r="W117">
        <v>0</v>
      </c>
      <c r="X117">
        <v>0</v>
      </c>
      <c r="Y117">
        <v>1</v>
      </c>
      <c r="Z117">
        <v>1</v>
      </c>
      <c r="AA117">
        <v>1</v>
      </c>
      <c r="AB117">
        <v>0</v>
      </c>
      <c r="AC117">
        <v>1</v>
      </c>
      <c r="AD117">
        <v>0</v>
      </c>
      <c r="AE117">
        <v>0</v>
      </c>
      <c r="AF117">
        <v>0</v>
      </c>
      <c r="AG117">
        <v>0</v>
      </c>
      <c r="AH117">
        <v>0</v>
      </c>
      <c r="AI117">
        <v>0</v>
      </c>
      <c r="AJ117">
        <v>0</v>
      </c>
      <c r="AK117">
        <v>1</v>
      </c>
      <c r="AL117">
        <v>0</v>
      </c>
      <c r="AM117">
        <v>0</v>
      </c>
      <c r="AN117">
        <v>1</v>
      </c>
      <c r="AO117">
        <v>1</v>
      </c>
      <c r="AP117">
        <v>1</v>
      </c>
      <c r="AQ117">
        <v>1</v>
      </c>
      <c r="AR117">
        <v>0</v>
      </c>
      <c r="AS117">
        <v>0</v>
      </c>
      <c r="AT117">
        <v>0</v>
      </c>
      <c r="AU117">
        <v>0</v>
      </c>
      <c r="AV117">
        <v>1</v>
      </c>
      <c r="AW117">
        <v>0</v>
      </c>
      <c r="AX117">
        <v>0</v>
      </c>
      <c r="AY117">
        <v>0</v>
      </c>
      <c r="AZ117">
        <v>0</v>
      </c>
      <c r="BA117">
        <v>0</v>
      </c>
      <c r="BB117">
        <v>0</v>
      </c>
      <c r="BC117">
        <v>0</v>
      </c>
      <c r="BD117">
        <v>0</v>
      </c>
      <c r="BE117">
        <v>0</v>
      </c>
      <c r="BF117">
        <v>0</v>
      </c>
      <c r="BG117">
        <v>0</v>
      </c>
      <c r="BH117">
        <v>0</v>
      </c>
      <c r="BI117">
        <v>0</v>
      </c>
      <c r="BJ117">
        <v>0</v>
      </c>
      <c r="BK117">
        <v>1</v>
      </c>
      <c r="BL117">
        <v>0</v>
      </c>
      <c r="BM117">
        <v>0</v>
      </c>
      <c r="BN117">
        <v>0</v>
      </c>
      <c r="BO117">
        <v>0</v>
      </c>
      <c r="BP117">
        <v>0</v>
      </c>
      <c r="BQ117">
        <v>0</v>
      </c>
      <c r="BR117">
        <v>0</v>
      </c>
      <c r="BS117">
        <v>1</v>
      </c>
      <c r="BT117">
        <v>1</v>
      </c>
      <c r="BU117">
        <v>0</v>
      </c>
      <c r="BV117">
        <v>0</v>
      </c>
      <c r="BW117">
        <v>0</v>
      </c>
      <c r="BX117">
        <v>0</v>
      </c>
      <c r="BY117">
        <v>0</v>
      </c>
      <c r="BZ117">
        <v>0</v>
      </c>
      <c r="CA117">
        <v>0</v>
      </c>
      <c r="CB117">
        <v>0</v>
      </c>
      <c r="CC117">
        <v>0</v>
      </c>
      <c r="CD117">
        <v>1</v>
      </c>
      <c r="CE117">
        <v>0</v>
      </c>
      <c r="CF117">
        <v>0</v>
      </c>
      <c r="CG117">
        <v>0</v>
      </c>
      <c r="CH117">
        <v>0</v>
      </c>
      <c r="CI117">
        <v>0</v>
      </c>
      <c r="CJ117">
        <v>0</v>
      </c>
      <c r="CK117">
        <v>0</v>
      </c>
      <c r="CL117">
        <v>0</v>
      </c>
      <c r="CM117">
        <v>0</v>
      </c>
      <c r="CN117">
        <v>0</v>
      </c>
      <c r="CO117">
        <v>0</v>
      </c>
      <c r="CP117">
        <v>0</v>
      </c>
      <c r="CQ117">
        <v>0</v>
      </c>
      <c r="CR117">
        <v>0</v>
      </c>
      <c r="CS117">
        <v>0</v>
      </c>
      <c r="CT117">
        <v>0</v>
      </c>
      <c r="CU117">
        <v>1</v>
      </c>
      <c r="CV117">
        <v>0</v>
      </c>
      <c r="CW117">
        <v>0</v>
      </c>
      <c r="CX117">
        <v>0</v>
      </c>
      <c r="CY117">
        <v>1</v>
      </c>
      <c r="CZ117">
        <v>1</v>
      </c>
      <c r="DA117">
        <v>1</v>
      </c>
      <c r="DB117">
        <v>0</v>
      </c>
      <c r="DC117">
        <v>0</v>
      </c>
      <c r="DD117">
        <v>0</v>
      </c>
      <c r="DE117">
        <v>0</v>
      </c>
      <c r="DF117">
        <v>0</v>
      </c>
      <c r="DG117">
        <v>0</v>
      </c>
      <c r="DH117">
        <v>0</v>
      </c>
      <c r="DI117">
        <v>0</v>
      </c>
      <c r="DJ117">
        <v>1</v>
      </c>
      <c r="DK117">
        <v>0</v>
      </c>
      <c r="DL117">
        <v>0</v>
      </c>
      <c r="DM117">
        <v>1</v>
      </c>
      <c r="DN117">
        <v>0</v>
      </c>
      <c r="DO117">
        <v>0</v>
      </c>
      <c r="DP117">
        <v>0</v>
      </c>
      <c r="DQ117">
        <v>0</v>
      </c>
      <c r="DR117">
        <v>1</v>
      </c>
      <c r="DS117">
        <v>0</v>
      </c>
      <c r="DT117">
        <v>0</v>
      </c>
      <c r="DU117">
        <v>0</v>
      </c>
      <c r="DV117">
        <v>0</v>
      </c>
      <c r="DW117">
        <v>0</v>
      </c>
      <c r="DX117">
        <v>0</v>
      </c>
      <c r="DY117">
        <v>0</v>
      </c>
      <c r="DZ117">
        <v>1</v>
      </c>
      <c r="EA117">
        <v>1</v>
      </c>
      <c r="EB117">
        <v>0</v>
      </c>
      <c r="EC117">
        <v>1</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1</v>
      </c>
      <c r="EW117">
        <v>2</v>
      </c>
      <c r="EX117" t="s">
        <v>1925</v>
      </c>
      <c r="EY117" t="s">
        <v>1925</v>
      </c>
      <c r="EZ117" t="s">
        <v>1925</v>
      </c>
      <c r="FA117" t="s">
        <v>1925</v>
      </c>
      <c r="FB117" t="s">
        <v>1925</v>
      </c>
      <c r="FC117" t="s">
        <v>1925</v>
      </c>
      <c r="FD117" t="s">
        <v>1925</v>
      </c>
      <c r="FE117">
        <v>0</v>
      </c>
      <c r="FF117" t="s">
        <v>1925</v>
      </c>
      <c r="FG117" t="s">
        <v>1925</v>
      </c>
      <c r="FH117" t="s">
        <v>1925</v>
      </c>
      <c r="FI117" t="s">
        <v>1925</v>
      </c>
      <c r="FJ117" t="s">
        <v>1925</v>
      </c>
      <c r="FK117" t="s">
        <v>1925</v>
      </c>
      <c r="FL117">
        <v>0</v>
      </c>
      <c r="FM117">
        <v>0</v>
      </c>
      <c r="FN117">
        <v>0</v>
      </c>
      <c r="FO117">
        <v>0</v>
      </c>
      <c r="FP117">
        <v>0</v>
      </c>
      <c r="FQ117">
        <v>1</v>
      </c>
      <c r="FR117">
        <v>0</v>
      </c>
      <c r="FS117">
        <v>1</v>
      </c>
      <c r="FT117">
        <v>1</v>
      </c>
      <c r="FU117">
        <v>0</v>
      </c>
      <c r="FV117">
        <v>0</v>
      </c>
      <c r="FW117">
        <v>0</v>
      </c>
      <c r="FX117">
        <v>0</v>
      </c>
      <c r="FY117">
        <v>0</v>
      </c>
      <c r="FZ117">
        <v>0</v>
      </c>
      <c r="GA117">
        <v>0</v>
      </c>
      <c r="GB117">
        <v>0</v>
      </c>
      <c r="GC117">
        <v>1</v>
      </c>
      <c r="GD117">
        <v>2</v>
      </c>
      <c r="GE117">
        <v>0</v>
      </c>
      <c r="GF117">
        <v>0</v>
      </c>
      <c r="GG117">
        <v>0</v>
      </c>
      <c r="GH117">
        <v>0</v>
      </c>
      <c r="GI117">
        <v>0</v>
      </c>
      <c r="GJ117">
        <v>0</v>
      </c>
      <c r="GK117">
        <v>0</v>
      </c>
      <c r="GL117">
        <v>0</v>
      </c>
      <c r="GM117">
        <v>0</v>
      </c>
      <c r="GN117">
        <v>0</v>
      </c>
      <c r="GO117">
        <v>0</v>
      </c>
      <c r="GP117">
        <v>1</v>
      </c>
      <c r="GQ117">
        <v>0</v>
      </c>
      <c r="GR117" t="s">
        <v>1925</v>
      </c>
      <c r="GS117" t="s">
        <v>1925</v>
      </c>
      <c r="GT117" t="s">
        <v>1925</v>
      </c>
      <c r="GU117" t="s">
        <v>1925</v>
      </c>
      <c r="GV117" t="s">
        <v>1925</v>
      </c>
      <c r="GW117" t="s">
        <v>1925</v>
      </c>
      <c r="GX117" t="s">
        <v>1925</v>
      </c>
      <c r="GY117" t="s">
        <v>1925</v>
      </c>
      <c r="GZ117" t="s">
        <v>1925</v>
      </c>
      <c r="HA117" t="s">
        <v>1925</v>
      </c>
      <c r="HB117" t="s">
        <v>1925</v>
      </c>
      <c r="HC117" t="s">
        <v>1925</v>
      </c>
      <c r="HD117" t="s">
        <v>1925</v>
      </c>
      <c r="HE117">
        <v>1</v>
      </c>
      <c r="HF117">
        <v>1</v>
      </c>
      <c r="HG117">
        <v>0</v>
      </c>
      <c r="HH117">
        <v>1</v>
      </c>
      <c r="HI117">
        <v>1</v>
      </c>
      <c r="HJ117">
        <v>0</v>
      </c>
      <c r="HK117">
        <v>1</v>
      </c>
      <c r="HL117">
        <v>0</v>
      </c>
      <c r="HM117">
        <v>1</v>
      </c>
      <c r="HN117">
        <v>0</v>
      </c>
      <c r="HO117">
        <v>0</v>
      </c>
      <c r="HP117">
        <v>0</v>
      </c>
      <c r="HQ117">
        <v>0</v>
      </c>
      <c r="HR117">
        <v>0</v>
      </c>
      <c r="HS117">
        <v>0</v>
      </c>
    </row>
    <row r="118" spans="1:227" x14ac:dyDescent="0.35">
      <c r="A118" t="s">
        <v>496</v>
      </c>
      <c r="B118" s="1">
        <v>42644</v>
      </c>
      <c r="C118" s="1">
        <v>43167</v>
      </c>
      <c r="D118">
        <v>1</v>
      </c>
      <c r="E118">
        <v>1</v>
      </c>
      <c r="F118">
        <v>1</v>
      </c>
      <c r="G118">
        <v>1</v>
      </c>
      <c r="H118">
        <v>0</v>
      </c>
      <c r="I118">
        <v>0</v>
      </c>
      <c r="J118">
        <v>1</v>
      </c>
      <c r="K118">
        <v>0</v>
      </c>
      <c r="L118">
        <v>1</v>
      </c>
      <c r="M118">
        <v>0</v>
      </c>
      <c r="N118">
        <v>0</v>
      </c>
      <c r="O118">
        <v>0</v>
      </c>
      <c r="P118">
        <v>0</v>
      </c>
      <c r="Q118">
        <v>0</v>
      </c>
      <c r="R118">
        <v>0</v>
      </c>
      <c r="S118">
        <v>1</v>
      </c>
      <c r="T118">
        <v>0</v>
      </c>
      <c r="U118">
        <v>0</v>
      </c>
      <c r="V118">
        <v>1</v>
      </c>
      <c r="W118">
        <v>0</v>
      </c>
      <c r="X118">
        <v>0</v>
      </c>
      <c r="Y118">
        <v>1</v>
      </c>
      <c r="Z118">
        <v>1</v>
      </c>
      <c r="AA118">
        <v>1</v>
      </c>
      <c r="AB118">
        <v>0</v>
      </c>
      <c r="AC118">
        <v>1</v>
      </c>
      <c r="AD118">
        <v>0</v>
      </c>
      <c r="AE118">
        <v>0</v>
      </c>
      <c r="AF118">
        <v>0</v>
      </c>
      <c r="AG118">
        <v>0</v>
      </c>
      <c r="AH118">
        <v>0</v>
      </c>
      <c r="AI118">
        <v>0</v>
      </c>
      <c r="AJ118">
        <v>0</v>
      </c>
      <c r="AK118">
        <v>1</v>
      </c>
      <c r="AL118">
        <v>0</v>
      </c>
      <c r="AM118">
        <v>0</v>
      </c>
      <c r="AN118">
        <v>1</v>
      </c>
      <c r="AO118">
        <v>1</v>
      </c>
      <c r="AP118">
        <v>1</v>
      </c>
      <c r="AQ118">
        <v>1</v>
      </c>
      <c r="AR118">
        <v>0</v>
      </c>
      <c r="AS118">
        <v>0</v>
      </c>
      <c r="AT118">
        <v>0</v>
      </c>
      <c r="AU118">
        <v>0</v>
      </c>
      <c r="AV118">
        <v>1</v>
      </c>
      <c r="AW118">
        <v>0</v>
      </c>
      <c r="AX118">
        <v>0</v>
      </c>
      <c r="AY118">
        <v>0</v>
      </c>
      <c r="AZ118">
        <v>0</v>
      </c>
      <c r="BA118">
        <v>0</v>
      </c>
      <c r="BB118">
        <v>0</v>
      </c>
      <c r="BC118">
        <v>0</v>
      </c>
      <c r="BD118">
        <v>0</v>
      </c>
      <c r="BE118">
        <v>0</v>
      </c>
      <c r="BF118">
        <v>0</v>
      </c>
      <c r="BG118">
        <v>0</v>
      </c>
      <c r="BH118">
        <v>0</v>
      </c>
      <c r="BI118">
        <v>0</v>
      </c>
      <c r="BJ118">
        <v>0</v>
      </c>
      <c r="BK118">
        <v>1</v>
      </c>
      <c r="BL118">
        <v>0</v>
      </c>
      <c r="BM118">
        <v>0</v>
      </c>
      <c r="BN118">
        <v>0</v>
      </c>
      <c r="BO118">
        <v>0</v>
      </c>
      <c r="BP118">
        <v>0</v>
      </c>
      <c r="BQ118">
        <v>0</v>
      </c>
      <c r="BR118">
        <v>0</v>
      </c>
      <c r="BS118">
        <v>1</v>
      </c>
      <c r="BT118">
        <v>1</v>
      </c>
      <c r="BU118">
        <v>0</v>
      </c>
      <c r="BV118">
        <v>0</v>
      </c>
      <c r="BW118">
        <v>0</v>
      </c>
      <c r="BX118">
        <v>0</v>
      </c>
      <c r="BY118">
        <v>0</v>
      </c>
      <c r="BZ118">
        <v>0</v>
      </c>
      <c r="CA118">
        <v>0</v>
      </c>
      <c r="CB118">
        <v>0</v>
      </c>
      <c r="CC118">
        <v>0</v>
      </c>
      <c r="CD118">
        <v>1</v>
      </c>
      <c r="CE118">
        <v>0</v>
      </c>
      <c r="CF118">
        <v>0</v>
      </c>
      <c r="CG118">
        <v>0</v>
      </c>
      <c r="CH118">
        <v>0</v>
      </c>
      <c r="CI118">
        <v>0</v>
      </c>
      <c r="CJ118">
        <v>0</v>
      </c>
      <c r="CK118">
        <v>0</v>
      </c>
      <c r="CL118">
        <v>0</v>
      </c>
      <c r="CM118">
        <v>0</v>
      </c>
      <c r="CN118">
        <v>0</v>
      </c>
      <c r="CO118">
        <v>0</v>
      </c>
      <c r="CP118">
        <v>0</v>
      </c>
      <c r="CQ118">
        <v>0</v>
      </c>
      <c r="CR118">
        <v>0</v>
      </c>
      <c r="CS118">
        <v>0</v>
      </c>
      <c r="CT118">
        <v>0</v>
      </c>
      <c r="CU118">
        <v>1</v>
      </c>
      <c r="CV118">
        <v>0</v>
      </c>
      <c r="CW118">
        <v>0</v>
      </c>
      <c r="CX118">
        <v>0</v>
      </c>
      <c r="CY118">
        <v>1</v>
      </c>
      <c r="CZ118">
        <v>1</v>
      </c>
      <c r="DA118">
        <v>1</v>
      </c>
      <c r="DB118">
        <v>0</v>
      </c>
      <c r="DC118">
        <v>0</v>
      </c>
      <c r="DD118">
        <v>0</v>
      </c>
      <c r="DE118">
        <v>0</v>
      </c>
      <c r="DF118">
        <v>0</v>
      </c>
      <c r="DG118">
        <v>0</v>
      </c>
      <c r="DH118">
        <v>0</v>
      </c>
      <c r="DI118">
        <v>0</v>
      </c>
      <c r="DJ118">
        <v>1</v>
      </c>
      <c r="DK118">
        <v>0</v>
      </c>
      <c r="DL118">
        <v>0</v>
      </c>
      <c r="DM118">
        <v>0</v>
      </c>
      <c r="DN118">
        <v>0</v>
      </c>
      <c r="DO118">
        <v>0</v>
      </c>
      <c r="DP118">
        <v>0</v>
      </c>
      <c r="DQ118">
        <v>0</v>
      </c>
      <c r="DR118">
        <v>1</v>
      </c>
      <c r="DS118">
        <v>0</v>
      </c>
      <c r="DT118">
        <v>0</v>
      </c>
      <c r="DU118">
        <v>0</v>
      </c>
      <c r="DV118">
        <v>0</v>
      </c>
      <c r="DW118">
        <v>1</v>
      </c>
      <c r="DX118">
        <v>0</v>
      </c>
      <c r="DY118">
        <v>0</v>
      </c>
      <c r="DZ118">
        <v>1</v>
      </c>
      <c r="EA118">
        <v>1</v>
      </c>
      <c r="EB118">
        <v>0</v>
      </c>
      <c r="EC118">
        <v>1</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1</v>
      </c>
      <c r="EW118">
        <v>2</v>
      </c>
      <c r="EX118" t="s">
        <v>1925</v>
      </c>
      <c r="EY118" t="s">
        <v>1925</v>
      </c>
      <c r="EZ118" t="s">
        <v>1925</v>
      </c>
      <c r="FA118" t="s">
        <v>1925</v>
      </c>
      <c r="FB118" t="s">
        <v>1925</v>
      </c>
      <c r="FC118" t="s">
        <v>1925</v>
      </c>
      <c r="FD118" t="s">
        <v>1925</v>
      </c>
      <c r="FE118">
        <v>0</v>
      </c>
      <c r="FF118" t="s">
        <v>1925</v>
      </c>
      <c r="FG118" t="s">
        <v>1925</v>
      </c>
      <c r="FH118" t="s">
        <v>1925</v>
      </c>
      <c r="FI118" t="s">
        <v>1925</v>
      </c>
      <c r="FJ118" t="s">
        <v>1925</v>
      </c>
      <c r="FK118" t="s">
        <v>1925</v>
      </c>
      <c r="FL118">
        <v>0</v>
      </c>
      <c r="FM118">
        <v>0</v>
      </c>
      <c r="FN118">
        <v>0</v>
      </c>
      <c r="FO118">
        <v>0</v>
      </c>
      <c r="FP118">
        <v>0</v>
      </c>
      <c r="FQ118">
        <v>1</v>
      </c>
      <c r="FR118">
        <v>0</v>
      </c>
      <c r="FS118">
        <v>1</v>
      </c>
      <c r="FT118">
        <v>1</v>
      </c>
      <c r="FU118">
        <v>0</v>
      </c>
      <c r="FV118">
        <v>0</v>
      </c>
      <c r="FW118">
        <v>0</v>
      </c>
      <c r="FX118">
        <v>0</v>
      </c>
      <c r="FY118">
        <v>0</v>
      </c>
      <c r="FZ118">
        <v>0</v>
      </c>
      <c r="GA118">
        <v>0</v>
      </c>
      <c r="GB118">
        <v>0</v>
      </c>
      <c r="GC118">
        <v>1</v>
      </c>
      <c r="GD118">
        <v>2</v>
      </c>
      <c r="GE118">
        <v>0</v>
      </c>
      <c r="GF118">
        <v>0</v>
      </c>
      <c r="GG118">
        <v>0</v>
      </c>
      <c r="GH118">
        <v>0</v>
      </c>
      <c r="GI118">
        <v>0</v>
      </c>
      <c r="GJ118">
        <v>0</v>
      </c>
      <c r="GK118">
        <v>0</v>
      </c>
      <c r="GL118">
        <v>0</v>
      </c>
      <c r="GM118">
        <v>0</v>
      </c>
      <c r="GN118">
        <v>0</v>
      </c>
      <c r="GO118">
        <v>0</v>
      </c>
      <c r="GP118">
        <v>1</v>
      </c>
      <c r="GQ118">
        <v>0</v>
      </c>
      <c r="GR118" t="s">
        <v>1925</v>
      </c>
      <c r="GS118" t="s">
        <v>1925</v>
      </c>
      <c r="GT118" t="s">
        <v>1925</v>
      </c>
      <c r="GU118" t="s">
        <v>1925</v>
      </c>
      <c r="GV118" t="s">
        <v>1925</v>
      </c>
      <c r="GW118" t="s">
        <v>1925</v>
      </c>
      <c r="GX118" t="s">
        <v>1925</v>
      </c>
      <c r="GY118" t="s">
        <v>1925</v>
      </c>
      <c r="GZ118" t="s">
        <v>1925</v>
      </c>
      <c r="HA118" t="s">
        <v>1925</v>
      </c>
      <c r="HB118" t="s">
        <v>1925</v>
      </c>
      <c r="HC118" t="s">
        <v>1925</v>
      </c>
      <c r="HD118" t="s">
        <v>1925</v>
      </c>
      <c r="HE118">
        <v>1</v>
      </c>
      <c r="HF118">
        <v>1</v>
      </c>
      <c r="HG118">
        <v>0</v>
      </c>
      <c r="HH118">
        <v>1</v>
      </c>
      <c r="HI118">
        <v>1</v>
      </c>
      <c r="HJ118">
        <v>0</v>
      </c>
      <c r="HK118">
        <v>1</v>
      </c>
      <c r="HL118">
        <v>0</v>
      </c>
      <c r="HM118">
        <v>1</v>
      </c>
      <c r="HN118">
        <v>0</v>
      </c>
      <c r="HO118">
        <v>0</v>
      </c>
      <c r="HP118">
        <v>0</v>
      </c>
      <c r="HQ118">
        <v>0</v>
      </c>
      <c r="HR118">
        <v>0</v>
      </c>
      <c r="HS118">
        <v>0</v>
      </c>
    </row>
    <row r="119" spans="1:227" x14ac:dyDescent="0.35">
      <c r="A119" t="s">
        <v>496</v>
      </c>
      <c r="B119" s="1">
        <v>43168</v>
      </c>
      <c r="C119" s="1">
        <v>43435</v>
      </c>
      <c r="D119">
        <v>1</v>
      </c>
      <c r="E119">
        <v>1</v>
      </c>
      <c r="F119">
        <v>1</v>
      </c>
      <c r="G119">
        <v>1</v>
      </c>
      <c r="H119">
        <v>0</v>
      </c>
      <c r="I119">
        <v>0</v>
      </c>
      <c r="J119">
        <v>1</v>
      </c>
      <c r="K119">
        <v>0</v>
      </c>
      <c r="L119">
        <v>1</v>
      </c>
      <c r="M119">
        <v>0</v>
      </c>
      <c r="N119">
        <v>0</v>
      </c>
      <c r="O119">
        <v>0</v>
      </c>
      <c r="P119">
        <v>0</v>
      </c>
      <c r="Q119">
        <v>0</v>
      </c>
      <c r="R119">
        <v>0</v>
      </c>
      <c r="S119">
        <v>1</v>
      </c>
      <c r="T119">
        <v>0</v>
      </c>
      <c r="U119">
        <v>0</v>
      </c>
      <c r="V119">
        <v>1</v>
      </c>
      <c r="W119">
        <v>0</v>
      </c>
      <c r="X119">
        <v>0</v>
      </c>
      <c r="Y119">
        <v>1</v>
      </c>
      <c r="Z119">
        <v>1</v>
      </c>
      <c r="AA119">
        <v>1</v>
      </c>
      <c r="AB119">
        <v>0</v>
      </c>
      <c r="AC119">
        <v>1</v>
      </c>
      <c r="AD119">
        <v>0</v>
      </c>
      <c r="AE119">
        <v>0</v>
      </c>
      <c r="AF119">
        <v>0</v>
      </c>
      <c r="AG119">
        <v>0</v>
      </c>
      <c r="AH119">
        <v>0</v>
      </c>
      <c r="AI119">
        <v>0</v>
      </c>
      <c r="AJ119">
        <v>0</v>
      </c>
      <c r="AK119">
        <v>1</v>
      </c>
      <c r="AL119">
        <v>0</v>
      </c>
      <c r="AM119">
        <v>0</v>
      </c>
      <c r="AN119">
        <v>1</v>
      </c>
      <c r="AO119">
        <v>1</v>
      </c>
      <c r="AP119">
        <v>1</v>
      </c>
      <c r="AQ119">
        <v>1</v>
      </c>
      <c r="AR119">
        <v>0</v>
      </c>
      <c r="AS119">
        <v>0</v>
      </c>
      <c r="AT119">
        <v>0</v>
      </c>
      <c r="AU119">
        <v>0</v>
      </c>
      <c r="AV119">
        <v>1</v>
      </c>
      <c r="AW119">
        <v>0</v>
      </c>
      <c r="AX119">
        <v>0</v>
      </c>
      <c r="AY119">
        <v>0</v>
      </c>
      <c r="AZ119">
        <v>0</v>
      </c>
      <c r="BA119">
        <v>0</v>
      </c>
      <c r="BB119">
        <v>0</v>
      </c>
      <c r="BC119">
        <v>0</v>
      </c>
      <c r="BD119">
        <v>0</v>
      </c>
      <c r="BE119">
        <v>0</v>
      </c>
      <c r="BF119">
        <v>0</v>
      </c>
      <c r="BG119">
        <v>0</v>
      </c>
      <c r="BH119">
        <v>0</v>
      </c>
      <c r="BI119">
        <v>0</v>
      </c>
      <c r="BJ119">
        <v>0</v>
      </c>
      <c r="BK119">
        <v>1</v>
      </c>
      <c r="BL119">
        <v>0</v>
      </c>
      <c r="BM119">
        <v>0</v>
      </c>
      <c r="BN119">
        <v>0</v>
      </c>
      <c r="BO119">
        <v>0</v>
      </c>
      <c r="BP119">
        <v>0</v>
      </c>
      <c r="BQ119">
        <v>0</v>
      </c>
      <c r="BR119">
        <v>0</v>
      </c>
      <c r="BS119">
        <v>1</v>
      </c>
      <c r="BT119">
        <v>1</v>
      </c>
      <c r="BU119">
        <v>0</v>
      </c>
      <c r="BV119">
        <v>0</v>
      </c>
      <c r="BW119">
        <v>0</v>
      </c>
      <c r="BX119">
        <v>0</v>
      </c>
      <c r="BY119">
        <v>0</v>
      </c>
      <c r="BZ119">
        <v>0</v>
      </c>
      <c r="CA119">
        <v>0</v>
      </c>
      <c r="CB119">
        <v>0</v>
      </c>
      <c r="CC119">
        <v>0</v>
      </c>
      <c r="CD119">
        <v>1</v>
      </c>
      <c r="CE119">
        <v>0</v>
      </c>
      <c r="CF119">
        <v>0</v>
      </c>
      <c r="CG119">
        <v>0</v>
      </c>
      <c r="CH119">
        <v>0</v>
      </c>
      <c r="CI119">
        <v>0</v>
      </c>
      <c r="CJ119">
        <v>0</v>
      </c>
      <c r="CK119">
        <v>0</v>
      </c>
      <c r="CL119">
        <v>0</v>
      </c>
      <c r="CM119">
        <v>0</v>
      </c>
      <c r="CN119">
        <v>0</v>
      </c>
      <c r="CO119">
        <v>0</v>
      </c>
      <c r="CP119">
        <v>0</v>
      </c>
      <c r="CQ119">
        <v>0</v>
      </c>
      <c r="CR119">
        <v>0</v>
      </c>
      <c r="CS119">
        <v>0</v>
      </c>
      <c r="CT119">
        <v>0</v>
      </c>
      <c r="CU119">
        <v>1</v>
      </c>
      <c r="CV119">
        <v>0</v>
      </c>
      <c r="CW119">
        <v>0</v>
      </c>
      <c r="CX119">
        <v>0</v>
      </c>
      <c r="CY119">
        <v>1</v>
      </c>
      <c r="CZ119">
        <v>1</v>
      </c>
      <c r="DA119">
        <v>1</v>
      </c>
      <c r="DB119">
        <v>0</v>
      </c>
      <c r="DC119">
        <v>0</v>
      </c>
      <c r="DD119">
        <v>0</v>
      </c>
      <c r="DE119">
        <v>0</v>
      </c>
      <c r="DF119">
        <v>0</v>
      </c>
      <c r="DG119">
        <v>0</v>
      </c>
      <c r="DH119">
        <v>0</v>
      </c>
      <c r="DI119">
        <v>0</v>
      </c>
      <c r="DJ119">
        <v>1</v>
      </c>
      <c r="DK119">
        <v>0</v>
      </c>
      <c r="DL119">
        <v>0</v>
      </c>
      <c r="DM119">
        <v>0</v>
      </c>
      <c r="DN119">
        <v>0</v>
      </c>
      <c r="DO119">
        <v>0</v>
      </c>
      <c r="DP119">
        <v>0</v>
      </c>
      <c r="DQ119">
        <v>0</v>
      </c>
      <c r="DR119">
        <v>1</v>
      </c>
      <c r="DS119">
        <v>0</v>
      </c>
      <c r="DT119">
        <v>0</v>
      </c>
      <c r="DU119">
        <v>0</v>
      </c>
      <c r="DV119">
        <v>0</v>
      </c>
      <c r="DW119">
        <v>1</v>
      </c>
      <c r="DX119">
        <v>0</v>
      </c>
      <c r="DY119">
        <v>0</v>
      </c>
      <c r="DZ119">
        <v>1</v>
      </c>
      <c r="EA119">
        <v>1</v>
      </c>
      <c r="EB119">
        <v>0</v>
      </c>
      <c r="EC119">
        <v>1</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1</v>
      </c>
      <c r="EW119">
        <v>2</v>
      </c>
      <c r="EX119" t="s">
        <v>1925</v>
      </c>
      <c r="EY119" t="s">
        <v>1925</v>
      </c>
      <c r="EZ119" t="s">
        <v>1925</v>
      </c>
      <c r="FA119" t="s">
        <v>1925</v>
      </c>
      <c r="FB119" t="s">
        <v>1925</v>
      </c>
      <c r="FC119" t="s">
        <v>1925</v>
      </c>
      <c r="FD119" t="s">
        <v>1925</v>
      </c>
      <c r="FE119">
        <v>0</v>
      </c>
      <c r="FF119" t="s">
        <v>1925</v>
      </c>
      <c r="FG119" t="s">
        <v>1925</v>
      </c>
      <c r="FH119" t="s">
        <v>1925</v>
      </c>
      <c r="FI119" t="s">
        <v>1925</v>
      </c>
      <c r="FJ119" t="s">
        <v>1925</v>
      </c>
      <c r="FK119" t="s">
        <v>1925</v>
      </c>
      <c r="FL119">
        <v>0</v>
      </c>
      <c r="FM119">
        <v>0</v>
      </c>
      <c r="FN119">
        <v>0</v>
      </c>
      <c r="FO119">
        <v>0</v>
      </c>
      <c r="FP119">
        <v>0</v>
      </c>
      <c r="FQ119">
        <v>1</v>
      </c>
      <c r="FR119">
        <v>0</v>
      </c>
      <c r="FS119">
        <v>1</v>
      </c>
      <c r="FT119">
        <v>1</v>
      </c>
      <c r="FU119">
        <v>0</v>
      </c>
      <c r="FV119">
        <v>0</v>
      </c>
      <c r="FW119">
        <v>0</v>
      </c>
      <c r="FX119">
        <v>0</v>
      </c>
      <c r="FY119">
        <v>0</v>
      </c>
      <c r="FZ119">
        <v>0</v>
      </c>
      <c r="GA119">
        <v>0</v>
      </c>
      <c r="GB119">
        <v>0</v>
      </c>
      <c r="GC119">
        <v>1</v>
      </c>
      <c r="GD119">
        <v>2</v>
      </c>
      <c r="GE119">
        <v>0</v>
      </c>
      <c r="GF119">
        <v>0</v>
      </c>
      <c r="GG119">
        <v>0</v>
      </c>
      <c r="GH119">
        <v>0</v>
      </c>
      <c r="GI119">
        <v>0</v>
      </c>
      <c r="GJ119">
        <v>0</v>
      </c>
      <c r="GK119">
        <v>0</v>
      </c>
      <c r="GL119">
        <v>0</v>
      </c>
      <c r="GM119">
        <v>0</v>
      </c>
      <c r="GN119">
        <v>0</v>
      </c>
      <c r="GO119">
        <v>0</v>
      </c>
      <c r="GP119">
        <v>1</v>
      </c>
      <c r="GQ119">
        <v>0</v>
      </c>
      <c r="GR119" t="s">
        <v>1925</v>
      </c>
      <c r="GS119" t="s">
        <v>1925</v>
      </c>
      <c r="GT119" t="s">
        <v>1925</v>
      </c>
      <c r="GU119" t="s">
        <v>1925</v>
      </c>
      <c r="GV119" t="s">
        <v>1925</v>
      </c>
      <c r="GW119" t="s">
        <v>1925</v>
      </c>
      <c r="GX119" t="s">
        <v>1925</v>
      </c>
      <c r="GY119" t="s">
        <v>1925</v>
      </c>
      <c r="GZ119" t="s">
        <v>1925</v>
      </c>
      <c r="HA119" t="s">
        <v>1925</v>
      </c>
      <c r="HB119" t="s">
        <v>1925</v>
      </c>
      <c r="HC119" t="s">
        <v>1925</v>
      </c>
      <c r="HD119" t="s">
        <v>1925</v>
      </c>
      <c r="HE119">
        <v>1</v>
      </c>
      <c r="HF119">
        <v>1</v>
      </c>
      <c r="HG119">
        <v>0</v>
      </c>
      <c r="HH119">
        <v>1</v>
      </c>
      <c r="HI119">
        <v>1</v>
      </c>
      <c r="HJ119">
        <v>0</v>
      </c>
      <c r="HK119">
        <v>1</v>
      </c>
      <c r="HL119">
        <v>0</v>
      </c>
      <c r="HM119">
        <v>1</v>
      </c>
      <c r="HN119">
        <v>0</v>
      </c>
      <c r="HO119">
        <v>0</v>
      </c>
      <c r="HP119">
        <v>0</v>
      </c>
      <c r="HQ119">
        <v>0</v>
      </c>
      <c r="HR119">
        <v>0</v>
      </c>
      <c r="HS119">
        <v>0</v>
      </c>
    </row>
    <row r="120" spans="1:227" x14ac:dyDescent="0.35">
      <c r="A120" t="s">
        <v>547</v>
      </c>
      <c r="B120" s="1">
        <v>39448</v>
      </c>
      <c r="C120" s="1">
        <v>39629</v>
      </c>
      <c r="D120">
        <v>1</v>
      </c>
      <c r="E120">
        <v>1</v>
      </c>
      <c r="F120">
        <v>1</v>
      </c>
      <c r="G120">
        <v>0</v>
      </c>
      <c r="H120">
        <v>0</v>
      </c>
      <c r="I120">
        <v>0</v>
      </c>
      <c r="J120">
        <v>1</v>
      </c>
      <c r="K120">
        <v>0</v>
      </c>
      <c r="L120">
        <v>0</v>
      </c>
      <c r="M120">
        <v>0</v>
      </c>
      <c r="N120">
        <v>0</v>
      </c>
      <c r="O120">
        <v>0</v>
      </c>
      <c r="P120">
        <v>0</v>
      </c>
      <c r="Q120">
        <v>0</v>
      </c>
      <c r="R120">
        <v>0</v>
      </c>
      <c r="S120">
        <v>1</v>
      </c>
      <c r="T120">
        <v>0</v>
      </c>
      <c r="U120">
        <v>0</v>
      </c>
      <c r="V120">
        <v>1</v>
      </c>
      <c r="W120">
        <v>0</v>
      </c>
      <c r="X120">
        <v>0</v>
      </c>
      <c r="Y120">
        <v>1</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1</v>
      </c>
      <c r="BL120">
        <v>0</v>
      </c>
      <c r="BM120">
        <v>0</v>
      </c>
      <c r="BN120">
        <v>0</v>
      </c>
      <c r="BO120">
        <v>0</v>
      </c>
      <c r="BP120">
        <v>0</v>
      </c>
      <c r="BQ120">
        <v>0</v>
      </c>
      <c r="BR120">
        <v>1</v>
      </c>
      <c r="BS120">
        <v>0</v>
      </c>
      <c r="BT120">
        <v>1</v>
      </c>
      <c r="BU120">
        <v>0</v>
      </c>
      <c r="BV120">
        <v>0</v>
      </c>
      <c r="BW120">
        <v>1</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1</v>
      </c>
      <c r="CV120">
        <v>0</v>
      </c>
      <c r="CW120">
        <v>0</v>
      </c>
      <c r="CX120">
        <v>0</v>
      </c>
      <c r="CY120">
        <v>1</v>
      </c>
      <c r="CZ120">
        <v>0</v>
      </c>
      <c r="DA120">
        <v>0</v>
      </c>
      <c r="DB120">
        <v>0</v>
      </c>
      <c r="DC120">
        <v>0</v>
      </c>
      <c r="DD120">
        <v>0</v>
      </c>
      <c r="DE120">
        <v>0</v>
      </c>
      <c r="DF120">
        <v>0</v>
      </c>
      <c r="DG120">
        <v>0</v>
      </c>
      <c r="DH120">
        <v>0</v>
      </c>
      <c r="DI120">
        <v>0</v>
      </c>
      <c r="DJ120">
        <v>0</v>
      </c>
      <c r="DK120">
        <v>0</v>
      </c>
      <c r="DL120">
        <v>0</v>
      </c>
      <c r="DM120">
        <v>0</v>
      </c>
      <c r="DN120">
        <v>1</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0</v>
      </c>
      <c r="EI120">
        <v>0</v>
      </c>
      <c r="EJ120">
        <v>1</v>
      </c>
      <c r="EK120">
        <v>0</v>
      </c>
      <c r="EL120">
        <v>0</v>
      </c>
      <c r="EM120">
        <v>0</v>
      </c>
      <c r="EN120">
        <v>0</v>
      </c>
      <c r="EO120">
        <v>0</v>
      </c>
      <c r="EP120">
        <v>0</v>
      </c>
      <c r="EQ120">
        <v>0</v>
      </c>
      <c r="ER120">
        <v>1</v>
      </c>
      <c r="ES120">
        <v>0</v>
      </c>
      <c r="ET120">
        <v>0</v>
      </c>
      <c r="EU120">
        <v>0</v>
      </c>
      <c r="EV120">
        <v>0</v>
      </c>
      <c r="EW120">
        <v>0</v>
      </c>
      <c r="EX120">
        <v>0</v>
      </c>
      <c r="EY120">
        <v>1</v>
      </c>
      <c r="EZ120">
        <v>0</v>
      </c>
      <c r="FA120">
        <v>1</v>
      </c>
      <c r="FB120">
        <v>0</v>
      </c>
      <c r="FC120">
        <v>0</v>
      </c>
      <c r="FD120">
        <v>0</v>
      </c>
      <c r="FE120">
        <v>0</v>
      </c>
      <c r="FF120" t="s">
        <v>1925</v>
      </c>
      <c r="FG120" t="s">
        <v>1925</v>
      </c>
      <c r="FH120" t="s">
        <v>1925</v>
      </c>
      <c r="FI120" t="s">
        <v>1925</v>
      </c>
      <c r="FJ120" t="s">
        <v>1925</v>
      </c>
      <c r="FK120" t="s">
        <v>1925</v>
      </c>
      <c r="FL120">
        <v>0</v>
      </c>
      <c r="FM120">
        <v>0</v>
      </c>
      <c r="FN120">
        <v>0</v>
      </c>
      <c r="FO120">
        <v>0</v>
      </c>
      <c r="FP120">
        <v>0</v>
      </c>
      <c r="FQ120">
        <v>1</v>
      </c>
      <c r="FR120">
        <v>2</v>
      </c>
      <c r="FS120" t="s">
        <v>1925</v>
      </c>
      <c r="FT120" t="s">
        <v>1925</v>
      </c>
      <c r="FU120" t="s">
        <v>1925</v>
      </c>
      <c r="FV120" t="s">
        <v>1925</v>
      </c>
      <c r="FW120" t="s">
        <v>1925</v>
      </c>
      <c r="FX120" t="s">
        <v>1925</v>
      </c>
      <c r="FY120" t="s">
        <v>1925</v>
      </c>
      <c r="FZ120" t="s">
        <v>1925</v>
      </c>
      <c r="GA120" t="s">
        <v>1925</v>
      </c>
      <c r="GB120" t="s">
        <v>1925</v>
      </c>
      <c r="GC120">
        <v>1</v>
      </c>
      <c r="GD120">
        <v>0</v>
      </c>
      <c r="GE120">
        <v>1</v>
      </c>
      <c r="GF120">
        <v>1</v>
      </c>
      <c r="GG120">
        <v>1</v>
      </c>
      <c r="GH120">
        <v>0</v>
      </c>
      <c r="GI120">
        <v>1</v>
      </c>
      <c r="GJ120">
        <v>0</v>
      </c>
      <c r="GK120">
        <v>0</v>
      </c>
      <c r="GL120">
        <v>0</v>
      </c>
      <c r="GM120">
        <v>0</v>
      </c>
      <c r="GN120">
        <v>1</v>
      </c>
      <c r="GO120">
        <v>0</v>
      </c>
      <c r="GP120">
        <v>0</v>
      </c>
      <c r="GQ120">
        <v>1</v>
      </c>
      <c r="GR120">
        <v>1</v>
      </c>
      <c r="GS120">
        <v>1</v>
      </c>
      <c r="GT120">
        <v>1</v>
      </c>
      <c r="GU120">
        <v>1</v>
      </c>
      <c r="GV120">
        <v>0</v>
      </c>
      <c r="GW120">
        <v>1</v>
      </c>
      <c r="GX120">
        <v>0</v>
      </c>
      <c r="GY120">
        <v>0</v>
      </c>
      <c r="GZ120">
        <v>0</v>
      </c>
      <c r="HA120">
        <v>0</v>
      </c>
      <c r="HB120">
        <v>0</v>
      </c>
      <c r="HC120">
        <v>1</v>
      </c>
      <c r="HD120">
        <v>0</v>
      </c>
      <c r="HE120">
        <v>1</v>
      </c>
      <c r="HF120">
        <v>0</v>
      </c>
      <c r="HG120">
        <v>0</v>
      </c>
      <c r="HH120">
        <v>0</v>
      </c>
      <c r="HI120">
        <v>0</v>
      </c>
      <c r="HJ120">
        <v>1</v>
      </c>
      <c r="HK120">
        <v>0</v>
      </c>
      <c r="HL120">
        <v>0</v>
      </c>
      <c r="HM120">
        <v>0</v>
      </c>
      <c r="HN120">
        <v>0</v>
      </c>
      <c r="HO120">
        <v>0</v>
      </c>
      <c r="HP120">
        <v>0</v>
      </c>
      <c r="HQ120">
        <v>0</v>
      </c>
      <c r="HR120">
        <v>0</v>
      </c>
      <c r="HS120">
        <v>0</v>
      </c>
    </row>
    <row r="121" spans="1:227" x14ac:dyDescent="0.35">
      <c r="A121" t="s">
        <v>547</v>
      </c>
      <c r="B121" s="1">
        <v>39630</v>
      </c>
      <c r="C121" s="1">
        <v>41820</v>
      </c>
      <c r="D121">
        <v>1</v>
      </c>
      <c r="E121">
        <v>1</v>
      </c>
      <c r="F121">
        <v>1</v>
      </c>
      <c r="G121">
        <v>0</v>
      </c>
      <c r="H121">
        <v>0</v>
      </c>
      <c r="I121">
        <v>0</v>
      </c>
      <c r="J121">
        <v>1</v>
      </c>
      <c r="K121">
        <v>0</v>
      </c>
      <c r="L121">
        <v>0</v>
      </c>
      <c r="M121">
        <v>0</v>
      </c>
      <c r="N121">
        <v>0</v>
      </c>
      <c r="O121">
        <v>0</v>
      </c>
      <c r="P121">
        <v>0</v>
      </c>
      <c r="Q121">
        <v>0</v>
      </c>
      <c r="R121">
        <v>0</v>
      </c>
      <c r="S121">
        <v>1</v>
      </c>
      <c r="T121">
        <v>0</v>
      </c>
      <c r="U121">
        <v>0</v>
      </c>
      <c r="V121">
        <v>1</v>
      </c>
      <c r="W121">
        <v>0</v>
      </c>
      <c r="X121">
        <v>0</v>
      </c>
      <c r="Y121">
        <v>1</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1</v>
      </c>
      <c r="BL121">
        <v>0</v>
      </c>
      <c r="BM121">
        <v>0</v>
      </c>
      <c r="BN121">
        <v>0</v>
      </c>
      <c r="BO121">
        <v>0</v>
      </c>
      <c r="BP121">
        <v>0</v>
      </c>
      <c r="BQ121">
        <v>0</v>
      </c>
      <c r="BR121">
        <v>1</v>
      </c>
      <c r="BS121">
        <v>0</v>
      </c>
      <c r="BT121">
        <v>1</v>
      </c>
      <c r="BU121">
        <v>0</v>
      </c>
      <c r="BV121">
        <v>0</v>
      </c>
      <c r="BW121">
        <v>1</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1</v>
      </c>
      <c r="CV121">
        <v>0</v>
      </c>
      <c r="CW121">
        <v>0</v>
      </c>
      <c r="CX121">
        <v>0</v>
      </c>
      <c r="CY121">
        <v>1</v>
      </c>
      <c r="CZ121">
        <v>0</v>
      </c>
      <c r="DA121">
        <v>0</v>
      </c>
      <c r="DB121">
        <v>0</v>
      </c>
      <c r="DC121">
        <v>0</v>
      </c>
      <c r="DD121">
        <v>0</v>
      </c>
      <c r="DE121">
        <v>0</v>
      </c>
      <c r="DF121">
        <v>0</v>
      </c>
      <c r="DG121">
        <v>0</v>
      </c>
      <c r="DH121">
        <v>0</v>
      </c>
      <c r="DI121">
        <v>0</v>
      </c>
      <c r="DJ121">
        <v>0</v>
      </c>
      <c r="DK121">
        <v>0</v>
      </c>
      <c r="DL121">
        <v>0</v>
      </c>
      <c r="DM121">
        <v>0</v>
      </c>
      <c r="DN121">
        <v>1</v>
      </c>
      <c r="DO121">
        <v>0</v>
      </c>
      <c r="DP121">
        <v>0</v>
      </c>
      <c r="DQ121">
        <v>0</v>
      </c>
      <c r="DR121">
        <v>0</v>
      </c>
      <c r="DS121">
        <v>0</v>
      </c>
      <c r="DT121">
        <v>0</v>
      </c>
      <c r="DU121">
        <v>0</v>
      </c>
      <c r="DV121">
        <v>0</v>
      </c>
      <c r="DW121">
        <v>0</v>
      </c>
      <c r="DX121">
        <v>0</v>
      </c>
      <c r="DY121">
        <v>0</v>
      </c>
      <c r="DZ121">
        <v>0</v>
      </c>
      <c r="EA121">
        <v>0</v>
      </c>
      <c r="EB121">
        <v>0</v>
      </c>
      <c r="EC121">
        <v>0</v>
      </c>
      <c r="ED121">
        <v>0</v>
      </c>
      <c r="EE121">
        <v>0</v>
      </c>
      <c r="EF121">
        <v>0</v>
      </c>
      <c r="EG121">
        <v>0</v>
      </c>
      <c r="EH121">
        <v>0</v>
      </c>
      <c r="EI121">
        <v>0</v>
      </c>
      <c r="EJ121">
        <v>1</v>
      </c>
      <c r="EK121">
        <v>0</v>
      </c>
      <c r="EL121">
        <v>0</v>
      </c>
      <c r="EM121">
        <v>0</v>
      </c>
      <c r="EN121">
        <v>0</v>
      </c>
      <c r="EO121">
        <v>0</v>
      </c>
      <c r="EP121">
        <v>0</v>
      </c>
      <c r="EQ121">
        <v>0</v>
      </c>
      <c r="ER121">
        <v>1</v>
      </c>
      <c r="ES121">
        <v>0</v>
      </c>
      <c r="ET121">
        <v>0</v>
      </c>
      <c r="EU121">
        <v>0</v>
      </c>
      <c r="EV121">
        <v>0</v>
      </c>
      <c r="EW121">
        <v>0</v>
      </c>
      <c r="EX121">
        <v>0</v>
      </c>
      <c r="EY121">
        <v>1</v>
      </c>
      <c r="EZ121">
        <v>0</v>
      </c>
      <c r="FA121">
        <v>1</v>
      </c>
      <c r="FB121">
        <v>0</v>
      </c>
      <c r="FC121">
        <v>0</v>
      </c>
      <c r="FD121">
        <v>0</v>
      </c>
      <c r="FE121">
        <v>0</v>
      </c>
      <c r="FF121" t="s">
        <v>1925</v>
      </c>
      <c r="FG121" t="s">
        <v>1925</v>
      </c>
      <c r="FH121" t="s">
        <v>1925</v>
      </c>
      <c r="FI121" t="s">
        <v>1925</v>
      </c>
      <c r="FJ121" t="s">
        <v>1925</v>
      </c>
      <c r="FK121" t="s">
        <v>1925</v>
      </c>
      <c r="FL121">
        <v>0</v>
      </c>
      <c r="FM121">
        <v>0</v>
      </c>
      <c r="FN121">
        <v>0</v>
      </c>
      <c r="FO121">
        <v>0</v>
      </c>
      <c r="FP121">
        <v>0</v>
      </c>
      <c r="FQ121">
        <v>1</v>
      </c>
      <c r="FR121">
        <v>2</v>
      </c>
      <c r="FS121" t="s">
        <v>1925</v>
      </c>
      <c r="FT121" t="s">
        <v>1925</v>
      </c>
      <c r="FU121" t="s">
        <v>1925</v>
      </c>
      <c r="FV121" t="s">
        <v>1925</v>
      </c>
      <c r="FW121" t="s">
        <v>1925</v>
      </c>
      <c r="FX121" t="s">
        <v>1925</v>
      </c>
      <c r="FY121" t="s">
        <v>1925</v>
      </c>
      <c r="FZ121" t="s">
        <v>1925</v>
      </c>
      <c r="GA121" t="s">
        <v>1925</v>
      </c>
      <c r="GB121" t="s">
        <v>1925</v>
      </c>
      <c r="GC121">
        <v>1</v>
      </c>
      <c r="GD121">
        <v>0</v>
      </c>
      <c r="GE121">
        <v>1</v>
      </c>
      <c r="GF121">
        <v>1</v>
      </c>
      <c r="GG121">
        <v>1</v>
      </c>
      <c r="GH121">
        <v>0</v>
      </c>
      <c r="GI121">
        <v>1</v>
      </c>
      <c r="GJ121">
        <v>0</v>
      </c>
      <c r="GK121">
        <v>0</v>
      </c>
      <c r="GL121">
        <v>0</v>
      </c>
      <c r="GM121">
        <v>0</v>
      </c>
      <c r="GN121">
        <v>1</v>
      </c>
      <c r="GO121">
        <v>0</v>
      </c>
      <c r="GP121">
        <v>0</v>
      </c>
      <c r="GQ121">
        <v>1</v>
      </c>
      <c r="GR121">
        <v>1</v>
      </c>
      <c r="GS121">
        <v>1</v>
      </c>
      <c r="GT121">
        <v>1</v>
      </c>
      <c r="GU121">
        <v>1</v>
      </c>
      <c r="GV121">
        <v>0</v>
      </c>
      <c r="GW121">
        <v>0</v>
      </c>
      <c r="GX121">
        <v>1</v>
      </c>
      <c r="GY121">
        <v>0</v>
      </c>
      <c r="GZ121">
        <v>0</v>
      </c>
      <c r="HA121">
        <v>0</v>
      </c>
      <c r="HB121">
        <v>0</v>
      </c>
      <c r="HC121">
        <v>1</v>
      </c>
      <c r="HD121">
        <v>0</v>
      </c>
      <c r="HE121">
        <v>1</v>
      </c>
      <c r="HF121">
        <v>0</v>
      </c>
      <c r="HG121">
        <v>0</v>
      </c>
      <c r="HH121">
        <v>0</v>
      </c>
      <c r="HI121">
        <v>0</v>
      </c>
      <c r="HJ121">
        <v>1</v>
      </c>
      <c r="HK121">
        <v>0</v>
      </c>
      <c r="HL121">
        <v>0</v>
      </c>
      <c r="HM121">
        <v>0</v>
      </c>
      <c r="HN121">
        <v>0</v>
      </c>
      <c r="HO121">
        <v>0</v>
      </c>
      <c r="HP121">
        <v>0</v>
      </c>
      <c r="HQ121">
        <v>0</v>
      </c>
      <c r="HR121">
        <v>0</v>
      </c>
      <c r="HS121">
        <v>0</v>
      </c>
    </row>
    <row r="122" spans="1:227" x14ac:dyDescent="0.35">
      <c r="A122" t="s">
        <v>547</v>
      </c>
      <c r="B122" s="1">
        <v>41821</v>
      </c>
      <c r="C122" s="1">
        <v>42185</v>
      </c>
      <c r="D122">
        <v>1</v>
      </c>
      <c r="E122">
        <v>1</v>
      </c>
      <c r="F122">
        <v>1</v>
      </c>
      <c r="G122">
        <v>0</v>
      </c>
      <c r="H122">
        <v>0</v>
      </c>
      <c r="I122">
        <v>0</v>
      </c>
      <c r="J122">
        <v>1</v>
      </c>
      <c r="K122">
        <v>0</v>
      </c>
      <c r="L122">
        <v>0</v>
      </c>
      <c r="M122">
        <v>0</v>
      </c>
      <c r="N122">
        <v>0</v>
      </c>
      <c r="O122">
        <v>0</v>
      </c>
      <c r="P122">
        <v>0</v>
      </c>
      <c r="Q122">
        <v>0</v>
      </c>
      <c r="R122">
        <v>0</v>
      </c>
      <c r="S122">
        <v>1</v>
      </c>
      <c r="T122">
        <v>0</v>
      </c>
      <c r="U122">
        <v>0</v>
      </c>
      <c r="V122">
        <v>1</v>
      </c>
      <c r="W122">
        <v>0</v>
      </c>
      <c r="X122">
        <v>0</v>
      </c>
      <c r="Y122">
        <v>1</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1</v>
      </c>
      <c r="BL122">
        <v>0</v>
      </c>
      <c r="BM122">
        <v>0</v>
      </c>
      <c r="BN122">
        <v>0</v>
      </c>
      <c r="BO122">
        <v>0</v>
      </c>
      <c r="BP122">
        <v>0</v>
      </c>
      <c r="BQ122">
        <v>0</v>
      </c>
      <c r="BR122">
        <v>1</v>
      </c>
      <c r="BS122">
        <v>0</v>
      </c>
      <c r="BT122">
        <v>1</v>
      </c>
      <c r="BU122">
        <v>0</v>
      </c>
      <c r="BV122">
        <v>0</v>
      </c>
      <c r="BW122">
        <v>1</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1</v>
      </c>
      <c r="CV122">
        <v>0</v>
      </c>
      <c r="CW122">
        <v>0</v>
      </c>
      <c r="CX122">
        <v>0</v>
      </c>
      <c r="CY122">
        <v>1</v>
      </c>
      <c r="CZ122">
        <v>0</v>
      </c>
      <c r="DA122">
        <v>0</v>
      </c>
      <c r="DB122">
        <v>0</v>
      </c>
      <c r="DC122">
        <v>0</v>
      </c>
      <c r="DD122">
        <v>0</v>
      </c>
      <c r="DE122">
        <v>0</v>
      </c>
      <c r="DF122">
        <v>0</v>
      </c>
      <c r="DG122">
        <v>0</v>
      </c>
      <c r="DH122">
        <v>0</v>
      </c>
      <c r="DI122">
        <v>0</v>
      </c>
      <c r="DJ122">
        <v>0</v>
      </c>
      <c r="DK122">
        <v>0</v>
      </c>
      <c r="DL122">
        <v>0</v>
      </c>
      <c r="DM122">
        <v>0</v>
      </c>
      <c r="DN122">
        <v>1</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0</v>
      </c>
      <c r="EH122">
        <v>0</v>
      </c>
      <c r="EI122">
        <v>0</v>
      </c>
      <c r="EJ122">
        <v>1</v>
      </c>
      <c r="EK122">
        <v>0</v>
      </c>
      <c r="EL122">
        <v>0</v>
      </c>
      <c r="EM122">
        <v>0</v>
      </c>
      <c r="EN122">
        <v>0</v>
      </c>
      <c r="EO122">
        <v>0</v>
      </c>
      <c r="EP122">
        <v>0</v>
      </c>
      <c r="EQ122">
        <v>0</v>
      </c>
      <c r="ER122">
        <v>1</v>
      </c>
      <c r="ES122">
        <v>0</v>
      </c>
      <c r="ET122">
        <v>0</v>
      </c>
      <c r="EU122">
        <v>0</v>
      </c>
      <c r="EV122">
        <v>0</v>
      </c>
      <c r="EW122">
        <v>0</v>
      </c>
      <c r="EX122">
        <v>0</v>
      </c>
      <c r="EY122">
        <v>1</v>
      </c>
      <c r="EZ122">
        <v>0</v>
      </c>
      <c r="FA122">
        <v>1</v>
      </c>
      <c r="FB122">
        <v>0</v>
      </c>
      <c r="FC122">
        <v>0</v>
      </c>
      <c r="FD122">
        <v>0</v>
      </c>
      <c r="FE122">
        <v>0</v>
      </c>
      <c r="FF122" t="s">
        <v>1925</v>
      </c>
      <c r="FG122" t="s">
        <v>1925</v>
      </c>
      <c r="FH122" t="s">
        <v>1925</v>
      </c>
      <c r="FI122" t="s">
        <v>1925</v>
      </c>
      <c r="FJ122" t="s">
        <v>1925</v>
      </c>
      <c r="FK122" t="s">
        <v>1925</v>
      </c>
      <c r="FL122">
        <v>0</v>
      </c>
      <c r="FM122">
        <v>0</v>
      </c>
      <c r="FN122">
        <v>0</v>
      </c>
      <c r="FO122">
        <v>0</v>
      </c>
      <c r="FP122">
        <v>0</v>
      </c>
      <c r="FQ122">
        <v>1</v>
      </c>
      <c r="FR122">
        <v>2</v>
      </c>
      <c r="FS122" t="s">
        <v>1925</v>
      </c>
      <c r="FT122" t="s">
        <v>1925</v>
      </c>
      <c r="FU122" t="s">
        <v>1925</v>
      </c>
      <c r="FV122" t="s">
        <v>1925</v>
      </c>
      <c r="FW122" t="s">
        <v>1925</v>
      </c>
      <c r="FX122" t="s">
        <v>1925</v>
      </c>
      <c r="FY122" t="s">
        <v>1925</v>
      </c>
      <c r="FZ122" t="s">
        <v>1925</v>
      </c>
      <c r="GA122" t="s">
        <v>1925</v>
      </c>
      <c r="GB122" t="s">
        <v>1925</v>
      </c>
      <c r="GC122">
        <v>1</v>
      </c>
      <c r="GD122">
        <v>0</v>
      </c>
      <c r="GE122">
        <v>1</v>
      </c>
      <c r="GF122">
        <v>1</v>
      </c>
      <c r="GG122">
        <v>1</v>
      </c>
      <c r="GH122">
        <v>0</v>
      </c>
      <c r="GI122">
        <v>1</v>
      </c>
      <c r="GJ122">
        <v>0</v>
      </c>
      <c r="GK122">
        <v>0</v>
      </c>
      <c r="GL122">
        <v>0</v>
      </c>
      <c r="GM122">
        <v>0</v>
      </c>
      <c r="GN122">
        <v>1</v>
      </c>
      <c r="GO122">
        <v>0</v>
      </c>
      <c r="GP122">
        <v>0</v>
      </c>
      <c r="GQ122">
        <v>1</v>
      </c>
      <c r="GR122">
        <v>1</v>
      </c>
      <c r="GS122">
        <v>1</v>
      </c>
      <c r="GT122">
        <v>1</v>
      </c>
      <c r="GU122">
        <v>1</v>
      </c>
      <c r="GV122">
        <v>0</v>
      </c>
      <c r="GW122">
        <v>1</v>
      </c>
      <c r="GX122">
        <v>0</v>
      </c>
      <c r="GY122">
        <v>0</v>
      </c>
      <c r="GZ122">
        <v>0</v>
      </c>
      <c r="HA122">
        <v>0</v>
      </c>
      <c r="HB122">
        <v>0</v>
      </c>
      <c r="HC122">
        <v>1</v>
      </c>
      <c r="HD122">
        <v>0</v>
      </c>
      <c r="HE122">
        <v>1</v>
      </c>
      <c r="HF122">
        <v>0</v>
      </c>
      <c r="HG122">
        <v>0</v>
      </c>
      <c r="HH122">
        <v>0</v>
      </c>
      <c r="HI122">
        <v>0</v>
      </c>
      <c r="HJ122">
        <v>1</v>
      </c>
      <c r="HK122">
        <v>0</v>
      </c>
      <c r="HL122">
        <v>0</v>
      </c>
      <c r="HM122">
        <v>0</v>
      </c>
      <c r="HN122">
        <v>0</v>
      </c>
      <c r="HO122">
        <v>0</v>
      </c>
      <c r="HP122">
        <v>0</v>
      </c>
      <c r="HQ122">
        <v>0</v>
      </c>
      <c r="HR122">
        <v>0</v>
      </c>
      <c r="HS122">
        <v>0</v>
      </c>
    </row>
    <row r="123" spans="1:227" x14ac:dyDescent="0.35">
      <c r="A123" t="s">
        <v>547</v>
      </c>
      <c r="B123" s="1">
        <v>42186</v>
      </c>
      <c r="C123" s="1">
        <v>42584</v>
      </c>
      <c r="D123">
        <v>1</v>
      </c>
      <c r="E123">
        <v>1</v>
      </c>
      <c r="F123">
        <v>1</v>
      </c>
      <c r="G123">
        <v>0</v>
      </c>
      <c r="H123">
        <v>0</v>
      </c>
      <c r="I123">
        <v>0</v>
      </c>
      <c r="J123">
        <v>1</v>
      </c>
      <c r="K123">
        <v>0</v>
      </c>
      <c r="L123">
        <v>0</v>
      </c>
      <c r="M123">
        <v>0</v>
      </c>
      <c r="N123">
        <v>0</v>
      </c>
      <c r="O123">
        <v>0</v>
      </c>
      <c r="P123">
        <v>0</v>
      </c>
      <c r="Q123">
        <v>0</v>
      </c>
      <c r="R123">
        <v>0</v>
      </c>
      <c r="S123">
        <v>1</v>
      </c>
      <c r="T123">
        <v>0</v>
      </c>
      <c r="U123">
        <v>0</v>
      </c>
      <c r="V123">
        <v>1</v>
      </c>
      <c r="W123">
        <v>0</v>
      </c>
      <c r="X123">
        <v>0</v>
      </c>
      <c r="Y123">
        <v>1</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1</v>
      </c>
      <c r="BL123">
        <v>0</v>
      </c>
      <c r="BM123">
        <v>0</v>
      </c>
      <c r="BN123">
        <v>0</v>
      </c>
      <c r="BO123">
        <v>0</v>
      </c>
      <c r="BP123">
        <v>0</v>
      </c>
      <c r="BQ123">
        <v>0</v>
      </c>
      <c r="BR123">
        <v>1</v>
      </c>
      <c r="BS123">
        <v>0</v>
      </c>
      <c r="BT123">
        <v>1</v>
      </c>
      <c r="BU123">
        <v>0</v>
      </c>
      <c r="BV123">
        <v>0</v>
      </c>
      <c r="BW123">
        <v>1</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1</v>
      </c>
      <c r="CV123">
        <v>0</v>
      </c>
      <c r="CW123">
        <v>0</v>
      </c>
      <c r="CX123">
        <v>0</v>
      </c>
      <c r="CY123">
        <v>1</v>
      </c>
      <c r="CZ123">
        <v>0</v>
      </c>
      <c r="DA123">
        <v>0</v>
      </c>
      <c r="DB123">
        <v>0</v>
      </c>
      <c r="DC123">
        <v>0</v>
      </c>
      <c r="DD123">
        <v>0</v>
      </c>
      <c r="DE123">
        <v>0</v>
      </c>
      <c r="DF123">
        <v>0</v>
      </c>
      <c r="DG123">
        <v>0</v>
      </c>
      <c r="DH123">
        <v>0</v>
      </c>
      <c r="DI123">
        <v>0</v>
      </c>
      <c r="DJ123">
        <v>0</v>
      </c>
      <c r="DK123">
        <v>0</v>
      </c>
      <c r="DL123">
        <v>0</v>
      </c>
      <c r="DM123">
        <v>0</v>
      </c>
      <c r="DN123">
        <v>1</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1</v>
      </c>
      <c r="EK123">
        <v>0</v>
      </c>
      <c r="EL123">
        <v>0</v>
      </c>
      <c r="EM123">
        <v>0</v>
      </c>
      <c r="EN123">
        <v>0</v>
      </c>
      <c r="EO123">
        <v>0</v>
      </c>
      <c r="EP123">
        <v>0</v>
      </c>
      <c r="EQ123">
        <v>0</v>
      </c>
      <c r="ER123">
        <v>1</v>
      </c>
      <c r="ES123">
        <v>0</v>
      </c>
      <c r="ET123">
        <v>0</v>
      </c>
      <c r="EU123">
        <v>0</v>
      </c>
      <c r="EV123">
        <v>0</v>
      </c>
      <c r="EW123">
        <v>0</v>
      </c>
      <c r="EX123">
        <v>0</v>
      </c>
      <c r="EY123">
        <v>1</v>
      </c>
      <c r="EZ123">
        <v>0</v>
      </c>
      <c r="FA123">
        <v>1</v>
      </c>
      <c r="FB123">
        <v>0</v>
      </c>
      <c r="FC123">
        <v>0</v>
      </c>
      <c r="FD123">
        <v>0</v>
      </c>
      <c r="FE123">
        <v>0</v>
      </c>
      <c r="FF123" t="s">
        <v>1925</v>
      </c>
      <c r="FG123" t="s">
        <v>1925</v>
      </c>
      <c r="FH123" t="s">
        <v>1925</v>
      </c>
      <c r="FI123" t="s">
        <v>1925</v>
      </c>
      <c r="FJ123" t="s">
        <v>1925</v>
      </c>
      <c r="FK123" t="s">
        <v>1925</v>
      </c>
      <c r="FL123">
        <v>0</v>
      </c>
      <c r="FM123">
        <v>0</v>
      </c>
      <c r="FN123">
        <v>0</v>
      </c>
      <c r="FO123">
        <v>0</v>
      </c>
      <c r="FP123">
        <v>0</v>
      </c>
      <c r="FQ123">
        <v>1</v>
      </c>
      <c r="FR123">
        <v>1</v>
      </c>
      <c r="FS123">
        <v>0</v>
      </c>
      <c r="FT123">
        <v>0</v>
      </c>
      <c r="FU123">
        <v>1</v>
      </c>
      <c r="FV123">
        <v>0</v>
      </c>
      <c r="FW123">
        <v>0</v>
      </c>
      <c r="FX123">
        <v>0</v>
      </c>
      <c r="FY123">
        <v>0</v>
      </c>
      <c r="FZ123">
        <v>0</v>
      </c>
      <c r="GA123">
        <v>0</v>
      </c>
      <c r="GB123">
        <v>0</v>
      </c>
      <c r="GC123">
        <v>1</v>
      </c>
      <c r="GD123">
        <v>0</v>
      </c>
      <c r="GE123">
        <v>1</v>
      </c>
      <c r="GF123">
        <v>1</v>
      </c>
      <c r="GG123">
        <v>1</v>
      </c>
      <c r="GH123">
        <v>0</v>
      </c>
      <c r="GI123">
        <v>1</v>
      </c>
      <c r="GJ123">
        <v>0</v>
      </c>
      <c r="GK123">
        <v>0</v>
      </c>
      <c r="GL123">
        <v>0</v>
      </c>
      <c r="GM123">
        <v>0</v>
      </c>
      <c r="GN123">
        <v>1</v>
      </c>
      <c r="GO123">
        <v>0</v>
      </c>
      <c r="GP123">
        <v>0</v>
      </c>
      <c r="GQ123">
        <v>1</v>
      </c>
      <c r="GR123">
        <v>1</v>
      </c>
      <c r="GS123">
        <v>1</v>
      </c>
      <c r="GT123">
        <v>1</v>
      </c>
      <c r="GU123">
        <v>1</v>
      </c>
      <c r="GV123">
        <v>0</v>
      </c>
      <c r="GW123">
        <v>1</v>
      </c>
      <c r="GX123">
        <v>0</v>
      </c>
      <c r="GY123">
        <v>0</v>
      </c>
      <c r="GZ123">
        <v>0</v>
      </c>
      <c r="HA123">
        <v>0</v>
      </c>
      <c r="HB123">
        <v>0</v>
      </c>
      <c r="HC123">
        <v>1</v>
      </c>
      <c r="HD123">
        <v>0</v>
      </c>
      <c r="HE123">
        <v>1</v>
      </c>
      <c r="HF123">
        <v>0</v>
      </c>
      <c r="HG123">
        <v>0</v>
      </c>
      <c r="HH123">
        <v>0</v>
      </c>
      <c r="HI123">
        <v>0</v>
      </c>
      <c r="HJ123">
        <v>1</v>
      </c>
      <c r="HK123">
        <v>0</v>
      </c>
      <c r="HL123">
        <v>0</v>
      </c>
      <c r="HM123">
        <v>0</v>
      </c>
      <c r="HN123">
        <v>0</v>
      </c>
      <c r="HO123">
        <v>0</v>
      </c>
      <c r="HP123">
        <v>0</v>
      </c>
      <c r="HQ123">
        <v>0</v>
      </c>
      <c r="HR123">
        <v>0</v>
      </c>
      <c r="HS123">
        <v>0</v>
      </c>
    </row>
    <row r="124" spans="1:227" x14ac:dyDescent="0.35">
      <c r="A124" t="s">
        <v>547</v>
      </c>
      <c r="B124" s="1">
        <v>42585</v>
      </c>
      <c r="C124" s="1">
        <v>43281</v>
      </c>
      <c r="D124">
        <v>1</v>
      </c>
      <c r="E124">
        <v>1</v>
      </c>
      <c r="F124">
        <v>1</v>
      </c>
      <c r="G124">
        <v>0</v>
      </c>
      <c r="H124">
        <v>0</v>
      </c>
      <c r="I124">
        <v>0</v>
      </c>
      <c r="J124">
        <v>1</v>
      </c>
      <c r="K124">
        <v>0</v>
      </c>
      <c r="L124">
        <v>0</v>
      </c>
      <c r="M124">
        <v>0</v>
      </c>
      <c r="N124">
        <v>0</v>
      </c>
      <c r="O124">
        <v>0</v>
      </c>
      <c r="P124">
        <v>0</v>
      </c>
      <c r="Q124">
        <v>0</v>
      </c>
      <c r="R124">
        <v>0</v>
      </c>
      <c r="S124">
        <v>1</v>
      </c>
      <c r="T124">
        <v>0</v>
      </c>
      <c r="U124">
        <v>0</v>
      </c>
      <c r="V124">
        <v>1</v>
      </c>
      <c r="W124">
        <v>0</v>
      </c>
      <c r="X124">
        <v>0</v>
      </c>
      <c r="Y124">
        <v>1</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1</v>
      </c>
      <c r="BL124">
        <v>0</v>
      </c>
      <c r="BM124">
        <v>0</v>
      </c>
      <c r="BN124">
        <v>0</v>
      </c>
      <c r="BO124">
        <v>0</v>
      </c>
      <c r="BP124">
        <v>0</v>
      </c>
      <c r="BQ124">
        <v>0</v>
      </c>
      <c r="BR124">
        <v>1</v>
      </c>
      <c r="BS124">
        <v>0</v>
      </c>
      <c r="BT124">
        <v>1</v>
      </c>
      <c r="BU124">
        <v>0</v>
      </c>
      <c r="BV124">
        <v>0</v>
      </c>
      <c r="BW124">
        <v>1</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1</v>
      </c>
      <c r="CV124">
        <v>0</v>
      </c>
      <c r="CW124">
        <v>0</v>
      </c>
      <c r="CX124">
        <v>0</v>
      </c>
      <c r="CY124">
        <v>1</v>
      </c>
      <c r="CZ124">
        <v>0</v>
      </c>
      <c r="DA124">
        <v>0</v>
      </c>
      <c r="DB124">
        <v>0</v>
      </c>
      <c r="DC124">
        <v>0</v>
      </c>
      <c r="DD124">
        <v>0</v>
      </c>
      <c r="DE124">
        <v>0</v>
      </c>
      <c r="DF124">
        <v>0</v>
      </c>
      <c r="DG124">
        <v>0</v>
      </c>
      <c r="DH124">
        <v>0</v>
      </c>
      <c r="DI124">
        <v>0</v>
      </c>
      <c r="DJ124">
        <v>0</v>
      </c>
      <c r="DK124">
        <v>0</v>
      </c>
      <c r="DL124">
        <v>0</v>
      </c>
      <c r="DM124">
        <v>0</v>
      </c>
      <c r="DN124">
        <v>1</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1</v>
      </c>
      <c r="EK124">
        <v>0</v>
      </c>
      <c r="EL124">
        <v>0</v>
      </c>
      <c r="EM124">
        <v>0</v>
      </c>
      <c r="EN124">
        <v>0</v>
      </c>
      <c r="EO124">
        <v>0</v>
      </c>
      <c r="EP124">
        <v>0</v>
      </c>
      <c r="EQ124">
        <v>0</v>
      </c>
      <c r="ER124">
        <v>1</v>
      </c>
      <c r="ES124">
        <v>0</v>
      </c>
      <c r="ET124">
        <v>0</v>
      </c>
      <c r="EU124">
        <v>0</v>
      </c>
      <c r="EV124">
        <v>0</v>
      </c>
      <c r="EW124">
        <v>0</v>
      </c>
      <c r="EX124">
        <v>0</v>
      </c>
      <c r="EY124">
        <v>1</v>
      </c>
      <c r="EZ124">
        <v>0</v>
      </c>
      <c r="FA124">
        <v>1</v>
      </c>
      <c r="FB124">
        <v>0</v>
      </c>
      <c r="FC124">
        <v>0</v>
      </c>
      <c r="FD124">
        <v>0</v>
      </c>
      <c r="FE124">
        <v>0</v>
      </c>
      <c r="FF124" t="s">
        <v>1925</v>
      </c>
      <c r="FG124" t="s">
        <v>1925</v>
      </c>
      <c r="FH124" t="s">
        <v>1925</v>
      </c>
      <c r="FI124" t="s">
        <v>1925</v>
      </c>
      <c r="FJ124" t="s">
        <v>1925</v>
      </c>
      <c r="FK124" t="s">
        <v>1925</v>
      </c>
      <c r="FL124">
        <v>0</v>
      </c>
      <c r="FM124">
        <v>0</v>
      </c>
      <c r="FN124">
        <v>0</v>
      </c>
      <c r="FO124">
        <v>0</v>
      </c>
      <c r="FP124">
        <v>0</v>
      </c>
      <c r="FQ124">
        <v>1</v>
      </c>
      <c r="FR124">
        <v>1</v>
      </c>
      <c r="FS124">
        <v>0</v>
      </c>
      <c r="FT124">
        <v>0</v>
      </c>
      <c r="FU124">
        <v>1</v>
      </c>
      <c r="FV124">
        <v>0</v>
      </c>
      <c r="FW124">
        <v>0</v>
      </c>
      <c r="FX124">
        <v>0</v>
      </c>
      <c r="FY124">
        <v>0</v>
      </c>
      <c r="FZ124">
        <v>0</v>
      </c>
      <c r="GA124">
        <v>0</v>
      </c>
      <c r="GB124">
        <v>0</v>
      </c>
      <c r="GC124">
        <v>1</v>
      </c>
      <c r="GD124">
        <v>0</v>
      </c>
      <c r="GE124">
        <v>1</v>
      </c>
      <c r="GF124">
        <v>1</v>
      </c>
      <c r="GG124">
        <v>1</v>
      </c>
      <c r="GH124">
        <v>0</v>
      </c>
      <c r="GI124">
        <v>1</v>
      </c>
      <c r="GJ124">
        <v>0</v>
      </c>
      <c r="GK124">
        <v>0</v>
      </c>
      <c r="GL124">
        <v>0</v>
      </c>
      <c r="GM124">
        <v>0</v>
      </c>
      <c r="GN124">
        <v>1</v>
      </c>
      <c r="GO124">
        <v>0</v>
      </c>
      <c r="GP124">
        <v>0</v>
      </c>
      <c r="GQ124">
        <v>1</v>
      </c>
      <c r="GR124">
        <v>1</v>
      </c>
      <c r="GS124">
        <v>1</v>
      </c>
      <c r="GT124">
        <v>1</v>
      </c>
      <c r="GU124">
        <v>1</v>
      </c>
      <c r="GV124">
        <v>0</v>
      </c>
      <c r="GW124">
        <v>0</v>
      </c>
      <c r="GX124">
        <v>1</v>
      </c>
      <c r="GY124">
        <v>0</v>
      </c>
      <c r="GZ124">
        <v>0</v>
      </c>
      <c r="HA124">
        <v>0</v>
      </c>
      <c r="HB124">
        <v>0</v>
      </c>
      <c r="HC124">
        <v>1</v>
      </c>
      <c r="HD124">
        <v>0</v>
      </c>
      <c r="HE124">
        <v>1</v>
      </c>
      <c r="HF124">
        <v>0</v>
      </c>
      <c r="HG124">
        <v>0</v>
      </c>
      <c r="HH124">
        <v>0</v>
      </c>
      <c r="HI124">
        <v>0</v>
      </c>
      <c r="HJ124">
        <v>1</v>
      </c>
      <c r="HK124">
        <v>0</v>
      </c>
      <c r="HL124">
        <v>0</v>
      </c>
      <c r="HM124">
        <v>0</v>
      </c>
      <c r="HN124">
        <v>0</v>
      </c>
      <c r="HO124">
        <v>0</v>
      </c>
      <c r="HP124">
        <v>0</v>
      </c>
      <c r="HQ124">
        <v>0</v>
      </c>
      <c r="HR124">
        <v>0</v>
      </c>
      <c r="HS124">
        <v>0</v>
      </c>
    </row>
    <row r="125" spans="1:227" x14ac:dyDescent="0.35">
      <c r="A125" t="s">
        <v>547</v>
      </c>
      <c r="B125" s="1">
        <v>43282</v>
      </c>
      <c r="C125" s="1">
        <v>43431</v>
      </c>
      <c r="D125">
        <v>1</v>
      </c>
      <c r="E125">
        <v>1</v>
      </c>
      <c r="F125">
        <v>1</v>
      </c>
      <c r="G125">
        <v>0</v>
      </c>
      <c r="H125">
        <v>0</v>
      </c>
      <c r="I125">
        <v>0</v>
      </c>
      <c r="J125">
        <v>1</v>
      </c>
      <c r="K125">
        <v>0</v>
      </c>
      <c r="L125">
        <v>0</v>
      </c>
      <c r="M125">
        <v>0</v>
      </c>
      <c r="N125">
        <v>0</v>
      </c>
      <c r="O125">
        <v>0</v>
      </c>
      <c r="P125">
        <v>0</v>
      </c>
      <c r="Q125">
        <v>0</v>
      </c>
      <c r="R125">
        <v>0</v>
      </c>
      <c r="S125">
        <v>1</v>
      </c>
      <c r="T125">
        <v>0</v>
      </c>
      <c r="U125">
        <v>0</v>
      </c>
      <c r="V125">
        <v>1</v>
      </c>
      <c r="W125">
        <v>0</v>
      </c>
      <c r="X125">
        <v>0</v>
      </c>
      <c r="Y125">
        <v>1</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1</v>
      </c>
      <c r="BL125">
        <v>0</v>
      </c>
      <c r="BM125">
        <v>0</v>
      </c>
      <c r="BN125">
        <v>0</v>
      </c>
      <c r="BO125">
        <v>0</v>
      </c>
      <c r="BP125">
        <v>0</v>
      </c>
      <c r="BQ125">
        <v>0</v>
      </c>
      <c r="BR125">
        <v>1</v>
      </c>
      <c r="BS125">
        <v>0</v>
      </c>
      <c r="BT125">
        <v>1</v>
      </c>
      <c r="BU125">
        <v>0</v>
      </c>
      <c r="BV125">
        <v>0</v>
      </c>
      <c r="BW125">
        <v>1</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1</v>
      </c>
      <c r="CV125">
        <v>0</v>
      </c>
      <c r="CW125">
        <v>0</v>
      </c>
      <c r="CX125">
        <v>0</v>
      </c>
      <c r="CY125">
        <v>1</v>
      </c>
      <c r="CZ125">
        <v>0</v>
      </c>
      <c r="DA125">
        <v>0</v>
      </c>
      <c r="DB125">
        <v>0</v>
      </c>
      <c r="DC125">
        <v>0</v>
      </c>
      <c r="DD125">
        <v>0</v>
      </c>
      <c r="DE125">
        <v>0</v>
      </c>
      <c r="DF125">
        <v>0</v>
      </c>
      <c r="DG125">
        <v>0</v>
      </c>
      <c r="DH125">
        <v>0</v>
      </c>
      <c r="DI125">
        <v>0</v>
      </c>
      <c r="DJ125">
        <v>0</v>
      </c>
      <c r="DK125">
        <v>0</v>
      </c>
      <c r="DL125">
        <v>0</v>
      </c>
      <c r="DM125">
        <v>0</v>
      </c>
      <c r="DN125">
        <v>1</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1</v>
      </c>
      <c r="EK125">
        <v>0</v>
      </c>
      <c r="EL125">
        <v>0</v>
      </c>
      <c r="EM125">
        <v>0</v>
      </c>
      <c r="EN125">
        <v>0</v>
      </c>
      <c r="EO125">
        <v>0</v>
      </c>
      <c r="EP125">
        <v>0</v>
      </c>
      <c r="EQ125">
        <v>0</v>
      </c>
      <c r="ER125">
        <v>1</v>
      </c>
      <c r="ES125">
        <v>0</v>
      </c>
      <c r="ET125">
        <v>0</v>
      </c>
      <c r="EU125">
        <v>0</v>
      </c>
      <c r="EV125">
        <v>0</v>
      </c>
      <c r="EW125">
        <v>0</v>
      </c>
      <c r="EX125">
        <v>0</v>
      </c>
      <c r="EY125">
        <v>1</v>
      </c>
      <c r="EZ125">
        <v>0</v>
      </c>
      <c r="FA125">
        <v>1</v>
      </c>
      <c r="FB125">
        <v>0</v>
      </c>
      <c r="FC125">
        <v>0</v>
      </c>
      <c r="FD125">
        <v>0</v>
      </c>
      <c r="FE125">
        <v>0</v>
      </c>
      <c r="FF125" t="s">
        <v>1925</v>
      </c>
      <c r="FG125" t="s">
        <v>1925</v>
      </c>
      <c r="FH125" t="s">
        <v>1925</v>
      </c>
      <c r="FI125" t="s">
        <v>1925</v>
      </c>
      <c r="FJ125" t="s">
        <v>1925</v>
      </c>
      <c r="FK125" t="s">
        <v>1925</v>
      </c>
      <c r="FL125">
        <v>0</v>
      </c>
      <c r="FM125">
        <v>0</v>
      </c>
      <c r="FN125">
        <v>0</v>
      </c>
      <c r="FO125">
        <v>0</v>
      </c>
      <c r="FP125">
        <v>0</v>
      </c>
      <c r="FQ125">
        <v>1</v>
      </c>
      <c r="FR125">
        <v>0</v>
      </c>
      <c r="FS125">
        <v>0</v>
      </c>
      <c r="FT125">
        <v>0</v>
      </c>
      <c r="FU125">
        <v>0</v>
      </c>
      <c r="FV125">
        <v>0</v>
      </c>
      <c r="FW125">
        <v>0</v>
      </c>
      <c r="FX125">
        <v>0</v>
      </c>
      <c r="FY125">
        <v>0</v>
      </c>
      <c r="FZ125">
        <v>0</v>
      </c>
      <c r="GA125">
        <v>0</v>
      </c>
      <c r="GB125">
        <v>1</v>
      </c>
      <c r="GC125">
        <v>1</v>
      </c>
      <c r="GD125">
        <v>0</v>
      </c>
      <c r="GE125">
        <v>1</v>
      </c>
      <c r="GF125">
        <v>1</v>
      </c>
      <c r="GG125">
        <v>1</v>
      </c>
      <c r="GH125">
        <v>0</v>
      </c>
      <c r="GI125">
        <v>1</v>
      </c>
      <c r="GJ125">
        <v>0</v>
      </c>
      <c r="GK125">
        <v>0</v>
      </c>
      <c r="GL125">
        <v>0</v>
      </c>
      <c r="GM125">
        <v>0</v>
      </c>
      <c r="GN125">
        <v>1</v>
      </c>
      <c r="GO125">
        <v>0</v>
      </c>
      <c r="GP125">
        <v>0</v>
      </c>
      <c r="GQ125">
        <v>1</v>
      </c>
      <c r="GR125">
        <v>1</v>
      </c>
      <c r="GS125">
        <v>1</v>
      </c>
      <c r="GT125">
        <v>1</v>
      </c>
      <c r="GU125">
        <v>1</v>
      </c>
      <c r="GV125">
        <v>0</v>
      </c>
      <c r="GW125">
        <v>0</v>
      </c>
      <c r="GX125">
        <v>1</v>
      </c>
      <c r="GY125">
        <v>0</v>
      </c>
      <c r="GZ125">
        <v>0</v>
      </c>
      <c r="HA125">
        <v>0</v>
      </c>
      <c r="HB125">
        <v>0</v>
      </c>
      <c r="HC125">
        <v>1</v>
      </c>
      <c r="HD125">
        <v>0</v>
      </c>
      <c r="HE125">
        <v>1</v>
      </c>
      <c r="HF125">
        <v>0</v>
      </c>
      <c r="HG125">
        <v>0</v>
      </c>
      <c r="HH125">
        <v>0</v>
      </c>
      <c r="HI125">
        <v>0</v>
      </c>
      <c r="HJ125">
        <v>1</v>
      </c>
      <c r="HK125">
        <v>0</v>
      </c>
      <c r="HL125">
        <v>0</v>
      </c>
      <c r="HM125">
        <v>0</v>
      </c>
      <c r="HN125">
        <v>0</v>
      </c>
      <c r="HO125">
        <v>0</v>
      </c>
      <c r="HP125">
        <v>0</v>
      </c>
      <c r="HQ125">
        <v>0</v>
      </c>
      <c r="HR125">
        <v>0</v>
      </c>
      <c r="HS125">
        <v>0</v>
      </c>
    </row>
    <row r="126" spans="1:227" x14ac:dyDescent="0.35">
      <c r="A126" t="s">
        <v>547</v>
      </c>
      <c r="B126" s="1">
        <v>43432</v>
      </c>
      <c r="C126" s="1">
        <v>43435</v>
      </c>
      <c r="D126">
        <v>1</v>
      </c>
      <c r="E126">
        <v>1</v>
      </c>
      <c r="F126">
        <v>1</v>
      </c>
      <c r="G126">
        <v>0</v>
      </c>
      <c r="H126">
        <v>0</v>
      </c>
      <c r="I126">
        <v>0</v>
      </c>
      <c r="J126">
        <v>1</v>
      </c>
      <c r="K126">
        <v>0</v>
      </c>
      <c r="L126">
        <v>0</v>
      </c>
      <c r="M126">
        <v>0</v>
      </c>
      <c r="N126">
        <v>0</v>
      </c>
      <c r="O126">
        <v>0</v>
      </c>
      <c r="P126">
        <v>0</v>
      </c>
      <c r="Q126">
        <v>0</v>
      </c>
      <c r="R126">
        <v>0</v>
      </c>
      <c r="S126">
        <v>1</v>
      </c>
      <c r="T126">
        <v>0</v>
      </c>
      <c r="U126">
        <v>0</v>
      </c>
      <c r="V126">
        <v>1</v>
      </c>
      <c r="W126">
        <v>0</v>
      </c>
      <c r="X126">
        <v>0</v>
      </c>
      <c r="Y126">
        <v>1</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1</v>
      </c>
      <c r="BL126">
        <v>0</v>
      </c>
      <c r="BM126">
        <v>0</v>
      </c>
      <c r="BN126">
        <v>0</v>
      </c>
      <c r="BO126">
        <v>0</v>
      </c>
      <c r="BP126">
        <v>0</v>
      </c>
      <c r="BQ126">
        <v>0</v>
      </c>
      <c r="BR126">
        <v>1</v>
      </c>
      <c r="BS126">
        <v>0</v>
      </c>
      <c r="BT126">
        <v>1</v>
      </c>
      <c r="BU126">
        <v>0</v>
      </c>
      <c r="BV126">
        <v>0</v>
      </c>
      <c r="BW126">
        <v>1</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1</v>
      </c>
      <c r="CV126">
        <v>0</v>
      </c>
      <c r="CW126">
        <v>0</v>
      </c>
      <c r="CX126">
        <v>0</v>
      </c>
      <c r="CY126">
        <v>1</v>
      </c>
      <c r="CZ126">
        <v>0</v>
      </c>
      <c r="DA126">
        <v>0</v>
      </c>
      <c r="DB126">
        <v>0</v>
      </c>
      <c r="DC126">
        <v>0</v>
      </c>
      <c r="DD126">
        <v>0</v>
      </c>
      <c r="DE126">
        <v>0</v>
      </c>
      <c r="DF126">
        <v>0</v>
      </c>
      <c r="DG126">
        <v>0</v>
      </c>
      <c r="DH126">
        <v>0</v>
      </c>
      <c r="DI126">
        <v>0</v>
      </c>
      <c r="DJ126">
        <v>0</v>
      </c>
      <c r="DK126">
        <v>0</v>
      </c>
      <c r="DL126">
        <v>0</v>
      </c>
      <c r="DM126">
        <v>0</v>
      </c>
      <c r="DN126">
        <v>1</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1</v>
      </c>
      <c r="EK126">
        <v>0</v>
      </c>
      <c r="EL126">
        <v>0</v>
      </c>
      <c r="EM126">
        <v>0</v>
      </c>
      <c r="EN126">
        <v>0</v>
      </c>
      <c r="EO126">
        <v>0</v>
      </c>
      <c r="EP126">
        <v>0</v>
      </c>
      <c r="EQ126">
        <v>0</v>
      </c>
      <c r="ER126">
        <v>1</v>
      </c>
      <c r="ES126">
        <v>0</v>
      </c>
      <c r="ET126">
        <v>0</v>
      </c>
      <c r="EU126">
        <v>0</v>
      </c>
      <c r="EV126">
        <v>0</v>
      </c>
      <c r="EW126">
        <v>0</v>
      </c>
      <c r="EX126">
        <v>0</v>
      </c>
      <c r="EY126">
        <v>1</v>
      </c>
      <c r="EZ126">
        <v>0</v>
      </c>
      <c r="FA126">
        <v>1</v>
      </c>
      <c r="FB126">
        <v>0</v>
      </c>
      <c r="FC126">
        <v>0</v>
      </c>
      <c r="FD126">
        <v>0</v>
      </c>
      <c r="FE126">
        <v>0</v>
      </c>
      <c r="FF126" t="s">
        <v>1925</v>
      </c>
      <c r="FG126" t="s">
        <v>1925</v>
      </c>
      <c r="FH126" t="s">
        <v>1925</v>
      </c>
      <c r="FI126" t="s">
        <v>1925</v>
      </c>
      <c r="FJ126" t="s">
        <v>1925</v>
      </c>
      <c r="FK126" t="s">
        <v>1925</v>
      </c>
      <c r="FL126">
        <v>0</v>
      </c>
      <c r="FM126">
        <v>0</v>
      </c>
      <c r="FN126">
        <v>0</v>
      </c>
      <c r="FO126">
        <v>0</v>
      </c>
      <c r="FP126">
        <v>0</v>
      </c>
      <c r="FQ126">
        <v>1</v>
      </c>
      <c r="FR126">
        <v>0</v>
      </c>
      <c r="FS126">
        <v>0</v>
      </c>
      <c r="FT126">
        <v>0</v>
      </c>
      <c r="FU126">
        <v>0</v>
      </c>
      <c r="FV126">
        <v>0</v>
      </c>
      <c r="FW126">
        <v>0</v>
      </c>
      <c r="FX126">
        <v>0</v>
      </c>
      <c r="FY126">
        <v>0</v>
      </c>
      <c r="FZ126">
        <v>0</v>
      </c>
      <c r="GA126">
        <v>0</v>
      </c>
      <c r="GB126">
        <v>1</v>
      </c>
      <c r="GC126">
        <v>1</v>
      </c>
      <c r="GD126">
        <v>0</v>
      </c>
      <c r="GE126">
        <v>1</v>
      </c>
      <c r="GF126">
        <v>1</v>
      </c>
      <c r="GG126">
        <v>1</v>
      </c>
      <c r="GH126">
        <v>0</v>
      </c>
      <c r="GI126">
        <v>1</v>
      </c>
      <c r="GJ126">
        <v>0</v>
      </c>
      <c r="GK126">
        <v>0</v>
      </c>
      <c r="GL126">
        <v>0</v>
      </c>
      <c r="GM126">
        <v>0</v>
      </c>
      <c r="GN126">
        <v>1</v>
      </c>
      <c r="GO126">
        <v>0</v>
      </c>
      <c r="GP126">
        <v>0</v>
      </c>
      <c r="GQ126">
        <v>1</v>
      </c>
      <c r="GR126">
        <v>1</v>
      </c>
      <c r="GS126">
        <v>1</v>
      </c>
      <c r="GT126">
        <v>1</v>
      </c>
      <c r="GU126">
        <v>1</v>
      </c>
      <c r="GV126">
        <v>0</v>
      </c>
      <c r="GW126">
        <v>0</v>
      </c>
      <c r="GX126">
        <v>1</v>
      </c>
      <c r="GY126">
        <v>0</v>
      </c>
      <c r="GZ126">
        <v>0</v>
      </c>
      <c r="HA126">
        <v>0</v>
      </c>
      <c r="HB126">
        <v>0</v>
      </c>
      <c r="HC126">
        <v>1</v>
      </c>
      <c r="HD126">
        <v>0</v>
      </c>
      <c r="HE126">
        <v>1</v>
      </c>
      <c r="HF126">
        <v>0</v>
      </c>
      <c r="HG126">
        <v>0</v>
      </c>
      <c r="HH126">
        <v>0</v>
      </c>
      <c r="HI126">
        <v>0</v>
      </c>
      <c r="HJ126">
        <v>1</v>
      </c>
      <c r="HK126">
        <v>0</v>
      </c>
      <c r="HL126">
        <v>0</v>
      </c>
      <c r="HM126">
        <v>0</v>
      </c>
      <c r="HN126">
        <v>0</v>
      </c>
      <c r="HO126">
        <v>0</v>
      </c>
      <c r="HP126">
        <v>0</v>
      </c>
      <c r="HQ126">
        <v>0</v>
      </c>
      <c r="HR126">
        <v>0</v>
      </c>
      <c r="HS126">
        <v>0</v>
      </c>
    </row>
    <row r="127" spans="1:227" x14ac:dyDescent="0.35">
      <c r="A127" t="s">
        <v>601</v>
      </c>
      <c r="B127" s="1">
        <v>39448</v>
      </c>
      <c r="C127" s="1">
        <v>40065</v>
      </c>
      <c r="D127">
        <v>1</v>
      </c>
      <c r="E127">
        <v>1</v>
      </c>
      <c r="F127">
        <v>1</v>
      </c>
      <c r="G127">
        <v>0</v>
      </c>
      <c r="H127">
        <v>0</v>
      </c>
      <c r="I127">
        <v>0</v>
      </c>
      <c r="J127">
        <v>0</v>
      </c>
      <c r="K127">
        <v>0</v>
      </c>
      <c r="L127">
        <v>0</v>
      </c>
      <c r="M127">
        <v>0</v>
      </c>
      <c r="N127">
        <v>0</v>
      </c>
      <c r="O127">
        <v>0</v>
      </c>
      <c r="P127">
        <v>0</v>
      </c>
      <c r="Q127">
        <v>0</v>
      </c>
      <c r="R127">
        <v>0</v>
      </c>
      <c r="S127">
        <v>1</v>
      </c>
      <c r="T127">
        <v>0</v>
      </c>
      <c r="U127">
        <v>0</v>
      </c>
      <c r="V127">
        <v>1</v>
      </c>
      <c r="W127">
        <v>1</v>
      </c>
      <c r="X127">
        <v>0</v>
      </c>
      <c r="Y127">
        <v>1</v>
      </c>
      <c r="Z127">
        <v>1</v>
      </c>
      <c r="AA127">
        <v>0</v>
      </c>
      <c r="AB127">
        <v>1</v>
      </c>
      <c r="AC127">
        <v>1</v>
      </c>
      <c r="AD127">
        <v>1</v>
      </c>
      <c r="AE127">
        <v>0</v>
      </c>
      <c r="AF127">
        <v>0</v>
      </c>
      <c r="AG127">
        <v>1</v>
      </c>
      <c r="AH127">
        <v>0</v>
      </c>
      <c r="AI127">
        <v>1</v>
      </c>
      <c r="AJ127">
        <v>0</v>
      </c>
      <c r="AK127">
        <v>0</v>
      </c>
      <c r="AL127">
        <v>0</v>
      </c>
      <c r="AM127">
        <v>1</v>
      </c>
      <c r="AN127">
        <v>0</v>
      </c>
      <c r="AO127">
        <v>1</v>
      </c>
      <c r="AP127">
        <v>0</v>
      </c>
      <c r="AQ127">
        <v>0</v>
      </c>
      <c r="AR127">
        <v>0</v>
      </c>
      <c r="AS127">
        <v>0</v>
      </c>
      <c r="AT127">
        <v>0</v>
      </c>
      <c r="AU127">
        <v>0</v>
      </c>
      <c r="AV127">
        <v>0</v>
      </c>
      <c r="AW127">
        <v>0</v>
      </c>
      <c r="AX127">
        <v>0</v>
      </c>
      <c r="AY127">
        <v>1</v>
      </c>
      <c r="AZ127">
        <v>0</v>
      </c>
      <c r="BA127">
        <v>0</v>
      </c>
      <c r="BB127">
        <v>0</v>
      </c>
      <c r="BC127">
        <v>0</v>
      </c>
      <c r="BD127">
        <v>0</v>
      </c>
      <c r="BE127">
        <v>0</v>
      </c>
      <c r="BF127">
        <v>0</v>
      </c>
      <c r="BG127">
        <v>0</v>
      </c>
      <c r="BH127">
        <v>0</v>
      </c>
      <c r="BI127">
        <v>0</v>
      </c>
      <c r="BJ127">
        <v>0</v>
      </c>
      <c r="BK127">
        <v>0</v>
      </c>
      <c r="BL127">
        <v>0</v>
      </c>
      <c r="BM127">
        <v>1</v>
      </c>
      <c r="BN127">
        <v>0</v>
      </c>
      <c r="BO127">
        <v>0</v>
      </c>
      <c r="BP127">
        <v>0</v>
      </c>
      <c r="BQ127">
        <v>0</v>
      </c>
      <c r="BR127">
        <v>0</v>
      </c>
      <c r="BS127">
        <v>0</v>
      </c>
      <c r="BT127">
        <v>1</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1</v>
      </c>
      <c r="CN127">
        <v>0</v>
      </c>
      <c r="CO127" t="s">
        <v>1925</v>
      </c>
      <c r="CP127" t="s">
        <v>1925</v>
      </c>
      <c r="CQ127" t="s">
        <v>1925</v>
      </c>
      <c r="CR127" t="s">
        <v>1925</v>
      </c>
      <c r="CS127" t="s">
        <v>1925</v>
      </c>
      <c r="CT127" t="s">
        <v>1925</v>
      </c>
      <c r="CU127" t="s">
        <v>1925</v>
      </c>
      <c r="CV127" t="s">
        <v>1925</v>
      </c>
      <c r="CW127">
        <v>1</v>
      </c>
      <c r="CX127">
        <v>1</v>
      </c>
      <c r="CY127">
        <v>1</v>
      </c>
      <c r="CZ127">
        <v>1</v>
      </c>
      <c r="DA127">
        <v>1</v>
      </c>
      <c r="DB127">
        <v>1</v>
      </c>
      <c r="DC127">
        <v>1</v>
      </c>
      <c r="DD127">
        <v>0</v>
      </c>
      <c r="DE127">
        <v>0</v>
      </c>
      <c r="DF127">
        <v>0</v>
      </c>
      <c r="DG127">
        <v>1</v>
      </c>
      <c r="DH127">
        <v>1</v>
      </c>
      <c r="DI127">
        <v>0</v>
      </c>
      <c r="DJ127">
        <v>1</v>
      </c>
      <c r="DK127">
        <v>1</v>
      </c>
      <c r="DL127">
        <v>1</v>
      </c>
      <c r="DM127">
        <v>0</v>
      </c>
      <c r="DN127">
        <v>1</v>
      </c>
      <c r="DO127">
        <v>0</v>
      </c>
      <c r="DP127">
        <v>1</v>
      </c>
      <c r="DQ127">
        <v>1</v>
      </c>
      <c r="DR127">
        <v>0</v>
      </c>
      <c r="DS127">
        <v>0</v>
      </c>
      <c r="DT127">
        <v>0</v>
      </c>
      <c r="DU127">
        <v>0</v>
      </c>
      <c r="DV127">
        <v>0</v>
      </c>
      <c r="DW127">
        <v>0</v>
      </c>
      <c r="DX127">
        <v>0</v>
      </c>
      <c r="DY127">
        <v>0</v>
      </c>
      <c r="DZ127">
        <v>1</v>
      </c>
      <c r="EA127">
        <v>0</v>
      </c>
      <c r="EB127">
        <v>0</v>
      </c>
      <c r="EC127">
        <v>0</v>
      </c>
      <c r="ED127">
        <v>0</v>
      </c>
      <c r="EE127">
        <v>0</v>
      </c>
      <c r="EF127">
        <v>0</v>
      </c>
      <c r="EG127">
        <v>0</v>
      </c>
      <c r="EH127">
        <v>0</v>
      </c>
      <c r="EI127">
        <v>0</v>
      </c>
      <c r="EJ127">
        <v>0</v>
      </c>
      <c r="EK127">
        <v>0</v>
      </c>
      <c r="EL127">
        <v>0</v>
      </c>
      <c r="EM127">
        <v>1</v>
      </c>
      <c r="EN127">
        <v>0</v>
      </c>
      <c r="EO127">
        <v>0</v>
      </c>
      <c r="EP127">
        <v>0</v>
      </c>
      <c r="EQ127">
        <v>0</v>
      </c>
      <c r="ER127">
        <v>0</v>
      </c>
      <c r="ES127">
        <v>0</v>
      </c>
      <c r="ET127">
        <v>0</v>
      </c>
      <c r="EU127">
        <v>0</v>
      </c>
      <c r="EV127">
        <v>0</v>
      </c>
      <c r="EW127">
        <v>0</v>
      </c>
      <c r="EX127">
        <v>1</v>
      </c>
      <c r="EY127">
        <v>1</v>
      </c>
      <c r="EZ127">
        <v>0</v>
      </c>
      <c r="FA127">
        <v>1</v>
      </c>
      <c r="FB127">
        <v>0</v>
      </c>
      <c r="FC127">
        <v>0</v>
      </c>
      <c r="FD127">
        <v>0</v>
      </c>
      <c r="FE127">
        <v>0</v>
      </c>
      <c r="FF127" t="s">
        <v>1925</v>
      </c>
      <c r="FG127" t="s">
        <v>1925</v>
      </c>
      <c r="FH127" t="s">
        <v>1925</v>
      </c>
      <c r="FI127" t="s">
        <v>1925</v>
      </c>
      <c r="FJ127" t="s">
        <v>1925</v>
      </c>
      <c r="FK127" t="s">
        <v>1925</v>
      </c>
      <c r="FL127">
        <v>1</v>
      </c>
      <c r="FM127">
        <v>0</v>
      </c>
      <c r="FN127">
        <v>0</v>
      </c>
      <c r="FO127">
        <v>0</v>
      </c>
      <c r="FP127">
        <v>0</v>
      </c>
      <c r="FQ127">
        <v>0</v>
      </c>
      <c r="FR127">
        <v>2</v>
      </c>
      <c r="FS127" t="s">
        <v>1925</v>
      </c>
      <c r="FT127" t="s">
        <v>1925</v>
      </c>
      <c r="FU127" t="s">
        <v>1925</v>
      </c>
      <c r="FV127" t="s">
        <v>1925</v>
      </c>
      <c r="FW127" t="s">
        <v>1925</v>
      </c>
      <c r="FX127" t="s">
        <v>1925</v>
      </c>
      <c r="FY127" t="s">
        <v>1925</v>
      </c>
      <c r="FZ127" t="s">
        <v>1925</v>
      </c>
      <c r="GA127" t="s">
        <v>1925</v>
      </c>
      <c r="GB127" t="s">
        <v>1925</v>
      </c>
      <c r="GC127">
        <v>1</v>
      </c>
      <c r="GD127">
        <v>0</v>
      </c>
      <c r="GE127">
        <v>0</v>
      </c>
      <c r="GF127">
        <v>0</v>
      </c>
      <c r="GG127">
        <v>0</v>
      </c>
      <c r="GH127">
        <v>0</v>
      </c>
      <c r="GI127">
        <v>0</v>
      </c>
      <c r="GJ127">
        <v>1</v>
      </c>
      <c r="GK127">
        <v>0</v>
      </c>
      <c r="GL127">
        <v>0</v>
      </c>
      <c r="GM127">
        <v>0</v>
      </c>
      <c r="GN127">
        <v>0</v>
      </c>
      <c r="GO127">
        <v>0</v>
      </c>
      <c r="GP127">
        <v>0</v>
      </c>
      <c r="GQ127">
        <v>0</v>
      </c>
      <c r="GR127" t="s">
        <v>1925</v>
      </c>
      <c r="GS127" t="s">
        <v>1925</v>
      </c>
      <c r="GT127" t="s">
        <v>1925</v>
      </c>
      <c r="GU127" t="s">
        <v>1925</v>
      </c>
      <c r="GV127" t="s">
        <v>1925</v>
      </c>
      <c r="GW127" t="s">
        <v>1925</v>
      </c>
      <c r="GX127" t="s">
        <v>1925</v>
      </c>
      <c r="GY127" t="s">
        <v>1925</v>
      </c>
      <c r="GZ127" t="s">
        <v>1925</v>
      </c>
      <c r="HA127" t="s">
        <v>1925</v>
      </c>
      <c r="HB127" t="s">
        <v>1925</v>
      </c>
      <c r="HC127" t="s">
        <v>1925</v>
      </c>
      <c r="HD127" t="s">
        <v>1925</v>
      </c>
      <c r="HE127">
        <v>1</v>
      </c>
      <c r="HF127">
        <v>1</v>
      </c>
      <c r="HG127">
        <v>1</v>
      </c>
      <c r="HH127">
        <v>1</v>
      </c>
      <c r="HI127">
        <v>1</v>
      </c>
      <c r="HJ127">
        <v>1</v>
      </c>
      <c r="HK127">
        <v>0</v>
      </c>
      <c r="HL127">
        <v>1</v>
      </c>
      <c r="HM127">
        <v>1</v>
      </c>
      <c r="HN127">
        <v>1</v>
      </c>
      <c r="HO127">
        <v>0</v>
      </c>
      <c r="HP127">
        <v>0</v>
      </c>
      <c r="HQ127">
        <v>0</v>
      </c>
      <c r="HR127">
        <v>0</v>
      </c>
      <c r="HS127">
        <v>0</v>
      </c>
    </row>
    <row r="128" spans="1:227" x14ac:dyDescent="0.35">
      <c r="A128" t="s">
        <v>601</v>
      </c>
      <c r="B128" s="1">
        <v>40066</v>
      </c>
      <c r="C128" s="1">
        <v>40359</v>
      </c>
      <c r="D128">
        <v>1</v>
      </c>
      <c r="E128">
        <v>1</v>
      </c>
      <c r="F128">
        <v>1</v>
      </c>
      <c r="G128">
        <v>0</v>
      </c>
      <c r="H128">
        <v>0</v>
      </c>
      <c r="I128">
        <v>0</v>
      </c>
      <c r="J128">
        <v>0</v>
      </c>
      <c r="K128">
        <v>0</v>
      </c>
      <c r="L128">
        <v>0</v>
      </c>
      <c r="M128">
        <v>0</v>
      </c>
      <c r="N128">
        <v>0</v>
      </c>
      <c r="O128">
        <v>0</v>
      </c>
      <c r="P128">
        <v>0</v>
      </c>
      <c r="Q128">
        <v>0</v>
      </c>
      <c r="R128">
        <v>0</v>
      </c>
      <c r="S128">
        <v>1</v>
      </c>
      <c r="T128">
        <v>0</v>
      </c>
      <c r="U128">
        <v>0</v>
      </c>
      <c r="V128">
        <v>1</v>
      </c>
      <c r="W128">
        <v>1</v>
      </c>
      <c r="X128">
        <v>0</v>
      </c>
      <c r="Y128">
        <v>1</v>
      </c>
      <c r="Z128">
        <v>1</v>
      </c>
      <c r="AA128">
        <v>0</v>
      </c>
      <c r="AB128">
        <v>1</v>
      </c>
      <c r="AC128">
        <v>1</v>
      </c>
      <c r="AD128">
        <v>1</v>
      </c>
      <c r="AE128">
        <v>0</v>
      </c>
      <c r="AF128">
        <v>0</v>
      </c>
      <c r="AG128">
        <v>1</v>
      </c>
      <c r="AH128">
        <v>0</v>
      </c>
      <c r="AI128">
        <v>1</v>
      </c>
      <c r="AJ128">
        <v>0</v>
      </c>
      <c r="AK128">
        <v>0</v>
      </c>
      <c r="AL128">
        <v>0</v>
      </c>
      <c r="AM128">
        <v>1</v>
      </c>
      <c r="AN128">
        <v>0</v>
      </c>
      <c r="AO128">
        <v>1</v>
      </c>
      <c r="AP128">
        <v>0</v>
      </c>
      <c r="AQ128">
        <v>0</v>
      </c>
      <c r="AR128">
        <v>0</v>
      </c>
      <c r="AS128">
        <v>0</v>
      </c>
      <c r="AT128">
        <v>0</v>
      </c>
      <c r="AU128">
        <v>0</v>
      </c>
      <c r="AV128">
        <v>0</v>
      </c>
      <c r="AW128">
        <v>0</v>
      </c>
      <c r="AX128">
        <v>0</v>
      </c>
      <c r="AY128">
        <v>1</v>
      </c>
      <c r="AZ128">
        <v>1</v>
      </c>
      <c r="BA128">
        <v>0</v>
      </c>
      <c r="BB128">
        <v>0</v>
      </c>
      <c r="BC128">
        <v>0</v>
      </c>
      <c r="BD128">
        <v>0</v>
      </c>
      <c r="BE128">
        <v>0</v>
      </c>
      <c r="BF128">
        <v>0</v>
      </c>
      <c r="BG128">
        <v>0</v>
      </c>
      <c r="BH128">
        <v>0</v>
      </c>
      <c r="BI128">
        <v>0</v>
      </c>
      <c r="BJ128">
        <v>0</v>
      </c>
      <c r="BK128">
        <v>0</v>
      </c>
      <c r="BL128">
        <v>0</v>
      </c>
      <c r="BM128">
        <v>1</v>
      </c>
      <c r="BN128">
        <v>0</v>
      </c>
      <c r="BO128">
        <v>0</v>
      </c>
      <c r="BP128">
        <v>0</v>
      </c>
      <c r="BQ128">
        <v>0</v>
      </c>
      <c r="BR128">
        <v>0</v>
      </c>
      <c r="BS128">
        <v>0</v>
      </c>
      <c r="BT128">
        <v>1</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1</v>
      </c>
      <c r="CN128">
        <v>0</v>
      </c>
      <c r="CO128" t="s">
        <v>1925</v>
      </c>
      <c r="CP128" t="s">
        <v>1925</v>
      </c>
      <c r="CQ128" t="s">
        <v>1925</v>
      </c>
      <c r="CR128" t="s">
        <v>1925</v>
      </c>
      <c r="CS128" t="s">
        <v>1925</v>
      </c>
      <c r="CT128" t="s">
        <v>1925</v>
      </c>
      <c r="CU128" t="s">
        <v>1925</v>
      </c>
      <c r="CV128" t="s">
        <v>1925</v>
      </c>
      <c r="CW128">
        <v>1</v>
      </c>
      <c r="CX128">
        <v>1</v>
      </c>
      <c r="CY128">
        <v>1</v>
      </c>
      <c r="CZ128">
        <v>1</v>
      </c>
      <c r="DA128">
        <v>1</v>
      </c>
      <c r="DB128">
        <v>1</v>
      </c>
      <c r="DC128">
        <v>1</v>
      </c>
      <c r="DD128">
        <v>0</v>
      </c>
      <c r="DE128">
        <v>0</v>
      </c>
      <c r="DF128">
        <v>0</v>
      </c>
      <c r="DG128">
        <v>1</v>
      </c>
      <c r="DH128">
        <v>1</v>
      </c>
      <c r="DI128">
        <v>0</v>
      </c>
      <c r="DJ128">
        <v>1</v>
      </c>
      <c r="DK128">
        <v>1</v>
      </c>
      <c r="DL128">
        <v>1</v>
      </c>
      <c r="DM128">
        <v>0</v>
      </c>
      <c r="DN128">
        <v>1</v>
      </c>
      <c r="DO128">
        <v>0</v>
      </c>
      <c r="DP128">
        <v>1</v>
      </c>
      <c r="DQ128">
        <v>1</v>
      </c>
      <c r="DR128">
        <v>0</v>
      </c>
      <c r="DS128">
        <v>0</v>
      </c>
      <c r="DT128">
        <v>0</v>
      </c>
      <c r="DU128">
        <v>0</v>
      </c>
      <c r="DV128">
        <v>0</v>
      </c>
      <c r="DW128">
        <v>0</v>
      </c>
      <c r="DX128">
        <v>0</v>
      </c>
      <c r="DY128">
        <v>0</v>
      </c>
      <c r="DZ128">
        <v>1</v>
      </c>
      <c r="EA128">
        <v>0</v>
      </c>
      <c r="EB128">
        <v>0</v>
      </c>
      <c r="EC128">
        <v>0</v>
      </c>
      <c r="ED128">
        <v>0</v>
      </c>
      <c r="EE128">
        <v>0</v>
      </c>
      <c r="EF128">
        <v>0</v>
      </c>
      <c r="EG128">
        <v>0</v>
      </c>
      <c r="EH128">
        <v>0</v>
      </c>
      <c r="EI128">
        <v>0</v>
      </c>
      <c r="EJ128">
        <v>0</v>
      </c>
      <c r="EK128">
        <v>0</v>
      </c>
      <c r="EL128">
        <v>0</v>
      </c>
      <c r="EM128">
        <v>1</v>
      </c>
      <c r="EN128">
        <v>0</v>
      </c>
      <c r="EO128">
        <v>0</v>
      </c>
      <c r="EP128">
        <v>0</v>
      </c>
      <c r="EQ128">
        <v>0</v>
      </c>
      <c r="ER128">
        <v>0</v>
      </c>
      <c r="ES128">
        <v>0</v>
      </c>
      <c r="ET128">
        <v>0</v>
      </c>
      <c r="EU128">
        <v>0</v>
      </c>
      <c r="EV128">
        <v>0</v>
      </c>
      <c r="EW128">
        <v>0</v>
      </c>
      <c r="EX128">
        <v>1</v>
      </c>
      <c r="EY128">
        <v>1</v>
      </c>
      <c r="EZ128">
        <v>0</v>
      </c>
      <c r="FA128">
        <v>1</v>
      </c>
      <c r="FB128">
        <v>0</v>
      </c>
      <c r="FC128">
        <v>0</v>
      </c>
      <c r="FD128">
        <v>0</v>
      </c>
      <c r="FE128">
        <v>0</v>
      </c>
      <c r="FF128" t="s">
        <v>1925</v>
      </c>
      <c r="FG128" t="s">
        <v>1925</v>
      </c>
      <c r="FH128" t="s">
        <v>1925</v>
      </c>
      <c r="FI128" t="s">
        <v>1925</v>
      </c>
      <c r="FJ128" t="s">
        <v>1925</v>
      </c>
      <c r="FK128" t="s">
        <v>1925</v>
      </c>
      <c r="FL128">
        <v>1</v>
      </c>
      <c r="FM128">
        <v>0</v>
      </c>
      <c r="FN128">
        <v>0</v>
      </c>
      <c r="FO128">
        <v>0</v>
      </c>
      <c r="FP128">
        <v>0</v>
      </c>
      <c r="FQ128">
        <v>0</v>
      </c>
      <c r="FR128">
        <v>2</v>
      </c>
      <c r="FS128" t="s">
        <v>1925</v>
      </c>
      <c r="FT128" t="s">
        <v>1925</v>
      </c>
      <c r="FU128" t="s">
        <v>1925</v>
      </c>
      <c r="FV128" t="s">
        <v>1925</v>
      </c>
      <c r="FW128" t="s">
        <v>1925</v>
      </c>
      <c r="FX128" t="s">
        <v>1925</v>
      </c>
      <c r="FY128" t="s">
        <v>1925</v>
      </c>
      <c r="FZ128" t="s">
        <v>1925</v>
      </c>
      <c r="GA128" t="s">
        <v>1925</v>
      </c>
      <c r="GB128" t="s">
        <v>1925</v>
      </c>
      <c r="GC128">
        <v>1</v>
      </c>
      <c r="GD128">
        <v>0</v>
      </c>
      <c r="GE128">
        <v>0</v>
      </c>
      <c r="GF128">
        <v>0</v>
      </c>
      <c r="GG128">
        <v>0</v>
      </c>
      <c r="GH128">
        <v>0</v>
      </c>
      <c r="GI128">
        <v>0</v>
      </c>
      <c r="GJ128">
        <v>1</v>
      </c>
      <c r="GK128">
        <v>0</v>
      </c>
      <c r="GL128">
        <v>0</v>
      </c>
      <c r="GM128">
        <v>0</v>
      </c>
      <c r="GN128">
        <v>0</v>
      </c>
      <c r="GO128">
        <v>0</v>
      </c>
      <c r="GP128">
        <v>0</v>
      </c>
      <c r="GQ128">
        <v>0</v>
      </c>
      <c r="GR128" t="s">
        <v>1925</v>
      </c>
      <c r="GS128" t="s">
        <v>1925</v>
      </c>
      <c r="GT128" t="s">
        <v>1925</v>
      </c>
      <c r="GU128" t="s">
        <v>1925</v>
      </c>
      <c r="GV128" t="s">
        <v>1925</v>
      </c>
      <c r="GW128" t="s">
        <v>1925</v>
      </c>
      <c r="GX128" t="s">
        <v>1925</v>
      </c>
      <c r="GY128" t="s">
        <v>1925</v>
      </c>
      <c r="GZ128" t="s">
        <v>1925</v>
      </c>
      <c r="HA128" t="s">
        <v>1925</v>
      </c>
      <c r="HB128" t="s">
        <v>1925</v>
      </c>
      <c r="HC128" t="s">
        <v>1925</v>
      </c>
      <c r="HD128" t="s">
        <v>1925</v>
      </c>
      <c r="HE128">
        <v>1</v>
      </c>
      <c r="HF128">
        <v>1</v>
      </c>
      <c r="HG128">
        <v>1</v>
      </c>
      <c r="HH128">
        <v>1</v>
      </c>
      <c r="HI128">
        <v>1</v>
      </c>
      <c r="HJ128">
        <v>1</v>
      </c>
      <c r="HK128">
        <v>0</v>
      </c>
      <c r="HL128">
        <v>1</v>
      </c>
      <c r="HM128">
        <v>1</v>
      </c>
      <c r="HN128">
        <v>1</v>
      </c>
      <c r="HO128">
        <v>0</v>
      </c>
      <c r="HP128">
        <v>0</v>
      </c>
      <c r="HQ128">
        <v>0</v>
      </c>
      <c r="HR128">
        <v>0</v>
      </c>
      <c r="HS128">
        <v>0</v>
      </c>
    </row>
    <row r="129" spans="1:227" x14ac:dyDescent="0.35">
      <c r="A129" t="s">
        <v>601</v>
      </c>
      <c r="B129" s="1">
        <v>40360</v>
      </c>
      <c r="C129" s="1">
        <v>41826</v>
      </c>
      <c r="D129">
        <v>1</v>
      </c>
      <c r="E129">
        <v>1</v>
      </c>
      <c r="F129">
        <v>1</v>
      </c>
      <c r="G129">
        <v>0</v>
      </c>
      <c r="H129">
        <v>0</v>
      </c>
      <c r="I129">
        <v>0</v>
      </c>
      <c r="J129">
        <v>0</v>
      </c>
      <c r="K129">
        <v>0</v>
      </c>
      <c r="L129">
        <v>0</v>
      </c>
      <c r="M129">
        <v>0</v>
      </c>
      <c r="N129">
        <v>0</v>
      </c>
      <c r="O129">
        <v>0</v>
      </c>
      <c r="P129">
        <v>0</v>
      </c>
      <c r="Q129">
        <v>0</v>
      </c>
      <c r="R129">
        <v>0</v>
      </c>
      <c r="S129">
        <v>1</v>
      </c>
      <c r="T129">
        <v>0</v>
      </c>
      <c r="U129">
        <v>0</v>
      </c>
      <c r="V129">
        <v>1</v>
      </c>
      <c r="W129">
        <v>1</v>
      </c>
      <c r="X129">
        <v>0</v>
      </c>
      <c r="Y129">
        <v>1</v>
      </c>
      <c r="Z129">
        <v>1</v>
      </c>
      <c r="AA129">
        <v>0</v>
      </c>
      <c r="AB129">
        <v>1</v>
      </c>
      <c r="AC129">
        <v>1</v>
      </c>
      <c r="AD129">
        <v>1</v>
      </c>
      <c r="AE129">
        <v>0</v>
      </c>
      <c r="AF129">
        <v>0</v>
      </c>
      <c r="AG129">
        <v>1</v>
      </c>
      <c r="AH129">
        <v>0</v>
      </c>
      <c r="AI129">
        <v>1</v>
      </c>
      <c r="AJ129">
        <v>0</v>
      </c>
      <c r="AK129">
        <v>0</v>
      </c>
      <c r="AL129">
        <v>0</v>
      </c>
      <c r="AM129">
        <v>1</v>
      </c>
      <c r="AN129">
        <v>0</v>
      </c>
      <c r="AO129">
        <v>1</v>
      </c>
      <c r="AP129">
        <v>0</v>
      </c>
      <c r="AQ129">
        <v>0</v>
      </c>
      <c r="AR129">
        <v>0</v>
      </c>
      <c r="AS129">
        <v>0</v>
      </c>
      <c r="AT129">
        <v>0</v>
      </c>
      <c r="AU129">
        <v>0</v>
      </c>
      <c r="AV129">
        <v>0</v>
      </c>
      <c r="AW129">
        <v>0</v>
      </c>
      <c r="AX129">
        <v>0</v>
      </c>
      <c r="AY129">
        <v>1</v>
      </c>
      <c r="AZ129">
        <v>1</v>
      </c>
      <c r="BA129">
        <v>0</v>
      </c>
      <c r="BB129">
        <v>0</v>
      </c>
      <c r="BC129">
        <v>0</v>
      </c>
      <c r="BD129">
        <v>0</v>
      </c>
      <c r="BE129">
        <v>0</v>
      </c>
      <c r="BF129">
        <v>0</v>
      </c>
      <c r="BG129">
        <v>0</v>
      </c>
      <c r="BH129">
        <v>0</v>
      </c>
      <c r="BI129">
        <v>0</v>
      </c>
      <c r="BJ129">
        <v>0</v>
      </c>
      <c r="BK129">
        <v>0</v>
      </c>
      <c r="BL129">
        <v>0</v>
      </c>
      <c r="BM129">
        <v>1</v>
      </c>
      <c r="BN129">
        <v>0</v>
      </c>
      <c r="BO129">
        <v>0</v>
      </c>
      <c r="BP129">
        <v>0</v>
      </c>
      <c r="BQ129">
        <v>0</v>
      </c>
      <c r="BR129">
        <v>0</v>
      </c>
      <c r="BS129">
        <v>0</v>
      </c>
      <c r="BT129">
        <v>1</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1</v>
      </c>
      <c r="CN129">
        <v>0</v>
      </c>
      <c r="CO129" t="s">
        <v>1925</v>
      </c>
      <c r="CP129" t="s">
        <v>1925</v>
      </c>
      <c r="CQ129" t="s">
        <v>1925</v>
      </c>
      <c r="CR129" t="s">
        <v>1925</v>
      </c>
      <c r="CS129" t="s">
        <v>1925</v>
      </c>
      <c r="CT129" t="s">
        <v>1925</v>
      </c>
      <c r="CU129" t="s">
        <v>1925</v>
      </c>
      <c r="CV129" t="s">
        <v>1925</v>
      </c>
      <c r="CW129">
        <v>1</v>
      </c>
      <c r="CX129">
        <v>1</v>
      </c>
      <c r="CY129">
        <v>1</v>
      </c>
      <c r="CZ129">
        <v>1</v>
      </c>
      <c r="DA129">
        <v>1</v>
      </c>
      <c r="DB129">
        <v>1</v>
      </c>
      <c r="DC129">
        <v>1</v>
      </c>
      <c r="DD129">
        <v>0</v>
      </c>
      <c r="DE129">
        <v>0</v>
      </c>
      <c r="DF129">
        <v>0</v>
      </c>
      <c r="DG129">
        <v>1</v>
      </c>
      <c r="DH129">
        <v>1</v>
      </c>
      <c r="DI129">
        <v>0</v>
      </c>
      <c r="DJ129">
        <v>1</v>
      </c>
      <c r="DK129">
        <v>1</v>
      </c>
      <c r="DL129">
        <v>1</v>
      </c>
      <c r="DM129">
        <v>0</v>
      </c>
      <c r="DN129">
        <v>1</v>
      </c>
      <c r="DO129">
        <v>0</v>
      </c>
      <c r="DP129">
        <v>1</v>
      </c>
      <c r="DQ129">
        <v>1</v>
      </c>
      <c r="DR129">
        <v>0</v>
      </c>
      <c r="DS129">
        <v>0</v>
      </c>
      <c r="DT129">
        <v>0</v>
      </c>
      <c r="DU129">
        <v>0</v>
      </c>
      <c r="DV129">
        <v>0</v>
      </c>
      <c r="DW129">
        <v>0</v>
      </c>
      <c r="DX129">
        <v>0</v>
      </c>
      <c r="DY129">
        <v>0</v>
      </c>
      <c r="DZ129">
        <v>1</v>
      </c>
      <c r="EA129">
        <v>0</v>
      </c>
      <c r="EB129">
        <v>0</v>
      </c>
      <c r="EC129">
        <v>0</v>
      </c>
      <c r="ED129">
        <v>0</v>
      </c>
      <c r="EE129">
        <v>0</v>
      </c>
      <c r="EF129">
        <v>0</v>
      </c>
      <c r="EG129">
        <v>0</v>
      </c>
      <c r="EH129">
        <v>0</v>
      </c>
      <c r="EI129">
        <v>0</v>
      </c>
      <c r="EJ129">
        <v>0</v>
      </c>
      <c r="EK129">
        <v>0</v>
      </c>
      <c r="EL129">
        <v>0</v>
      </c>
      <c r="EM129">
        <v>1</v>
      </c>
      <c r="EN129">
        <v>0</v>
      </c>
      <c r="EO129">
        <v>0</v>
      </c>
      <c r="EP129">
        <v>0</v>
      </c>
      <c r="EQ129">
        <v>0</v>
      </c>
      <c r="ER129">
        <v>0</v>
      </c>
      <c r="ES129">
        <v>0</v>
      </c>
      <c r="ET129">
        <v>0</v>
      </c>
      <c r="EU129">
        <v>0</v>
      </c>
      <c r="EV129">
        <v>0</v>
      </c>
      <c r="EW129">
        <v>0</v>
      </c>
      <c r="EX129">
        <v>1</v>
      </c>
      <c r="EY129">
        <v>1</v>
      </c>
      <c r="EZ129">
        <v>0</v>
      </c>
      <c r="FA129">
        <v>1</v>
      </c>
      <c r="FB129">
        <v>0</v>
      </c>
      <c r="FC129">
        <v>0</v>
      </c>
      <c r="FD129">
        <v>0</v>
      </c>
      <c r="FE129">
        <v>0</v>
      </c>
      <c r="FF129" t="s">
        <v>1925</v>
      </c>
      <c r="FG129" t="s">
        <v>1925</v>
      </c>
      <c r="FH129" t="s">
        <v>1925</v>
      </c>
      <c r="FI129" t="s">
        <v>1925</v>
      </c>
      <c r="FJ129" t="s">
        <v>1925</v>
      </c>
      <c r="FK129" t="s">
        <v>1925</v>
      </c>
      <c r="FL129">
        <v>1</v>
      </c>
      <c r="FM129">
        <v>0</v>
      </c>
      <c r="FN129">
        <v>0</v>
      </c>
      <c r="FO129">
        <v>0</v>
      </c>
      <c r="FP129">
        <v>0</v>
      </c>
      <c r="FQ129">
        <v>0</v>
      </c>
      <c r="FR129">
        <v>2</v>
      </c>
      <c r="FS129" t="s">
        <v>1925</v>
      </c>
      <c r="FT129" t="s">
        <v>1925</v>
      </c>
      <c r="FU129" t="s">
        <v>1925</v>
      </c>
      <c r="FV129" t="s">
        <v>1925</v>
      </c>
      <c r="FW129" t="s">
        <v>1925</v>
      </c>
      <c r="FX129" t="s">
        <v>1925</v>
      </c>
      <c r="FY129" t="s">
        <v>1925</v>
      </c>
      <c r="FZ129" t="s">
        <v>1925</v>
      </c>
      <c r="GA129" t="s">
        <v>1925</v>
      </c>
      <c r="GB129" t="s">
        <v>1925</v>
      </c>
      <c r="GC129">
        <v>1</v>
      </c>
      <c r="GD129" t="s">
        <v>1925</v>
      </c>
      <c r="GE129">
        <v>0</v>
      </c>
      <c r="GF129">
        <v>0</v>
      </c>
      <c r="GG129">
        <v>0</v>
      </c>
      <c r="GH129">
        <v>0</v>
      </c>
      <c r="GI129">
        <v>0</v>
      </c>
      <c r="GJ129">
        <v>1</v>
      </c>
      <c r="GK129">
        <v>0</v>
      </c>
      <c r="GL129">
        <v>0</v>
      </c>
      <c r="GM129">
        <v>0</v>
      </c>
      <c r="GN129">
        <v>0</v>
      </c>
      <c r="GO129">
        <v>0</v>
      </c>
      <c r="GP129">
        <v>0</v>
      </c>
      <c r="GQ129">
        <v>0</v>
      </c>
      <c r="GR129" t="s">
        <v>1925</v>
      </c>
      <c r="GS129" t="s">
        <v>1925</v>
      </c>
      <c r="GT129" t="s">
        <v>1925</v>
      </c>
      <c r="GU129" t="s">
        <v>1925</v>
      </c>
      <c r="GV129" t="s">
        <v>1925</v>
      </c>
      <c r="GW129" t="s">
        <v>1925</v>
      </c>
      <c r="GX129" t="s">
        <v>1925</v>
      </c>
      <c r="GY129" t="s">
        <v>1925</v>
      </c>
      <c r="GZ129" t="s">
        <v>1925</v>
      </c>
      <c r="HA129" t="s">
        <v>1925</v>
      </c>
      <c r="HB129" t="s">
        <v>1925</v>
      </c>
      <c r="HC129" t="s">
        <v>1925</v>
      </c>
      <c r="HD129" t="s">
        <v>1925</v>
      </c>
      <c r="HE129">
        <v>1</v>
      </c>
      <c r="HF129">
        <v>1</v>
      </c>
      <c r="HG129">
        <v>1</v>
      </c>
      <c r="HH129">
        <v>1</v>
      </c>
      <c r="HI129">
        <v>1</v>
      </c>
      <c r="HJ129">
        <v>1</v>
      </c>
      <c r="HK129">
        <v>0</v>
      </c>
      <c r="HL129">
        <v>1</v>
      </c>
      <c r="HM129">
        <v>1</v>
      </c>
      <c r="HN129">
        <v>1</v>
      </c>
      <c r="HO129">
        <v>0</v>
      </c>
      <c r="HP129">
        <v>0</v>
      </c>
      <c r="HQ129">
        <v>0</v>
      </c>
      <c r="HR129">
        <v>0</v>
      </c>
      <c r="HS129">
        <v>0</v>
      </c>
    </row>
    <row r="130" spans="1:227" x14ac:dyDescent="0.35">
      <c r="A130" t="s">
        <v>601</v>
      </c>
      <c r="B130" s="1">
        <v>41827</v>
      </c>
      <c r="C130" s="1">
        <v>43435</v>
      </c>
      <c r="D130">
        <v>1</v>
      </c>
      <c r="E130">
        <v>1</v>
      </c>
      <c r="F130">
        <v>1</v>
      </c>
      <c r="G130">
        <v>0</v>
      </c>
      <c r="H130">
        <v>0</v>
      </c>
      <c r="I130">
        <v>0</v>
      </c>
      <c r="J130">
        <v>0</v>
      </c>
      <c r="K130">
        <v>0</v>
      </c>
      <c r="L130">
        <v>0</v>
      </c>
      <c r="M130">
        <v>0</v>
      </c>
      <c r="N130">
        <v>0</v>
      </c>
      <c r="O130">
        <v>0</v>
      </c>
      <c r="P130">
        <v>0</v>
      </c>
      <c r="Q130">
        <v>0</v>
      </c>
      <c r="R130">
        <v>0</v>
      </c>
      <c r="S130">
        <v>1</v>
      </c>
      <c r="T130">
        <v>0</v>
      </c>
      <c r="U130">
        <v>0</v>
      </c>
      <c r="V130">
        <v>1</v>
      </c>
      <c r="W130">
        <v>1</v>
      </c>
      <c r="X130">
        <v>0</v>
      </c>
      <c r="Y130">
        <v>1</v>
      </c>
      <c r="Z130">
        <v>1</v>
      </c>
      <c r="AA130">
        <v>0</v>
      </c>
      <c r="AB130">
        <v>1</v>
      </c>
      <c r="AC130">
        <v>1</v>
      </c>
      <c r="AD130">
        <v>1</v>
      </c>
      <c r="AE130">
        <v>0</v>
      </c>
      <c r="AF130">
        <v>0</v>
      </c>
      <c r="AG130">
        <v>1</v>
      </c>
      <c r="AH130">
        <v>0</v>
      </c>
      <c r="AI130">
        <v>1</v>
      </c>
      <c r="AJ130">
        <v>0</v>
      </c>
      <c r="AK130">
        <v>0</v>
      </c>
      <c r="AL130">
        <v>0</v>
      </c>
      <c r="AM130">
        <v>1</v>
      </c>
      <c r="AN130">
        <v>0</v>
      </c>
      <c r="AO130">
        <v>1</v>
      </c>
      <c r="AP130">
        <v>0</v>
      </c>
      <c r="AQ130">
        <v>0</v>
      </c>
      <c r="AR130">
        <v>0</v>
      </c>
      <c r="AS130">
        <v>0</v>
      </c>
      <c r="AT130">
        <v>0</v>
      </c>
      <c r="AU130">
        <v>0</v>
      </c>
      <c r="AV130">
        <v>0</v>
      </c>
      <c r="AW130">
        <v>0</v>
      </c>
      <c r="AX130">
        <v>0</v>
      </c>
      <c r="AY130">
        <v>1</v>
      </c>
      <c r="AZ130">
        <v>1</v>
      </c>
      <c r="BA130">
        <v>0</v>
      </c>
      <c r="BB130">
        <v>0</v>
      </c>
      <c r="BC130">
        <v>0</v>
      </c>
      <c r="BD130">
        <v>0</v>
      </c>
      <c r="BE130">
        <v>0</v>
      </c>
      <c r="BF130">
        <v>0</v>
      </c>
      <c r="BG130">
        <v>0</v>
      </c>
      <c r="BH130">
        <v>0</v>
      </c>
      <c r="BI130">
        <v>0</v>
      </c>
      <c r="BJ130">
        <v>0</v>
      </c>
      <c r="BK130">
        <v>0</v>
      </c>
      <c r="BL130">
        <v>0</v>
      </c>
      <c r="BM130">
        <v>1</v>
      </c>
      <c r="BN130">
        <v>0</v>
      </c>
      <c r="BO130">
        <v>0</v>
      </c>
      <c r="BP130">
        <v>0</v>
      </c>
      <c r="BQ130">
        <v>0</v>
      </c>
      <c r="BR130">
        <v>0</v>
      </c>
      <c r="BS130">
        <v>0</v>
      </c>
      <c r="BT130">
        <v>1</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1</v>
      </c>
      <c r="CN130">
        <v>0</v>
      </c>
      <c r="CO130" t="s">
        <v>1925</v>
      </c>
      <c r="CP130" t="s">
        <v>1925</v>
      </c>
      <c r="CQ130" t="s">
        <v>1925</v>
      </c>
      <c r="CR130" t="s">
        <v>1925</v>
      </c>
      <c r="CS130" t="s">
        <v>1925</v>
      </c>
      <c r="CT130" t="s">
        <v>1925</v>
      </c>
      <c r="CU130" t="s">
        <v>1925</v>
      </c>
      <c r="CV130" t="s">
        <v>1925</v>
      </c>
      <c r="CW130">
        <v>1</v>
      </c>
      <c r="CX130">
        <v>1</v>
      </c>
      <c r="CY130">
        <v>1</v>
      </c>
      <c r="CZ130">
        <v>1</v>
      </c>
      <c r="DA130">
        <v>1</v>
      </c>
      <c r="DB130">
        <v>1</v>
      </c>
      <c r="DC130">
        <v>1</v>
      </c>
      <c r="DD130">
        <v>0</v>
      </c>
      <c r="DE130">
        <v>0</v>
      </c>
      <c r="DF130">
        <v>0</v>
      </c>
      <c r="DG130">
        <v>1</v>
      </c>
      <c r="DH130">
        <v>1</v>
      </c>
      <c r="DI130">
        <v>0</v>
      </c>
      <c r="DJ130">
        <v>1</v>
      </c>
      <c r="DK130">
        <v>1</v>
      </c>
      <c r="DL130">
        <v>1</v>
      </c>
      <c r="DM130">
        <v>0</v>
      </c>
      <c r="DN130">
        <v>1</v>
      </c>
      <c r="DO130">
        <v>0</v>
      </c>
      <c r="DP130">
        <v>1</v>
      </c>
      <c r="DQ130">
        <v>1</v>
      </c>
      <c r="DR130">
        <v>0</v>
      </c>
      <c r="DS130">
        <v>0</v>
      </c>
      <c r="DT130">
        <v>0</v>
      </c>
      <c r="DU130">
        <v>0</v>
      </c>
      <c r="DV130">
        <v>0</v>
      </c>
      <c r="DW130">
        <v>0</v>
      </c>
      <c r="DX130">
        <v>0</v>
      </c>
      <c r="DY130">
        <v>0</v>
      </c>
      <c r="DZ130">
        <v>1</v>
      </c>
      <c r="EA130">
        <v>0</v>
      </c>
      <c r="EB130">
        <v>0</v>
      </c>
      <c r="EC130">
        <v>0</v>
      </c>
      <c r="ED130">
        <v>0</v>
      </c>
      <c r="EE130">
        <v>0</v>
      </c>
      <c r="EF130">
        <v>0</v>
      </c>
      <c r="EG130">
        <v>0</v>
      </c>
      <c r="EH130">
        <v>0</v>
      </c>
      <c r="EI130">
        <v>0</v>
      </c>
      <c r="EJ130">
        <v>0</v>
      </c>
      <c r="EK130">
        <v>0</v>
      </c>
      <c r="EL130">
        <v>0</v>
      </c>
      <c r="EM130">
        <v>1</v>
      </c>
      <c r="EN130">
        <v>0</v>
      </c>
      <c r="EO130">
        <v>0</v>
      </c>
      <c r="EP130">
        <v>0</v>
      </c>
      <c r="EQ130">
        <v>0</v>
      </c>
      <c r="ER130">
        <v>0</v>
      </c>
      <c r="ES130">
        <v>0</v>
      </c>
      <c r="ET130">
        <v>0</v>
      </c>
      <c r="EU130">
        <v>0</v>
      </c>
      <c r="EV130">
        <v>0</v>
      </c>
      <c r="EW130">
        <v>0</v>
      </c>
      <c r="EX130">
        <v>1</v>
      </c>
      <c r="EY130">
        <v>1</v>
      </c>
      <c r="EZ130">
        <v>0</v>
      </c>
      <c r="FA130">
        <v>1</v>
      </c>
      <c r="FB130">
        <v>0</v>
      </c>
      <c r="FC130">
        <v>0</v>
      </c>
      <c r="FD130">
        <v>0</v>
      </c>
      <c r="FE130">
        <v>0</v>
      </c>
      <c r="FF130" t="s">
        <v>1925</v>
      </c>
      <c r="FG130" t="s">
        <v>1925</v>
      </c>
      <c r="FH130" t="s">
        <v>1925</v>
      </c>
      <c r="FI130" t="s">
        <v>1925</v>
      </c>
      <c r="FJ130" t="s">
        <v>1925</v>
      </c>
      <c r="FK130" t="s">
        <v>1925</v>
      </c>
      <c r="FL130">
        <v>1</v>
      </c>
      <c r="FM130">
        <v>0</v>
      </c>
      <c r="FN130">
        <v>0</v>
      </c>
      <c r="FO130">
        <v>0</v>
      </c>
      <c r="FP130">
        <v>0</v>
      </c>
      <c r="FQ130">
        <v>0</v>
      </c>
      <c r="FR130">
        <v>2</v>
      </c>
      <c r="FS130" t="s">
        <v>1925</v>
      </c>
      <c r="FT130" t="s">
        <v>1925</v>
      </c>
      <c r="FU130" t="s">
        <v>1925</v>
      </c>
      <c r="FV130" t="s">
        <v>1925</v>
      </c>
      <c r="FW130" t="s">
        <v>1925</v>
      </c>
      <c r="FX130" t="s">
        <v>1925</v>
      </c>
      <c r="FY130" t="s">
        <v>1925</v>
      </c>
      <c r="FZ130" t="s">
        <v>1925</v>
      </c>
      <c r="GA130" t="s">
        <v>1925</v>
      </c>
      <c r="GB130" t="s">
        <v>1925</v>
      </c>
      <c r="GC130">
        <v>1</v>
      </c>
      <c r="GD130" t="s">
        <v>1925</v>
      </c>
      <c r="GE130">
        <v>0</v>
      </c>
      <c r="GF130">
        <v>0</v>
      </c>
      <c r="GG130">
        <v>0</v>
      </c>
      <c r="GH130">
        <v>0</v>
      </c>
      <c r="GI130">
        <v>0</v>
      </c>
      <c r="GJ130">
        <v>1</v>
      </c>
      <c r="GK130">
        <v>0</v>
      </c>
      <c r="GL130">
        <v>0</v>
      </c>
      <c r="GM130">
        <v>0</v>
      </c>
      <c r="GN130">
        <v>0</v>
      </c>
      <c r="GO130">
        <v>0</v>
      </c>
      <c r="GP130">
        <v>0</v>
      </c>
      <c r="GQ130">
        <v>0</v>
      </c>
      <c r="GR130" t="s">
        <v>1925</v>
      </c>
      <c r="GS130" t="s">
        <v>1925</v>
      </c>
      <c r="GT130" t="s">
        <v>1925</v>
      </c>
      <c r="GU130" t="s">
        <v>1925</v>
      </c>
      <c r="GV130" t="s">
        <v>1925</v>
      </c>
      <c r="GW130" t="s">
        <v>1925</v>
      </c>
      <c r="GX130" t="s">
        <v>1925</v>
      </c>
      <c r="GY130" t="s">
        <v>1925</v>
      </c>
      <c r="GZ130" t="s">
        <v>1925</v>
      </c>
      <c r="HA130" t="s">
        <v>1925</v>
      </c>
      <c r="HB130" t="s">
        <v>1925</v>
      </c>
      <c r="HC130" t="s">
        <v>1925</v>
      </c>
      <c r="HD130" t="s">
        <v>1925</v>
      </c>
      <c r="HE130">
        <v>1</v>
      </c>
      <c r="HF130">
        <v>1</v>
      </c>
      <c r="HG130">
        <v>1</v>
      </c>
      <c r="HH130">
        <v>1</v>
      </c>
      <c r="HI130">
        <v>1</v>
      </c>
      <c r="HJ130">
        <v>1</v>
      </c>
      <c r="HK130">
        <v>0</v>
      </c>
      <c r="HL130">
        <v>1</v>
      </c>
      <c r="HM130">
        <v>1</v>
      </c>
      <c r="HN130">
        <v>1</v>
      </c>
      <c r="HO130">
        <v>0</v>
      </c>
      <c r="HP130">
        <v>0</v>
      </c>
      <c r="HQ130">
        <v>0</v>
      </c>
      <c r="HR130">
        <v>0</v>
      </c>
      <c r="HS130">
        <v>0</v>
      </c>
    </row>
    <row r="131" spans="1:227" x14ac:dyDescent="0.35">
      <c r="A131" t="s">
        <v>648</v>
      </c>
      <c r="B131" s="1">
        <v>39448</v>
      </c>
      <c r="C131" s="1">
        <v>43435</v>
      </c>
      <c r="D131">
        <v>1</v>
      </c>
      <c r="E131">
        <v>1</v>
      </c>
      <c r="F131">
        <v>1</v>
      </c>
      <c r="G131">
        <v>1</v>
      </c>
      <c r="H131">
        <v>0</v>
      </c>
      <c r="I131">
        <v>0</v>
      </c>
      <c r="J131">
        <v>0</v>
      </c>
      <c r="K131">
        <v>0</v>
      </c>
      <c r="L131">
        <v>0</v>
      </c>
      <c r="M131">
        <v>0</v>
      </c>
      <c r="N131">
        <v>0</v>
      </c>
      <c r="O131">
        <v>0</v>
      </c>
      <c r="P131">
        <v>0</v>
      </c>
      <c r="Q131">
        <v>0</v>
      </c>
      <c r="R131">
        <v>0</v>
      </c>
      <c r="S131">
        <v>1</v>
      </c>
      <c r="T131">
        <v>0</v>
      </c>
      <c r="U131">
        <v>0</v>
      </c>
      <c r="V131">
        <v>1</v>
      </c>
      <c r="W131">
        <v>0</v>
      </c>
      <c r="X131">
        <v>0</v>
      </c>
      <c r="Y131">
        <v>0</v>
      </c>
      <c r="Z131">
        <v>0</v>
      </c>
      <c r="AA131">
        <v>0</v>
      </c>
      <c r="AB131">
        <v>0</v>
      </c>
      <c r="AC131">
        <v>0</v>
      </c>
      <c r="AD131">
        <v>0</v>
      </c>
      <c r="AE131">
        <v>0</v>
      </c>
      <c r="AF131">
        <v>0</v>
      </c>
      <c r="AG131">
        <v>0</v>
      </c>
      <c r="AH131">
        <v>1</v>
      </c>
      <c r="AI131">
        <v>0</v>
      </c>
      <c r="AJ131">
        <v>0</v>
      </c>
      <c r="AK131">
        <v>0</v>
      </c>
      <c r="AL131">
        <v>0</v>
      </c>
      <c r="AM131">
        <v>0</v>
      </c>
      <c r="AN131">
        <v>1</v>
      </c>
      <c r="AO131">
        <v>0</v>
      </c>
      <c r="AP131">
        <v>0</v>
      </c>
      <c r="AQ131">
        <v>0</v>
      </c>
      <c r="AR131">
        <v>1</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1</v>
      </c>
      <c r="BL131">
        <v>0</v>
      </c>
      <c r="BM131">
        <v>0</v>
      </c>
      <c r="BN131">
        <v>0</v>
      </c>
      <c r="BO131">
        <v>0</v>
      </c>
      <c r="BP131">
        <v>0</v>
      </c>
      <c r="BQ131">
        <v>0</v>
      </c>
      <c r="BR131">
        <v>0</v>
      </c>
      <c r="BS131">
        <v>1</v>
      </c>
      <c r="BT131">
        <v>1</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1</v>
      </c>
      <c r="CO131" t="s">
        <v>1925</v>
      </c>
      <c r="CP131" t="s">
        <v>1925</v>
      </c>
      <c r="CQ131" t="s">
        <v>1925</v>
      </c>
      <c r="CR131" t="s">
        <v>1925</v>
      </c>
      <c r="CS131" t="s">
        <v>1925</v>
      </c>
      <c r="CT131" t="s">
        <v>1925</v>
      </c>
      <c r="CU131" t="s">
        <v>1925</v>
      </c>
      <c r="CV131" t="s">
        <v>1925</v>
      </c>
      <c r="CW131">
        <v>0</v>
      </c>
      <c r="CX131">
        <v>0</v>
      </c>
      <c r="CY131">
        <v>0</v>
      </c>
      <c r="CZ131">
        <v>0</v>
      </c>
      <c r="DA131">
        <v>0</v>
      </c>
      <c r="DB131">
        <v>0</v>
      </c>
      <c r="DC131">
        <v>0</v>
      </c>
      <c r="DD131">
        <v>1</v>
      </c>
      <c r="DE131">
        <v>0</v>
      </c>
      <c r="DF131">
        <v>0</v>
      </c>
      <c r="DG131">
        <v>0</v>
      </c>
      <c r="DH131">
        <v>0</v>
      </c>
      <c r="DI131">
        <v>0</v>
      </c>
      <c r="DJ131">
        <v>0</v>
      </c>
      <c r="DK131">
        <v>0</v>
      </c>
      <c r="DL131">
        <v>0</v>
      </c>
      <c r="DM131">
        <v>0</v>
      </c>
      <c r="DN131">
        <v>1</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1</v>
      </c>
      <c r="EK131">
        <v>0</v>
      </c>
      <c r="EL131">
        <v>1</v>
      </c>
      <c r="EM131">
        <v>0</v>
      </c>
      <c r="EN131">
        <v>0</v>
      </c>
      <c r="EO131">
        <v>0</v>
      </c>
      <c r="EP131">
        <v>0</v>
      </c>
      <c r="EQ131">
        <v>0</v>
      </c>
      <c r="ER131">
        <v>0</v>
      </c>
      <c r="ES131">
        <v>0</v>
      </c>
      <c r="ET131">
        <v>0</v>
      </c>
      <c r="EU131">
        <v>0</v>
      </c>
      <c r="EV131">
        <v>0</v>
      </c>
      <c r="EW131">
        <v>2</v>
      </c>
      <c r="EX131" t="s">
        <v>1925</v>
      </c>
      <c r="EY131" t="s">
        <v>1925</v>
      </c>
      <c r="EZ131" t="s">
        <v>1925</v>
      </c>
      <c r="FA131" t="s">
        <v>1925</v>
      </c>
      <c r="FB131" t="s">
        <v>1925</v>
      </c>
      <c r="FC131" t="s">
        <v>1925</v>
      </c>
      <c r="FD131" t="s">
        <v>1925</v>
      </c>
      <c r="FE131">
        <v>0</v>
      </c>
      <c r="FF131" t="s">
        <v>1925</v>
      </c>
      <c r="FG131" t="s">
        <v>1925</v>
      </c>
      <c r="FH131" t="s">
        <v>1925</v>
      </c>
      <c r="FI131" t="s">
        <v>1925</v>
      </c>
      <c r="FJ131" t="s">
        <v>1925</v>
      </c>
      <c r="FK131" t="s">
        <v>1925</v>
      </c>
      <c r="FL131">
        <v>0</v>
      </c>
      <c r="FM131">
        <v>0</v>
      </c>
      <c r="FN131">
        <v>0</v>
      </c>
      <c r="FO131">
        <v>0</v>
      </c>
      <c r="FP131">
        <v>0</v>
      </c>
      <c r="FQ131">
        <v>1</v>
      </c>
      <c r="FR131">
        <v>2</v>
      </c>
      <c r="FS131" t="s">
        <v>1925</v>
      </c>
      <c r="FT131" t="s">
        <v>1925</v>
      </c>
      <c r="FU131" t="s">
        <v>1925</v>
      </c>
      <c r="FV131" t="s">
        <v>1925</v>
      </c>
      <c r="FW131" t="s">
        <v>1925</v>
      </c>
      <c r="FX131" t="s">
        <v>1925</v>
      </c>
      <c r="FY131" t="s">
        <v>1925</v>
      </c>
      <c r="FZ131" t="s">
        <v>1925</v>
      </c>
      <c r="GA131" t="s">
        <v>1925</v>
      </c>
      <c r="GB131" t="s">
        <v>1925</v>
      </c>
      <c r="GC131">
        <v>0</v>
      </c>
      <c r="GD131" t="s">
        <v>1925</v>
      </c>
      <c r="GE131" t="s">
        <v>1925</v>
      </c>
      <c r="GF131" t="s">
        <v>1925</v>
      </c>
      <c r="GG131" t="s">
        <v>1925</v>
      </c>
      <c r="GH131" t="s">
        <v>1925</v>
      </c>
      <c r="GI131" t="s">
        <v>1925</v>
      </c>
      <c r="GJ131" t="s">
        <v>1925</v>
      </c>
      <c r="GK131" t="s">
        <v>1925</v>
      </c>
      <c r="GL131" t="s">
        <v>1925</v>
      </c>
      <c r="GM131" t="s">
        <v>1925</v>
      </c>
      <c r="GN131" t="s">
        <v>1925</v>
      </c>
      <c r="GO131" t="s">
        <v>1925</v>
      </c>
      <c r="GP131" t="s">
        <v>1925</v>
      </c>
      <c r="GQ131" t="s">
        <v>1925</v>
      </c>
      <c r="GR131" t="s">
        <v>1925</v>
      </c>
      <c r="GS131" t="s">
        <v>1925</v>
      </c>
      <c r="GT131" t="s">
        <v>1925</v>
      </c>
      <c r="GU131" t="s">
        <v>1925</v>
      </c>
      <c r="GV131" t="s">
        <v>1925</v>
      </c>
      <c r="GW131" t="s">
        <v>1925</v>
      </c>
      <c r="GX131" t="s">
        <v>1925</v>
      </c>
      <c r="GY131" t="s">
        <v>1925</v>
      </c>
      <c r="GZ131" t="s">
        <v>1925</v>
      </c>
      <c r="HA131" t="s">
        <v>1925</v>
      </c>
      <c r="HB131" t="s">
        <v>1925</v>
      </c>
      <c r="HC131" t="s">
        <v>1925</v>
      </c>
      <c r="HD131" t="s">
        <v>1925</v>
      </c>
      <c r="HE131">
        <v>1</v>
      </c>
      <c r="HF131">
        <v>1</v>
      </c>
      <c r="HG131">
        <v>1</v>
      </c>
      <c r="HH131">
        <v>0</v>
      </c>
      <c r="HI131">
        <v>0</v>
      </c>
      <c r="HJ131">
        <v>0</v>
      </c>
      <c r="HK131">
        <v>0</v>
      </c>
      <c r="HL131">
        <v>0</v>
      </c>
      <c r="HM131">
        <v>0</v>
      </c>
      <c r="HN131">
        <v>0</v>
      </c>
      <c r="HO131">
        <v>0</v>
      </c>
      <c r="HP131">
        <v>0</v>
      </c>
      <c r="HQ131">
        <v>0</v>
      </c>
      <c r="HR131">
        <v>0</v>
      </c>
      <c r="HS131">
        <v>0</v>
      </c>
    </row>
    <row r="132" spans="1:227" x14ac:dyDescent="0.35">
      <c r="A132" t="s">
        <v>653</v>
      </c>
      <c r="B132" s="1">
        <v>39448</v>
      </c>
      <c r="C132" s="1">
        <v>40048</v>
      </c>
      <c r="D132">
        <v>1</v>
      </c>
      <c r="E132">
        <v>1</v>
      </c>
      <c r="F132">
        <v>1</v>
      </c>
      <c r="G132">
        <v>1</v>
      </c>
      <c r="H132">
        <v>0</v>
      </c>
      <c r="I132">
        <v>0</v>
      </c>
      <c r="J132">
        <v>0</v>
      </c>
      <c r="K132">
        <v>0</v>
      </c>
      <c r="L132">
        <v>0</v>
      </c>
      <c r="M132">
        <v>0</v>
      </c>
      <c r="N132">
        <v>0</v>
      </c>
      <c r="O132">
        <v>0</v>
      </c>
      <c r="P132">
        <v>0</v>
      </c>
      <c r="Q132">
        <v>0</v>
      </c>
      <c r="R132">
        <v>0</v>
      </c>
      <c r="S132">
        <v>1</v>
      </c>
      <c r="T132">
        <v>0</v>
      </c>
      <c r="U132">
        <v>0</v>
      </c>
      <c r="V132">
        <v>1</v>
      </c>
      <c r="W132">
        <v>0</v>
      </c>
      <c r="X132">
        <v>0</v>
      </c>
      <c r="Y132">
        <v>0</v>
      </c>
      <c r="Z132">
        <v>0</v>
      </c>
      <c r="AA132">
        <v>0</v>
      </c>
      <c r="AB132">
        <v>0</v>
      </c>
      <c r="AC132">
        <v>0</v>
      </c>
      <c r="AD132">
        <v>0</v>
      </c>
      <c r="AE132">
        <v>1</v>
      </c>
      <c r="AF132">
        <v>0</v>
      </c>
      <c r="AG132">
        <v>0</v>
      </c>
      <c r="AH132">
        <v>0</v>
      </c>
      <c r="AI132">
        <v>0</v>
      </c>
      <c r="AJ132">
        <v>0</v>
      </c>
      <c r="AK132">
        <v>0</v>
      </c>
      <c r="AL132">
        <v>0</v>
      </c>
      <c r="AM132">
        <v>0</v>
      </c>
      <c r="AN132">
        <v>0</v>
      </c>
      <c r="AO132">
        <v>0</v>
      </c>
      <c r="AP132">
        <v>0</v>
      </c>
      <c r="AQ132">
        <v>1</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1</v>
      </c>
      <c r="BL132">
        <v>0</v>
      </c>
      <c r="BM132">
        <v>0</v>
      </c>
      <c r="BN132">
        <v>0</v>
      </c>
      <c r="BO132">
        <v>0</v>
      </c>
      <c r="BP132">
        <v>0</v>
      </c>
      <c r="BQ132">
        <v>1</v>
      </c>
      <c r="BR132">
        <v>0</v>
      </c>
      <c r="BS132">
        <v>0</v>
      </c>
      <c r="BT132">
        <v>1</v>
      </c>
      <c r="BU132">
        <v>0</v>
      </c>
      <c r="BV132">
        <v>0</v>
      </c>
      <c r="BW132">
        <v>0</v>
      </c>
      <c r="BX132">
        <v>0</v>
      </c>
      <c r="BY132">
        <v>0</v>
      </c>
      <c r="BZ132">
        <v>0</v>
      </c>
      <c r="CA132">
        <v>0</v>
      </c>
      <c r="CB132">
        <v>0</v>
      </c>
      <c r="CC132">
        <v>0</v>
      </c>
      <c r="CD132">
        <v>1</v>
      </c>
      <c r="CE132">
        <v>0</v>
      </c>
      <c r="CF132">
        <v>0</v>
      </c>
      <c r="CG132">
        <v>0</v>
      </c>
      <c r="CH132">
        <v>0</v>
      </c>
      <c r="CI132">
        <v>0</v>
      </c>
      <c r="CJ132">
        <v>0</v>
      </c>
      <c r="CK132">
        <v>0</v>
      </c>
      <c r="CL132">
        <v>0</v>
      </c>
      <c r="CM132">
        <v>0</v>
      </c>
      <c r="CN132">
        <v>0</v>
      </c>
      <c r="CO132">
        <v>0</v>
      </c>
      <c r="CP132">
        <v>0</v>
      </c>
      <c r="CQ132">
        <v>0</v>
      </c>
      <c r="CR132">
        <v>0</v>
      </c>
      <c r="CS132">
        <v>0</v>
      </c>
      <c r="CT132">
        <v>0</v>
      </c>
      <c r="CU132">
        <v>1</v>
      </c>
      <c r="CV132">
        <v>0</v>
      </c>
      <c r="CW132">
        <v>0</v>
      </c>
      <c r="CX132">
        <v>0</v>
      </c>
      <c r="CY132">
        <v>0</v>
      </c>
      <c r="CZ132">
        <v>0</v>
      </c>
      <c r="DA132">
        <v>0</v>
      </c>
      <c r="DB132">
        <v>0</v>
      </c>
      <c r="DC132">
        <v>0</v>
      </c>
      <c r="DD132">
        <v>0</v>
      </c>
      <c r="DE132">
        <v>1</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1</v>
      </c>
      <c r="EK132">
        <v>0</v>
      </c>
      <c r="EL132">
        <v>0</v>
      </c>
      <c r="EM132">
        <v>1</v>
      </c>
      <c r="EN132">
        <v>0</v>
      </c>
      <c r="EO132">
        <v>0</v>
      </c>
      <c r="EP132">
        <v>0</v>
      </c>
      <c r="EQ132">
        <v>0</v>
      </c>
      <c r="ER132">
        <v>0</v>
      </c>
      <c r="ES132">
        <v>0</v>
      </c>
      <c r="ET132">
        <v>0</v>
      </c>
      <c r="EU132">
        <v>0</v>
      </c>
      <c r="EV132">
        <v>0</v>
      </c>
      <c r="EW132">
        <v>2</v>
      </c>
      <c r="EX132" t="s">
        <v>1925</v>
      </c>
      <c r="EY132" t="s">
        <v>1925</v>
      </c>
      <c r="EZ132" t="s">
        <v>1925</v>
      </c>
      <c r="FA132" t="s">
        <v>1925</v>
      </c>
      <c r="FB132" t="s">
        <v>1925</v>
      </c>
      <c r="FC132" t="s">
        <v>1925</v>
      </c>
      <c r="FD132" t="s">
        <v>1925</v>
      </c>
      <c r="FE132">
        <v>0</v>
      </c>
      <c r="FF132" t="s">
        <v>1925</v>
      </c>
      <c r="FG132" t="s">
        <v>1925</v>
      </c>
      <c r="FH132" t="s">
        <v>1925</v>
      </c>
      <c r="FI132" t="s">
        <v>1925</v>
      </c>
      <c r="FJ132" t="s">
        <v>1925</v>
      </c>
      <c r="FK132" t="s">
        <v>1925</v>
      </c>
      <c r="FL132">
        <v>0</v>
      </c>
      <c r="FM132">
        <v>0</v>
      </c>
      <c r="FN132">
        <v>0</v>
      </c>
      <c r="FO132">
        <v>0</v>
      </c>
      <c r="FP132">
        <v>0</v>
      </c>
      <c r="FQ132">
        <v>1</v>
      </c>
      <c r="FR132">
        <v>2</v>
      </c>
      <c r="FS132" t="s">
        <v>1925</v>
      </c>
      <c r="FT132" t="s">
        <v>1925</v>
      </c>
      <c r="FU132" t="s">
        <v>1925</v>
      </c>
      <c r="FV132" t="s">
        <v>1925</v>
      </c>
      <c r="FW132" t="s">
        <v>1925</v>
      </c>
      <c r="FX132" t="s">
        <v>1925</v>
      </c>
      <c r="FY132" t="s">
        <v>1925</v>
      </c>
      <c r="FZ132" t="s">
        <v>1925</v>
      </c>
      <c r="GA132" t="s">
        <v>1925</v>
      </c>
      <c r="GB132" t="s">
        <v>1925</v>
      </c>
      <c r="GC132">
        <v>0</v>
      </c>
      <c r="GD132" t="s">
        <v>1925</v>
      </c>
      <c r="GE132" t="s">
        <v>1925</v>
      </c>
      <c r="GF132" t="s">
        <v>1925</v>
      </c>
      <c r="GG132" t="s">
        <v>1925</v>
      </c>
      <c r="GH132" t="s">
        <v>1925</v>
      </c>
      <c r="GI132" t="s">
        <v>1925</v>
      </c>
      <c r="GJ132" t="s">
        <v>1925</v>
      </c>
      <c r="GK132" t="s">
        <v>1925</v>
      </c>
      <c r="GL132" t="s">
        <v>1925</v>
      </c>
      <c r="GM132" t="s">
        <v>1925</v>
      </c>
      <c r="GN132" t="s">
        <v>1925</v>
      </c>
      <c r="GO132" t="s">
        <v>1925</v>
      </c>
      <c r="GP132" t="s">
        <v>1925</v>
      </c>
      <c r="GQ132" t="s">
        <v>1925</v>
      </c>
      <c r="GR132" t="s">
        <v>1925</v>
      </c>
      <c r="GS132" t="s">
        <v>1925</v>
      </c>
      <c r="GT132" t="s">
        <v>1925</v>
      </c>
      <c r="GU132" t="s">
        <v>1925</v>
      </c>
      <c r="GV132" t="s">
        <v>1925</v>
      </c>
      <c r="GW132" t="s">
        <v>1925</v>
      </c>
      <c r="GX132" t="s">
        <v>1925</v>
      </c>
      <c r="GY132" t="s">
        <v>1925</v>
      </c>
      <c r="GZ132" t="s">
        <v>1925</v>
      </c>
      <c r="HA132" t="s">
        <v>1925</v>
      </c>
      <c r="HB132" t="s">
        <v>1925</v>
      </c>
      <c r="HC132" t="s">
        <v>1925</v>
      </c>
      <c r="HD132" t="s">
        <v>1925</v>
      </c>
      <c r="HE132">
        <v>0</v>
      </c>
      <c r="HF132" t="s">
        <v>1925</v>
      </c>
      <c r="HG132" t="s">
        <v>1925</v>
      </c>
      <c r="HH132" t="s">
        <v>1925</v>
      </c>
      <c r="HI132" t="s">
        <v>1925</v>
      </c>
      <c r="HJ132" t="s">
        <v>1925</v>
      </c>
      <c r="HK132" t="s">
        <v>1925</v>
      </c>
      <c r="HL132" t="s">
        <v>1925</v>
      </c>
      <c r="HM132" t="s">
        <v>1925</v>
      </c>
      <c r="HN132" t="s">
        <v>1925</v>
      </c>
      <c r="HO132" t="s">
        <v>1925</v>
      </c>
      <c r="HP132" t="s">
        <v>1925</v>
      </c>
      <c r="HQ132" t="s">
        <v>1925</v>
      </c>
      <c r="HR132" t="s">
        <v>1925</v>
      </c>
      <c r="HS132" t="s">
        <v>1925</v>
      </c>
    </row>
    <row r="133" spans="1:227" x14ac:dyDescent="0.35">
      <c r="A133" t="s">
        <v>653</v>
      </c>
      <c r="B133" s="1">
        <v>40049</v>
      </c>
      <c r="C133" s="1">
        <v>40360</v>
      </c>
      <c r="D133">
        <v>1</v>
      </c>
      <c r="E133">
        <v>1</v>
      </c>
      <c r="F133">
        <v>1</v>
      </c>
      <c r="G133">
        <v>1</v>
      </c>
      <c r="H133">
        <v>0</v>
      </c>
      <c r="I133">
        <v>0</v>
      </c>
      <c r="J133">
        <v>0</v>
      </c>
      <c r="K133">
        <v>0</v>
      </c>
      <c r="L133">
        <v>0</v>
      </c>
      <c r="M133">
        <v>0</v>
      </c>
      <c r="N133">
        <v>0</v>
      </c>
      <c r="O133">
        <v>0</v>
      </c>
      <c r="P133">
        <v>0</v>
      </c>
      <c r="Q133">
        <v>0</v>
      </c>
      <c r="R133">
        <v>0</v>
      </c>
      <c r="S133">
        <v>1</v>
      </c>
      <c r="T133">
        <v>0</v>
      </c>
      <c r="U133">
        <v>0</v>
      </c>
      <c r="V133">
        <v>1</v>
      </c>
      <c r="W133">
        <v>0</v>
      </c>
      <c r="X133">
        <v>0</v>
      </c>
      <c r="Y133">
        <v>0</v>
      </c>
      <c r="Z133">
        <v>0</v>
      </c>
      <c r="AA133">
        <v>0</v>
      </c>
      <c r="AB133">
        <v>0</v>
      </c>
      <c r="AC133">
        <v>0</v>
      </c>
      <c r="AD133">
        <v>0</v>
      </c>
      <c r="AE133">
        <v>1</v>
      </c>
      <c r="AF133">
        <v>0</v>
      </c>
      <c r="AG133">
        <v>0</v>
      </c>
      <c r="AH133">
        <v>0</v>
      </c>
      <c r="AI133">
        <v>0</v>
      </c>
      <c r="AJ133">
        <v>0</v>
      </c>
      <c r="AK133">
        <v>0</v>
      </c>
      <c r="AL133">
        <v>0</v>
      </c>
      <c r="AM133">
        <v>0</v>
      </c>
      <c r="AN133">
        <v>0</v>
      </c>
      <c r="AO133">
        <v>0</v>
      </c>
      <c r="AP133">
        <v>0</v>
      </c>
      <c r="AQ133">
        <v>1</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1</v>
      </c>
      <c r="BL133">
        <v>0</v>
      </c>
      <c r="BM133">
        <v>0</v>
      </c>
      <c r="BN133">
        <v>0</v>
      </c>
      <c r="BO133">
        <v>0</v>
      </c>
      <c r="BP133">
        <v>0</v>
      </c>
      <c r="BQ133">
        <v>1</v>
      </c>
      <c r="BR133">
        <v>0</v>
      </c>
      <c r="BS133">
        <v>0</v>
      </c>
      <c r="BT133">
        <v>1</v>
      </c>
      <c r="BU133">
        <v>0</v>
      </c>
      <c r="BV133">
        <v>0</v>
      </c>
      <c r="BW133">
        <v>0</v>
      </c>
      <c r="BX133">
        <v>0</v>
      </c>
      <c r="BY133">
        <v>0</v>
      </c>
      <c r="BZ133">
        <v>0</v>
      </c>
      <c r="CA133">
        <v>0</v>
      </c>
      <c r="CB133">
        <v>0</v>
      </c>
      <c r="CC133">
        <v>0</v>
      </c>
      <c r="CD133">
        <v>1</v>
      </c>
      <c r="CE133">
        <v>0</v>
      </c>
      <c r="CF133">
        <v>0</v>
      </c>
      <c r="CG133">
        <v>0</v>
      </c>
      <c r="CH133">
        <v>0</v>
      </c>
      <c r="CI133">
        <v>0</v>
      </c>
      <c r="CJ133">
        <v>0</v>
      </c>
      <c r="CK133">
        <v>0</v>
      </c>
      <c r="CL133">
        <v>0</v>
      </c>
      <c r="CM133">
        <v>0</v>
      </c>
      <c r="CN133">
        <v>0</v>
      </c>
      <c r="CO133">
        <v>0</v>
      </c>
      <c r="CP133">
        <v>0</v>
      </c>
      <c r="CQ133">
        <v>0</v>
      </c>
      <c r="CR133">
        <v>0</v>
      </c>
      <c r="CS133">
        <v>0</v>
      </c>
      <c r="CT133">
        <v>0</v>
      </c>
      <c r="CU133">
        <v>1</v>
      </c>
      <c r="CV133">
        <v>0</v>
      </c>
      <c r="CW133">
        <v>0</v>
      </c>
      <c r="CX133">
        <v>0</v>
      </c>
      <c r="CY133">
        <v>0</v>
      </c>
      <c r="CZ133">
        <v>0</v>
      </c>
      <c r="DA133">
        <v>0</v>
      </c>
      <c r="DB133">
        <v>0</v>
      </c>
      <c r="DC133">
        <v>0</v>
      </c>
      <c r="DD133">
        <v>0</v>
      </c>
      <c r="DE133">
        <v>1</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1</v>
      </c>
      <c r="EK133">
        <v>0</v>
      </c>
      <c r="EL133">
        <v>0</v>
      </c>
      <c r="EM133">
        <v>1</v>
      </c>
      <c r="EN133">
        <v>0</v>
      </c>
      <c r="EO133">
        <v>0</v>
      </c>
      <c r="EP133">
        <v>0</v>
      </c>
      <c r="EQ133">
        <v>0</v>
      </c>
      <c r="ER133">
        <v>0</v>
      </c>
      <c r="ES133">
        <v>0</v>
      </c>
      <c r="ET133">
        <v>0</v>
      </c>
      <c r="EU133">
        <v>0</v>
      </c>
      <c r="EV133">
        <v>0</v>
      </c>
      <c r="EW133">
        <v>2</v>
      </c>
      <c r="EX133" t="s">
        <v>1925</v>
      </c>
      <c r="EY133" t="s">
        <v>1925</v>
      </c>
      <c r="EZ133" t="s">
        <v>1925</v>
      </c>
      <c r="FA133" t="s">
        <v>1925</v>
      </c>
      <c r="FB133" t="s">
        <v>1925</v>
      </c>
      <c r="FC133" t="s">
        <v>1925</v>
      </c>
      <c r="FD133" t="s">
        <v>1925</v>
      </c>
      <c r="FE133">
        <v>0</v>
      </c>
      <c r="FF133" t="s">
        <v>1925</v>
      </c>
      <c r="FG133" t="s">
        <v>1925</v>
      </c>
      <c r="FH133" t="s">
        <v>1925</v>
      </c>
      <c r="FI133" t="s">
        <v>1925</v>
      </c>
      <c r="FJ133" t="s">
        <v>1925</v>
      </c>
      <c r="FK133" t="s">
        <v>1925</v>
      </c>
      <c r="FL133">
        <v>0</v>
      </c>
      <c r="FM133">
        <v>0</v>
      </c>
      <c r="FN133">
        <v>0</v>
      </c>
      <c r="FO133">
        <v>0</v>
      </c>
      <c r="FP133">
        <v>0</v>
      </c>
      <c r="FQ133">
        <v>1</v>
      </c>
      <c r="FR133">
        <v>2</v>
      </c>
      <c r="FS133" t="s">
        <v>1925</v>
      </c>
      <c r="FT133" t="s">
        <v>1925</v>
      </c>
      <c r="FU133" t="s">
        <v>1925</v>
      </c>
      <c r="FV133" t="s">
        <v>1925</v>
      </c>
      <c r="FW133" t="s">
        <v>1925</v>
      </c>
      <c r="FX133" t="s">
        <v>1925</v>
      </c>
      <c r="FY133" t="s">
        <v>1925</v>
      </c>
      <c r="FZ133" t="s">
        <v>1925</v>
      </c>
      <c r="GA133" t="s">
        <v>1925</v>
      </c>
      <c r="GB133" t="s">
        <v>1925</v>
      </c>
      <c r="GC133">
        <v>0</v>
      </c>
      <c r="GD133" t="s">
        <v>1925</v>
      </c>
      <c r="GE133" t="s">
        <v>1925</v>
      </c>
      <c r="GF133" t="s">
        <v>1925</v>
      </c>
      <c r="GG133" t="s">
        <v>1925</v>
      </c>
      <c r="GH133" t="s">
        <v>1925</v>
      </c>
      <c r="GI133" t="s">
        <v>1925</v>
      </c>
      <c r="GJ133" t="s">
        <v>1925</v>
      </c>
      <c r="GK133" t="s">
        <v>1925</v>
      </c>
      <c r="GL133" t="s">
        <v>1925</v>
      </c>
      <c r="GM133" t="s">
        <v>1925</v>
      </c>
      <c r="GN133" t="s">
        <v>1925</v>
      </c>
      <c r="GO133" t="s">
        <v>1925</v>
      </c>
      <c r="GP133" t="s">
        <v>1925</v>
      </c>
      <c r="GQ133" t="s">
        <v>1925</v>
      </c>
      <c r="GR133" t="s">
        <v>1925</v>
      </c>
      <c r="GS133" t="s">
        <v>1925</v>
      </c>
      <c r="GT133" t="s">
        <v>1925</v>
      </c>
      <c r="GU133" t="s">
        <v>1925</v>
      </c>
      <c r="GV133" t="s">
        <v>1925</v>
      </c>
      <c r="GW133" t="s">
        <v>1925</v>
      </c>
      <c r="GX133" t="s">
        <v>1925</v>
      </c>
      <c r="GY133" t="s">
        <v>1925</v>
      </c>
      <c r="GZ133" t="s">
        <v>1925</v>
      </c>
      <c r="HA133" t="s">
        <v>1925</v>
      </c>
      <c r="HB133" t="s">
        <v>1925</v>
      </c>
      <c r="HC133" t="s">
        <v>1925</v>
      </c>
      <c r="HD133" t="s">
        <v>1925</v>
      </c>
      <c r="HE133">
        <v>0</v>
      </c>
      <c r="HF133" t="s">
        <v>1925</v>
      </c>
      <c r="HG133" t="s">
        <v>1925</v>
      </c>
      <c r="HH133" t="s">
        <v>1925</v>
      </c>
      <c r="HI133" t="s">
        <v>1925</v>
      </c>
      <c r="HJ133" t="s">
        <v>1925</v>
      </c>
      <c r="HK133" t="s">
        <v>1925</v>
      </c>
      <c r="HL133" t="s">
        <v>1925</v>
      </c>
      <c r="HM133" t="s">
        <v>1925</v>
      </c>
      <c r="HN133" t="s">
        <v>1925</v>
      </c>
      <c r="HO133" t="s">
        <v>1925</v>
      </c>
      <c r="HP133" t="s">
        <v>1925</v>
      </c>
      <c r="HQ133" t="s">
        <v>1925</v>
      </c>
      <c r="HR133" t="s">
        <v>1925</v>
      </c>
      <c r="HS133" t="s">
        <v>1925</v>
      </c>
    </row>
    <row r="134" spans="1:227" x14ac:dyDescent="0.35">
      <c r="A134" t="s">
        <v>653</v>
      </c>
      <c r="B134" s="1">
        <v>40361</v>
      </c>
      <c r="C134" s="1">
        <v>40908</v>
      </c>
      <c r="D134">
        <v>1</v>
      </c>
      <c r="E134">
        <v>1</v>
      </c>
      <c r="F134">
        <v>1</v>
      </c>
      <c r="G134">
        <v>1</v>
      </c>
      <c r="H134">
        <v>0</v>
      </c>
      <c r="I134">
        <v>0</v>
      </c>
      <c r="J134">
        <v>0</v>
      </c>
      <c r="K134">
        <v>0</v>
      </c>
      <c r="L134">
        <v>0</v>
      </c>
      <c r="M134">
        <v>0</v>
      </c>
      <c r="N134">
        <v>0</v>
      </c>
      <c r="O134">
        <v>0</v>
      </c>
      <c r="P134">
        <v>0</v>
      </c>
      <c r="Q134">
        <v>0</v>
      </c>
      <c r="R134">
        <v>0</v>
      </c>
      <c r="S134">
        <v>1</v>
      </c>
      <c r="T134">
        <v>0</v>
      </c>
      <c r="U134">
        <v>0</v>
      </c>
      <c r="V134">
        <v>1</v>
      </c>
      <c r="W134">
        <v>0</v>
      </c>
      <c r="X134">
        <v>0</v>
      </c>
      <c r="Y134">
        <v>0</v>
      </c>
      <c r="Z134">
        <v>0</v>
      </c>
      <c r="AA134">
        <v>0</v>
      </c>
      <c r="AB134">
        <v>0</v>
      </c>
      <c r="AC134">
        <v>0</v>
      </c>
      <c r="AD134">
        <v>0</v>
      </c>
      <c r="AE134">
        <v>1</v>
      </c>
      <c r="AF134">
        <v>0</v>
      </c>
      <c r="AG134">
        <v>0</v>
      </c>
      <c r="AH134">
        <v>0</v>
      </c>
      <c r="AI134">
        <v>0</v>
      </c>
      <c r="AJ134">
        <v>0</v>
      </c>
      <c r="AK134">
        <v>0</v>
      </c>
      <c r="AL134">
        <v>0</v>
      </c>
      <c r="AM134">
        <v>0</v>
      </c>
      <c r="AN134">
        <v>0</v>
      </c>
      <c r="AO134">
        <v>0</v>
      </c>
      <c r="AP134">
        <v>0</v>
      </c>
      <c r="AQ134">
        <v>1</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1</v>
      </c>
      <c r="BL134">
        <v>0</v>
      </c>
      <c r="BM134">
        <v>0</v>
      </c>
      <c r="BN134">
        <v>0</v>
      </c>
      <c r="BO134">
        <v>0</v>
      </c>
      <c r="BP134">
        <v>0</v>
      </c>
      <c r="BQ134">
        <v>1</v>
      </c>
      <c r="BR134">
        <v>0</v>
      </c>
      <c r="BS134">
        <v>0</v>
      </c>
      <c r="BT134">
        <v>1</v>
      </c>
      <c r="BU134">
        <v>0</v>
      </c>
      <c r="BV134">
        <v>0</v>
      </c>
      <c r="BW134">
        <v>0</v>
      </c>
      <c r="BX134">
        <v>0</v>
      </c>
      <c r="BY134">
        <v>0</v>
      </c>
      <c r="BZ134">
        <v>0</v>
      </c>
      <c r="CA134">
        <v>0</v>
      </c>
      <c r="CB134">
        <v>0</v>
      </c>
      <c r="CC134">
        <v>0</v>
      </c>
      <c r="CD134">
        <v>1</v>
      </c>
      <c r="CE134">
        <v>0</v>
      </c>
      <c r="CF134">
        <v>0</v>
      </c>
      <c r="CG134">
        <v>0</v>
      </c>
      <c r="CH134">
        <v>0</v>
      </c>
      <c r="CI134">
        <v>0</v>
      </c>
      <c r="CJ134">
        <v>0</v>
      </c>
      <c r="CK134">
        <v>0</v>
      </c>
      <c r="CL134">
        <v>0</v>
      </c>
      <c r="CM134">
        <v>0</v>
      </c>
      <c r="CN134">
        <v>0</v>
      </c>
      <c r="CO134">
        <v>0</v>
      </c>
      <c r="CP134">
        <v>0</v>
      </c>
      <c r="CQ134">
        <v>0</v>
      </c>
      <c r="CR134">
        <v>0</v>
      </c>
      <c r="CS134">
        <v>0</v>
      </c>
      <c r="CT134">
        <v>0</v>
      </c>
      <c r="CU134">
        <v>1</v>
      </c>
      <c r="CV134">
        <v>0</v>
      </c>
      <c r="CW134">
        <v>0</v>
      </c>
      <c r="CX134">
        <v>0</v>
      </c>
      <c r="CY134">
        <v>0</v>
      </c>
      <c r="CZ134">
        <v>0</v>
      </c>
      <c r="DA134">
        <v>0</v>
      </c>
      <c r="DB134">
        <v>0</v>
      </c>
      <c r="DC134">
        <v>0</v>
      </c>
      <c r="DD134">
        <v>0</v>
      </c>
      <c r="DE134">
        <v>1</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1</v>
      </c>
      <c r="EK134">
        <v>0</v>
      </c>
      <c r="EL134">
        <v>0</v>
      </c>
      <c r="EM134">
        <v>1</v>
      </c>
      <c r="EN134">
        <v>0</v>
      </c>
      <c r="EO134">
        <v>0</v>
      </c>
      <c r="EP134">
        <v>0</v>
      </c>
      <c r="EQ134">
        <v>0</v>
      </c>
      <c r="ER134">
        <v>0</v>
      </c>
      <c r="ES134">
        <v>0</v>
      </c>
      <c r="ET134">
        <v>0</v>
      </c>
      <c r="EU134">
        <v>0</v>
      </c>
      <c r="EV134">
        <v>0</v>
      </c>
      <c r="EW134">
        <v>2</v>
      </c>
      <c r="EX134" t="s">
        <v>1925</v>
      </c>
      <c r="EY134" t="s">
        <v>1925</v>
      </c>
      <c r="EZ134" t="s">
        <v>1925</v>
      </c>
      <c r="FA134" t="s">
        <v>1925</v>
      </c>
      <c r="FB134" t="s">
        <v>1925</v>
      </c>
      <c r="FC134" t="s">
        <v>1925</v>
      </c>
      <c r="FD134" t="s">
        <v>1925</v>
      </c>
      <c r="FE134">
        <v>0</v>
      </c>
      <c r="FF134" t="s">
        <v>1925</v>
      </c>
      <c r="FG134" t="s">
        <v>1925</v>
      </c>
      <c r="FH134" t="s">
        <v>1925</v>
      </c>
      <c r="FI134" t="s">
        <v>1925</v>
      </c>
      <c r="FJ134" t="s">
        <v>1925</v>
      </c>
      <c r="FK134" t="s">
        <v>1925</v>
      </c>
      <c r="FL134">
        <v>0</v>
      </c>
      <c r="FM134">
        <v>0</v>
      </c>
      <c r="FN134">
        <v>0</v>
      </c>
      <c r="FO134">
        <v>0</v>
      </c>
      <c r="FP134">
        <v>0</v>
      </c>
      <c r="FQ134">
        <v>1</v>
      </c>
      <c r="FR134">
        <v>2</v>
      </c>
      <c r="FS134" t="s">
        <v>1925</v>
      </c>
      <c r="FT134" t="s">
        <v>1925</v>
      </c>
      <c r="FU134" t="s">
        <v>1925</v>
      </c>
      <c r="FV134" t="s">
        <v>1925</v>
      </c>
      <c r="FW134" t="s">
        <v>1925</v>
      </c>
      <c r="FX134" t="s">
        <v>1925</v>
      </c>
      <c r="FY134" t="s">
        <v>1925</v>
      </c>
      <c r="FZ134" t="s">
        <v>1925</v>
      </c>
      <c r="GA134" t="s">
        <v>1925</v>
      </c>
      <c r="GB134" t="s">
        <v>1925</v>
      </c>
      <c r="GC134">
        <v>0</v>
      </c>
      <c r="GD134" t="s">
        <v>1925</v>
      </c>
      <c r="GE134" t="s">
        <v>1925</v>
      </c>
      <c r="GF134" t="s">
        <v>1925</v>
      </c>
      <c r="GG134" t="s">
        <v>1925</v>
      </c>
      <c r="GH134" t="s">
        <v>1925</v>
      </c>
      <c r="GI134" t="s">
        <v>1925</v>
      </c>
      <c r="GJ134" t="s">
        <v>1925</v>
      </c>
      <c r="GK134" t="s">
        <v>1925</v>
      </c>
      <c r="GL134" t="s">
        <v>1925</v>
      </c>
      <c r="GM134" t="s">
        <v>1925</v>
      </c>
      <c r="GN134" t="s">
        <v>1925</v>
      </c>
      <c r="GO134" t="s">
        <v>1925</v>
      </c>
      <c r="GP134" t="s">
        <v>1925</v>
      </c>
      <c r="GQ134" t="s">
        <v>1925</v>
      </c>
      <c r="GR134" t="s">
        <v>1925</v>
      </c>
      <c r="GS134" t="s">
        <v>1925</v>
      </c>
      <c r="GT134" t="s">
        <v>1925</v>
      </c>
      <c r="GU134" t="s">
        <v>1925</v>
      </c>
      <c r="GV134" t="s">
        <v>1925</v>
      </c>
      <c r="GW134" t="s">
        <v>1925</v>
      </c>
      <c r="GX134" t="s">
        <v>1925</v>
      </c>
      <c r="GY134" t="s">
        <v>1925</v>
      </c>
      <c r="GZ134" t="s">
        <v>1925</v>
      </c>
      <c r="HA134" t="s">
        <v>1925</v>
      </c>
      <c r="HB134" t="s">
        <v>1925</v>
      </c>
      <c r="HC134" t="s">
        <v>1925</v>
      </c>
      <c r="HD134" t="s">
        <v>1925</v>
      </c>
      <c r="HE134">
        <v>0</v>
      </c>
      <c r="HF134" t="s">
        <v>1925</v>
      </c>
      <c r="HG134" t="s">
        <v>1925</v>
      </c>
      <c r="HH134" t="s">
        <v>1925</v>
      </c>
      <c r="HI134" t="s">
        <v>1925</v>
      </c>
      <c r="HJ134" t="s">
        <v>1925</v>
      </c>
      <c r="HK134" t="s">
        <v>1925</v>
      </c>
      <c r="HL134" t="s">
        <v>1925</v>
      </c>
      <c r="HM134" t="s">
        <v>1925</v>
      </c>
      <c r="HN134" t="s">
        <v>1925</v>
      </c>
      <c r="HO134" t="s">
        <v>1925</v>
      </c>
      <c r="HP134" t="s">
        <v>1925</v>
      </c>
      <c r="HQ134" t="s">
        <v>1925</v>
      </c>
      <c r="HR134" t="s">
        <v>1925</v>
      </c>
      <c r="HS134" t="s">
        <v>1925</v>
      </c>
    </row>
    <row r="135" spans="1:227" x14ac:dyDescent="0.35">
      <c r="A135" t="s">
        <v>653</v>
      </c>
      <c r="B135" s="1">
        <v>40909</v>
      </c>
      <c r="C135" s="1">
        <v>41102</v>
      </c>
      <c r="D135">
        <v>1</v>
      </c>
      <c r="E135">
        <v>1</v>
      </c>
      <c r="F135">
        <v>1</v>
      </c>
      <c r="G135">
        <v>1</v>
      </c>
      <c r="H135">
        <v>0</v>
      </c>
      <c r="I135">
        <v>0</v>
      </c>
      <c r="J135">
        <v>0</v>
      </c>
      <c r="K135">
        <v>0</v>
      </c>
      <c r="L135">
        <v>0</v>
      </c>
      <c r="M135">
        <v>0</v>
      </c>
      <c r="N135">
        <v>0</v>
      </c>
      <c r="O135">
        <v>0</v>
      </c>
      <c r="P135">
        <v>0</v>
      </c>
      <c r="Q135">
        <v>0</v>
      </c>
      <c r="R135">
        <v>0</v>
      </c>
      <c r="S135">
        <v>1</v>
      </c>
      <c r="T135">
        <v>0</v>
      </c>
      <c r="U135">
        <v>0</v>
      </c>
      <c r="V135">
        <v>1</v>
      </c>
      <c r="W135">
        <v>0</v>
      </c>
      <c r="X135">
        <v>0</v>
      </c>
      <c r="Y135">
        <v>0</v>
      </c>
      <c r="Z135">
        <v>0</v>
      </c>
      <c r="AA135">
        <v>0</v>
      </c>
      <c r="AB135">
        <v>0</v>
      </c>
      <c r="AC135">
        <v>0</v>
      </c>
      <c r="AD135">
        <v>0</v>
      </c>
      <c r="AE135">
        <v>1</v>
      </c>
      <c r="AF135">
        <v>0</v>
      </c>
      <c r="AG135">
        <v>0</v>
      </c>
      <c r="AH135">
        <v>0</v>
      </c>
      <c r="AI135">
        <v>0</v>
      </c>
      <c r="AJ135">
        <v>0</v>
      </c>
      <c r="AK135">
        <v>0</v>
      </c>
      <c r="AL135">
        <v>1</v>
      </c>
      <c r="AM135">
        <v>0</v>
      </c>
      <c r="AN135">
        <v>0</v>
      </c>
      <c r="AO135">
        <v>0</v>
      </c>
      <c r="AP135">
        <v>0</v>
      </c>
      <c r="AQ135">
        <v>1</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1</v>
      </c>
      <c r="BL135">
        <v>0</v>
      </c>
      <c r="BM135">
        <v>0</v>
      </c>
      <c r="BN135">
        <v>0</v>
      </c>
      <c r="BO135">
        <v>0</v>
      </c>
      <c r="BP135">
        <v>0</v>
      </c>
      <c r="BQ135">
        <v>1</v>
      </c>
      <c r="BR135">
        <v>0</v>
      </c>
      <c r="BS135">
        <v>0</v>
      </c>
      <c r="BT135">
        <v>1</v>
      </c>
      <c r="BU135">
        <v>0</v>
      </c>
      <c r="BV135">
        <v>0</v>
      </c>
      <c r="BW135">
        <v>0</v>
      </c>
      <c r="BX135">
        <v>0</v>
      </c>
      <c r="BY135">
        <v>0</v>
      </c>
      <c r="BZ135">
        <v>0</v>
      </c>
      <c r="CA135">
        <v>0</v>
      </c>
      <c r="CB135">
        <v>0</v>
      </c>
      <c r="CC135">
        <v>0</v>
      </c>
      <c r="CD135">
        <v>1</v>
      </c>
      <c r="CE135">
        <v>0</v>
      </c>
      <c r="CF135">
        <v>0</v>
      </c>
      <c r="CG135">
        <v>0</v>
      </c>
      <c r="CH135">
        <v>0</v>
      </c>
      <c r="CI135">
        <v>0</v>
      </c>
      <c r="CJ135">
        <v>0</v>
      </c>
      <c r="CK135">
        <v>0</v>
      </c>
      <c r="CL135">
        <v>0</v>
      </c>
      <c r="CM135">
        <v>0</v>
      </c>
      <c r="CN135">
        <v>0</v>
      </c>
      <c r="CO135">
        <v>0</v>
      </c>
      <c r="CP135">
        <v>0</v>
      </c>
      <c r="CQ135">
        <v>0</v>
      </c>
      <c r="CR135">
        <v>0</v>
      </c>
      <c r="CS135">
        <v>0</v>
      </c>
      <c r="CT135">
        <v>0</v>
      </c>
      <c r="CU135">
        <v>1</v>
      </c>
      <c r="CV135">
        <v>0</v>
      </c>
      <c r="CW135">
        <v>0</v>
      </c>
      <c r="CX135">
        <v>0</v>
      </c>
      <c r="CY135">
        <v>0</v>
      </c>
      <c r="CZ135">
        <v>0</v>
      </c>
      <c r="DA135">
        <v>0</v>
      </c>
      <c r="DB135">
        <v>0</v>
      </c>
      <c r="DC135">
        <v>0</v>
      </c>
      <c r="DD135">
        <v>0</v>
      </c>
      <c r="DE135">
        <v>1</v>
      </c>
      <c r="DF135">
        <v>0</v>
      </c>
      <c r="DG135">
        <v>0</v>
      </c>
      <c r="DH135">
        <v>0</v>
      </c>
      <c r="DI135">
        <v>0</v>
      </c>
      <c r="DJ135">
        <v>0</v>
      </c>
      <c r="DK135">
        <v>1</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1</v>
      </c>
      <c r="EK135">
        <v>0</v>
      </c>
      <c r="EL135">
        <v>0</v>
      </c>
      <c r="EM135">
        <v>1</v>
      </c>
      <c r="EN135">
        <v>0</v>
      </c>
      <c r="EO135">
        <v>0</v>
      </c>
      <c r="EP135">
        <v>0</v>
      </c>
      <c r="EQ135">
        <v>0</v>
      </c>
      <c r="ER135">
        <v>0</v>
      </c>
      <c r="ES135">
        <v>0</v>
      </c>
      <c r="ET135">
        <v>0</v>
      </c>
      <c r="EU135">
        <v>0</v>
      </c>
      <c r="EV135">
        <v>0</v>
      </c>
      <c r="EW135">
        <v>2</v>
      </c>
      <c r="EX135" t="s">
        <v>1925</v>
      </c>
      <c r="EY135" t="s">
        <v>1925</v>
      </c>
      <c r="EZ135" t="s">
        <v>1925</v>
      </c>
      <c r="FA135" t="s">
        <v>1925</v>
      </c>
      <c r="FB135" t="s">
        <v>1925</v>
      </c>
      <c r="FC135" t="s">
        <v>1925</v>
      </c>
      <c r="FD135" t="s">
        <v>1925</v>
      </c>
      <c r="FE135">
        <v>0</v>
      </c>
      <c r="FF135" t="s">
        <v>1925</v>
      </c>
      <c r="FG135" t="s">
        <v>1925</v>
      </c>
      <c r="FH135" t="s">
        <v>1925</v>
      </c>
      <c r="FI135" t="s">
        <v>1925</v>
      </c>
      <c r="FJ135" t="s">
        <v>1925</v>
      </c>
      <c r="FK135" t="s">
        <v>1925</v>
      </c>
      <c r="FL135">
        <v>0</v>
      </c>
      <c r="FM135">
        <v>0</v>
      </c>
      <c r="FN135">
        <v>0</v>
      </c>
      <c r="FO135">
        <v>0</v>
      </c>
      <c r="FP135">
        <v>0</v>
      </c>
      <c r="FQ135">
        <v>1</v>
      </c>
      <c r="FR135">
        <v>2</v>
      </c>
      <c r="FS135" t="s">
        <v>1925</v>
      </c>
      <c r="FT135" t="s">
        <v>1925</v>
      </c>
      <c r="FU135" t="s">
        <v>1925</v>
      </c>
      <c r="FV135" t="s">
        <v>1925</v>
      </c>
      <c r="FW135" t="s">
        <v>1925</v>
      </c>
      <c r="FX135" t="s">
        <v>1925</v>
      </c>
      <c r="FY135" t="s">
        <v>1925</v>
      </c>
      <c r="FZ135" t="s">
        <v>1925</v>
      </c>
      <c r="GA135" t="s">
        <v>1925</v>
      </c>
      <c r="GB135" t="s">
        <v>1925</v>
      </c>
      <c r="GC135">
        <v>0</v>
      </c>
      <c r="GD135" t="s">
        <v>1925</v>
      </c>
      <c r="GE135" t="s">
        <v>1925</v>
      </c>
      <c r="GF135" t="s">
        <v>1925</v>
      </c>
      <c r="GG135" t="s">
        <v>1925</v>
      </c>
      <c r="GH135" t="s">
        <v>1925</v>
      </c>
      <c r="GI135" t="s">
        <v>1925</v>
      </c>
      <c r="GJ135" t="s">
        <v>1925</v>
      </c>
      <c r="GK135" t="s">
        <v>1925</v>
      </c>
      <c r="GL135" t="s">
        <v>1925</v>
      </c>
      <c r="GM135" t="s">
        <v>1925</v>
      </c>
      <c r="GN135" t="s">
        <v>1925</v>
      </c>
      <c r="GO135" t="s">
        <v>1925</v>
      </c>
      <c r="GP135" t="s">
        <v>1925</v>
      </c>
      <c r="GQ135" t="s">
        <v>1925</v>
      </c>
      <c r="GR135" t="s">
        <v>1925</v>
      </c>
      <c r="GS135" t="s">
        <v>1925</v>
      </c>
      <c r="GT135" t="s">
        <v>1925</v>
      </c>
      <c r="GU135" t="s">
        <v>1925</v>
      </c>
      <c r="GV135" t="s">
        <v>1925</v>
      </c>
      <c r="GW135" t="s">
        <v>1925</v>
      </c>
      <c r="GX135" t="s">
        <v>1925</v>
      </c>
      <c r="GY135" t="s">
        <v>1925</v>
      </c>
      <c r="GZ135" t="s">
        <v>1925</v>
      </c>
      <c r="HA135" t="s">
        <v>1925</v>
      </c>
      <c r="HB135" t="s">
        <v>1925</v>
      </c>
      <c r="HC135" t="s">
        <v>1925</v>
      </c>
      <c r="HD135" t="s">
        <v>1925</v>
      </c>
      <c r="HE135">
        <v>0</v>
      </c>
      <c r="HF135" t="s">
        <v>1925</v>
      </c>
      <c r="HG135" t="s">
        <v>1925</v>
      </c>
      <c r="HH135" t="s">
        <v>1925</v>
      </c>
      <c r="HI135" t="s">
        <v>1925</v>
      </c>
      <c r="HJ135" t="s">
        <v>1925</v>
      </c>
      <c r="HK135" t="s">
        <v>1925</v>
      </c>
      <c r="HL135" t="s">
        <v>1925</v>
      </c>
      <c r="HM135" t="s">
        <v>1925</v>
      </c>
      <c r="HN135" t="s">
        <v>1925</v>
      </c>
      <c r="HO135" t="s">
        <v>1925</v>
      </c>
      <c r="HP135" t="s">
        <v>1925</v>
      </c>
      <c r="HQ135" t="s">
        <v>1925</v>
      </c>
      <c r="HR135" t="s">
        <v>1925</v>
      </c>
      <c r="HS135" t="s">
        <v>1925</v>
      </c>
    </row>
    <row r="136" spans="1:227" x14ac:dyDescent="0.35">
      <c r="A136" t="s">
        <v>653</v>
      </c>
      <c r="B136" s="1">
        <v>41103</v>
      </c>
      <c r="C136" s="1">
        <v>41298</v>
      </c>
      <c r="D136">
        <v>1</v>
      </c>
      <c r="E136">
        <v>1</v>
      </c>
      <c r="F136">
        <v>1</v>
      </c>
      <c r="G136">
        <v>1</v>
      </c>
      <c r="H136">
        <v>0</v>
      </c>
      <c r="I136">
        <v>0</v>
      </c>
      <c r="J136">
        <v>0</v>
      </c>
      <c r="K136">
        <v>0</v>
      </c>
      <c r="L136">
        <v>0</v>
      </c>
      <c r="M136">
        <v>0</v>
      </c>
      <c r="N136">
        <v>0</v>
      </c>
      <c r="O136">
        <v>0</v>
      </c>
      <c r="P136">
        <v>0</v>
      </c>
      <c r="Q136">
        <v>0</v>
      </c>
      <c r="R136">
        <v>0</v>
      </c>
      <c r="S136">
        <v>1</v>
      </c>
      <c r="T136">
        <v>0</v>
      </c>
      <c r="U136">
        <v>0</v>
      </c>
      <c r="V136">
        <v>1</v>
      </c>
      <c r="W136">
        <v>0</v>
      </c>
      <c r="X136">
        <v>0</v>
      </c>
      <c r="Y136">
        <v>0</v>
      </c>
      <c r="Z136">
        <v>0</v>
      </c>
      <c r="AA136">
        <v>0</v>
      </c>
      <c r="AB136">
        <v>0</v>
      </c>
      <c r="AC136">
        <v>0</v>
      </c>
      <c r="AD136">
        <v>0</v>
      </c>
      <c r="AE136">
        <v>1</v>
      </c>
      <c r="AF136">
        <v>0</v>
      </c>
      <c r="AG136">
        <v>0</v>
      </c>
      <c r="AH136">
        <v>0</v>
      </c>
      <c r="AI136">
        <v>0</v>
      </c>
      <c r="AJ136">
        <v>0</v>
      </c>
      <c r="AK136">
        <v>0</v>
      </c>
      <c r="AL136">
        <v>1</v>
      </c>
      <c r="AM136">
        <v>0</v>
      </c>
      <c r="AN136">
        <v>0</v>
      </c>
      <c r="AO136">
        <v>0</v>
      </c>
      <c r="AP136">
        <v>0</v>
      </c>
      <c r="AQ136">
        <v>1</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1</v>
      </c>
      <c r="BL136">
        <v>0</v>
      </c>
      <c r="BM136">
        <v>0</v>
      </c>
      <c r="BN136">
        <v>0</v>
      </c>
      <c r="BO136">
        <v>0</v>
      </c>
      <c r="BP136">
        <v>0</v>
      </c>
      <c r="BQ136">
        <v>1</v>
      </c>
      <c r="BR136">
        <v>0</v>
      </c>
      <c r="BS136">
        <v>0</v>
      </c>
      <c r="BT136">
        <v>1</v>
      </c>
      <c r="BU136">
        <v>0</v>
      </c>
      <c r="BV136">
        <v>0</v>
      </c>
      <c r="BW136">
        <v>0</v>
      </c>
      <c r="BX136">
        <v>0</v>
      </c>
      <c r="BY136">
        <v>0</v>
      </c>
      <c r="BZ136">
        <v>0</v>
      </c>
      <c r="CA136">
        <v>0</v>
      </c>
      <c r="CB136">
        <v>0</v>
      </c>
      <c r="CC136">
        <v>0</v>
      </c>
      <c r="CD136">
        <v>1</v>
      </c>
      <c r="CE136">
        <v>0</v>
      </c>
      <c r="CF136">
        <v>0</v>
      </c>
      <c r="CG136">
        <v>0</v>
      </c>
      <c r="CH136">
        <v>0</v>
      </c>
      <c r="CI136">
        <v>0</v>
      </c>
      <c r="CJ136">
        <v>0</v>
      </c>
      <c r="CK136">
        <v>0</v>
      </c>
      <c r="CL136">
        <v>0</v>
      </c>
      <c r="CM136">
        <v>0</v>
      </c>
      <c r="CN136">
        <v>0</v>
      </c>
      <c r="CO136">
        <v>0</v>
      </c>
      <c r="CP136">
        <v>0</v>
      </c>
      <c r="CQ136">
        <v>0</v>
      </c>
      <c r="CR136">
        <v>0</v>
      </c>
      <c r="CS136">
        <v>0</v>
      </c>
      <c r="CT136">
        <v>0</v>
      </c>
      <c r="CU136">
        <v>1</v>
      </c>
      <c r="CV136">
        <v>0</v>
      </c>
      <c r="CW136">
        <v>0</v>
      </c>
      <c r="CX136">
        <v>0</v>
      </c>
      <c r="CY136">
        <v>0</v>
      </c>
      <c r="CZ136">
        <v>0</v>
      </c>
      <c r="DA136">
        <v>0</v>
      </c>
      <c r="DB136">
        <v>0</v>
      </c>
      <c r="DC136">
        <v>0</v>
      </c>
      <c r="DD136">
        <v>0</v>
      </c>
      <c r="DE136">
        <v>1</v>
      </c>
      <c r="DF136">
        <v>0</v>
      </c>
      <c r="DG136">
        <v>0</v>
      </c>
      <c r="DH136">
        <v>0</v>
      </c>
      <c r="DI136">
        <v>0</v>
      </c>
      <c r="DJ136">
        <v>0</v>
      </c>
      <c r="DK136">
        <v>1</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1</v>
      </c>
      <c r="EK136">
        <v>0</v>
      </c>
      <c r="EL136">
        <v>0</v>
      </c>
      <c r="EM136">
        <v>1</v>
      </c>
      <c r="EN136">
        <v>0</v>
      </c>
      <c r="EO136">
        <v>0</v>
      </c>
      <c r="EP136">
        <v>0</v>
      </c>
      <c r="EQ136">
        <v>0</v>
      </c>
      <c r="ER136">
        <v>0</v>
      </c>
      <c r="ES136">
        <v>0</v>
      </c>
      <c r="ET136">
        <v>0</v>
      </c>
      <c r="EU136">
        <v>0</v>
      </c>
      <c r="EV136">
        <v>0</v>
      </c>
      <c r="EW136">
        <v>2</v>
      </c>
      <c r="EX136" t="s">
        <v>1925</v>
      </c>
      <c r="EY136" t="s">
        <v>1925</v>
      </c>
      <c r="EZ136" t="s">
        <v>1925</v>
      </c>
      <c r="FA136" t="s">
        <v>1925</v>
      </c>
      <c r="FB136" t="s">
        <v>1925</v>
      </c>
      <c r="FC136" t="s">
        <v>1925</v>
      </c>
      <c r="FD136" t="s">
        <v>1925</v>
      </c>
      <c r="FE136">
        <v>0</v>
      </c>
      <c r="FF136" t="s">
        <v>1925</v>
      </c>
      <c r="FG136" t="s">
        <v>1925</v>
      </c>
      <c r="FH136" t="s">
        <v>1925</v>
      </c>
      <c r="FI136" t="s">
        <v>1925</v>
      </c>
      <c r="FJ136" t="s">
        <v>1925</v>
      </c>
      <c r="FK136" t="s">
        <v>1925</v>
      </c>
      <c r="FL136">
        <v>0</v>
      </c>
      <c r="FM136">
        <v>0</v>
      </c>
      <c r="FN136">
        <v>0</v>
      </c>
      <c r="FO136">
        <v>0</v>
      </c>
      <c r="FP136">
        <v>0</v>
      </c>
      <c r="FQ136">
        <v>1</v>
      </c>
      <c r="FR136">
        <v>2</v>
      </c>
      <c r="FS136" t="s">
        <v>1925</v>
      </c>
      <c r="FT136" t="s">
        <v>1925</v>
      </c>
      <c r="FU136" t="s">
        <v>1925</v>
      </c>
      <c r="FV136" t="s">
        <v>1925</v>
      </c>
      <c r="FW136" t="s">
        <v>1925</v>
      </c>
      <c r="FX136" t="s">
        <v>1925</v>
      </c>
      <c r="FY136" t="s">
        <v>1925</v>
      </c>
      <c r="FZ136" t="s">
        <v>1925</v>
      </c>
      <c r="GA136" t="s">
        <v>1925</v>
      </c>
      <c r="GB136" t="s">
        <v>1925</v>
      </c>
      <c r="GC136">
        <v>0</v>
      </c>
      <c r="GD136" t="s">
        <v>1925</v>
      </c>
      <c r="GE136" t="s">
        <v>1925</v>
      </c>
      <c r="GF136" t="s">
        <v>1925</v>
      </c>
      <c r="GG136" t="s">
        <v>1925</v>
      </c>
      <c r="GH136" t="s">
        <v>1925</v>
      </c>
      <c r="GI136" t="s">
        <v>1925</v>
      </c>
      <c r="GJ136" t="s">
        <v>1925</v>
      </c>
      <c r="GK136" t="s">
        <v>1925</v>
      </c>
      <c r="GL136" t="s">
        <v>1925</v>
      </c>
      <c r="GM136" t="s">
        <v>1925</v>
      </c>
      <c r="GN136" t="s">
        <v>1925</v>
      </c>
      <c r="GO136" t="s">
        <v>1925</v>
      </c>
      <c r="GP136" t="s">
        <v>1925</v>
      </c>
      <c r="GQ136" t="s">
        <v>1925</v>
      </c>
      <c r="GR136" t="s">
        <v>1925</v>
      </c>
      <c r="GS136" t="s">
        <v>1925</v>
      </c>
      <c r="GT136" t="s">
        <v>1925</v>
      </c>
      <c r="GU136" t="s">
        <v>1925</v>
      </c>
      <c r="GV136" t="s">
        <v>1925</v>
      </c>
      <c r="GW136" t="s">
        <v>1925</v>
      </c>
      <c r="GX136" t="s">
        <v>1925</v>
      </c>
      <c r="GY136" t="s">
        <v>1925</v>
      </c>
      <c r="GZ136" t="s">
        <v>1925</v>
      </c>
      <c r="HA136" t="s">
        <v>1925</v>
      </c>
      <c r="HB136" t="s">
        <v>1925</v>
      </c>
      <c r="HC136" t="s">
        <v>1925</v>
      </c>
      <c r="HD136" t="s">
        <v>1925</v>
      </c>
      <c r="HE136">
        <v>0</v>
      </c>
      <c r="HF136" t="s">
        <v>1925</v>
      </c>
      <c r="HG136" t="s">
        <v>1925</v>
      </c>
      <c r="HH136" t="s">
        <v>1925</v>
      </c>
      <c r="HI136" t="s">
        <v>1925</v>
      </c>
      <c r="HJ136" t="s">
        <v>1925</v>
      </c>
      <c r="HK136" t="s">
        <v>1925</v>
      </c>
      <c r="HL136" t="s">
        <v>1925</v>
      </c>
      <c r="HM136" t="s">
        <v>1925</v>
      </c>
      <c r="HN136" t="s">
        <v>1925</v>
      </c>
      <c r="HO136" t="s">
        <v>1925</v>
      </c>
      <c r="HP136" t="s">
        <v>1925</v>
      </c>
      <c r="HQ136" t="s">
        <v>1925</v>
      </c>
      <c r="HR136" t="s">
        <v>1925</v>
      </c>
      <c r="HS136" t="s">
        <v>1925</v>
      </c>
    </row>
    <row r="137" spans="1:227" x14ac:dyDescent="0.35">
      <c r="A137" t="s">
        <v>653</v>
      </c>
      <c r="B137" s="1">
        <v>41299</v>
      </c>
      <c r="C137" s="1">
        <v>41876</v>
      </c>
      <c r="D137">
        <v>1</v>
      </c>
      <c r="E137">
        <v>1</v>
      </c>
      <c r="F137">
        <v>1</v>
      </c>
      <c r="G137">
        <v>1</v>
      </c>
      <c r="H137">
        <v>0</v>
      </c>
      <c r="I137">
        <v>0</v>
      </c>
      <c r="J137">
        <v>0</v>
      </c>
      <c r="K137">
        <v>0</v>
      </c>
      <c r="L137">
        <v>0</v>
      </c>
      <c r="M137">
        <v>0</v>
      </c>
      <c r="N137">
        <v>0</v>
      </c>
      <c r="O137">
        <v>0</v>
      </c>
      <c r="P137">
        <v>0</v>
      </c>
      <c r="Q137">
        <v>0</v>
      </c>
      <c r="R137">
        <v>0</v>
      </c>
      <c r="S137">
        <v>1</v>
      </c>
      <c r="T137">
        <v>0</v>
      </c>
      <c r="U137">
        <v>0</v>
      </c>
      <c r="V137">
        <v>1</v>
      </c>
      <c r="W137">
        <v>0</v>
      </c>
      <c r="X137">
        <v>0</v>
      </c>
      <c r="Y137">
        <v>0</v>
      </c>
      <c r="Z137">
        <v>0</v>
      </c>
      <c r="AA137">
        <v>0</v>
      </c>
      <c r="AB137">
        <v>0</v>
      </c>
      <c r="AC137">
        <v>0</v>
      </c>
      <c r="AD137">
        <v>0</v>
      </c>
      <c r="AE137">
        <v>1</v>
      </c>
      <c r="AF137">
        <v>0</v>
      </c>
      <c r="AG137">
        <v>0</v>
      </c>
      <c r="AH137">
        <v>0</v>
      </c>
      <c r="AI137">
        <v>0</v>
      </c>
      <c r="AJ137">
        <v>0</v>
      </c>
      <c r="AK137">
        <v>0</v>
      </c>
      <c r="AL137">
        <v>1</v>
      </c>
      <c r="AM137">
        <v>0</v>
      </c>
      <c r="AN137">
        <v>0</v>
      </c>
      <c r="AO137">
        <v>0</v>
      </c>
      <c r="AP137">
        <v>0</v>
      </c>
      <c r="AQ137">
        <v>1</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1</v>
      </c>
      <c r="BL137">
        <v>0</v>
      </c>
      <c r="BM137">
        <v>0</v>
      </c>
      <c r="BN137">
        <v>0</v>
      </c>
      <c r="BO137">
        <v>0</v>
      </c>
      <c r="BP137">
        <v>0</v>
      </c>
      <c r="BQ137">
        <v>1</v>
      </c>
      <c r="BR137">
        <v>0</v>
      </c>
      <c r="BS137">
        <v>0</v>
      </c>
      <c r="BT137">
        <v>1</v>
      </c>
      <c r="BU137">
        <v>0</v>
      </c>
      <c r="BV137">
        <v>0</v>
      </c>
      <c r="BW137">
        <v>0</v>
      </c>
      <c r="BX137">
        <v>0</v>
      </c>
      <c r="BY137">
        <v>0</v>
      </c>
      <c r="BZ137">
        <v>0</v>
      </c>
      <c r="CA137">
        <v>0</v>
      </c>
      <c r="CB137">
        <v>0</v>
      </c>
      <c r="CC137">
        <v>0</v>
      </c>
      <c r="CD137">
        <v>1</v>
      </c>
      <c r="CE137">
        <v>0</v>
      </c>
      <c r="CF137">
        <v>0</v>
      </c>
      <c r="CG137">
        <v>0</v>
      </c>
      <c r="CH137">
        <v>0</v>
      </c>
      <c r="CI137">
        <v>0</v>
      </c>
      <c r="CJ137">
        <v>0</v>
      </c>
      <c r="CK137">
        <v>0</v>
      </c>
      <c r="CL137">
        <v>0</v>
      </c>
      <c r="CM137">
        <v>0</v>
      </c>
      <c r="CN137">
        <v>0</v>
      </c>
      <c r="CO137">
        <v>0</v>
      </c>
      <c r="CP137">
        <v>0</v>
      </c>
      <c r="CQ137">
        <v>0</v>
      </c>
      <c r="CR137">
        <v>0</v>
      </c>
      <c r="CS137">
        <v>0</v>
      </c>
      <c r="CT137">
        <v>0</v>
      </c>
      <c r="CU137">
        <v>1</v>
      </c>
      <c r="CV137">
        <v>0</v>
      </c>
      <c r="CW137">
        <v>0</v>
      </c>
      <c r="CX137">
        <v>0</v>
      </c>
      <c r="CY137">
        <v>0</v>
      </c>
      <c r="CZ137">
        <v>0</v>
      </c>
      <c r="DA137">
        <v>0</v>
      </c>
      <c r="DB137">
        <v>0</v>
      </c>
      <c r="DC137">
        <v>0</v>
      </c>
      <c r="DD137">
        <v>0</v>
      </c>
      <c r="DE137">
        <v>1</v>
      </c>
      <c r="DF137">
        <v>0</v>
      </c>
      <c r="DG137">
        <v>0</v>
      </c>
      <c r="DH137">
        <v>0</v>
      </c>
      <c r="DI137">
        <v>0</v>
      </c>
      <c r="DJ137">
        <v>0</v>
      </c>
      <c r="DK137">
        <v>1</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1</v>
      </c>
      <c r="EK137">
        <v>0</v>
      </c>
      <c r="EL137">
        <v>0</v>
      </c>
      <c r="EM137">
        <v>1</v>
      </c>
      <c r="EN137">
        <v>0</v>
      </c>
      <c r="EO137">
        <v>0</v>
      </c>
      <c r="EP137">
        <v>0</v>
      </c>
      <c r="EQ137">
        <v>0</v>
      </c>
      <c r="ER137">
        <v>0</v>
      </c>
      <c r="ES137">
        <v>0</v>
      </c>
      <c r="ET137">
        <v>0</v>
      </c>
      <c r="EU137">
        <v>0</v>
      </c>
      <c r="EV137">
        <v>0</v>
      </c>
      <c r="EW137">
        <v>2</v>
      </c>
      <c r="EX137" t="s">
        <v>1925</v>
      </c>
      <c r="EY137" t="s">
        <v>1925</v>
      </c>
      <c r="EZ137" t="s">
        <v>1925</v>
      </c>
      <c r="FA137" t="s">
        <v>1925</v>
      </c>
      <c r="FB137" t="s">
        <v>1925</v>
      </c>
      <c r="FC137" t="s">
        <v>1925</v>
      </c>
      <c r="FD137" t="s">
        <v>1925</v>
      </c>
      <c r="FE137">
        <v>0</v>
      </c>
      <c r="FF137" t="s">
        <v>1925</v>
      </c>
      <c r="FG137" t="s">
        <v>1925</v>
      </c>
      <c r="FH137" t="s">
        <v>1925</v>
      </c>
      <c r="FI137" t="s">
        <v>1925</v>
      </c>
      <c r="FJ137" t="s">
        <v>1925</v>
      </c>
      <c r="FK137" t="s">
        <v>1925</v>
      </c>
      <c r="FL137">
        <v>0</v>
      </c>
      <c r="FM137">
        <v>0</v>
      </c>
      <c r="FN137">
        <v>0</v>
      </c>
      <c r="FO137">
        <v>0</v>
      </c>
      <c r="FP137">
        <v>0</v>
      </c>
      <c r="FQ137">
        <v>1</v>
      </c>
      <c r="FR137">
        <v>2</v>
      </c>
      <c r="FS137" t="s">
        <v>1925</v>
      </c>
      <c r="FT137" t="s">
        <v>1925</v>
      </c>
      <c r="FU137" t="s">
        <v>1925</v>
      </c>
      <c r="FV137" t="s">
        <v>1925</v>
      </c>
      <c r="FW137" t="s">
        <v>1925</v>
      </c>
      <c r="FX137" t="s">
        <v>1925</v>
      </c>
      <c r="FY137" t="s">
        <v>1925</v>
      </c>
      <c r="FZ137" t="s">
        <v>1925</v>
      </c>
      <c r="GA137" t="s">
        <v>1925</v>
      </c>
      <c r="GB137" t="s">
        <v>1925</v>
      </c>
      <c r="GC137">
        <v>0</v>
      </c>
      <c r="GD137" t="s">
        <v>1925</v>
      </c>
      <c r="GE137" t="s">
        <v>1925</v>
      </c>
      <c r="GF137" t="s">
        <v>1925</v>
      </c>
      <c r="GG137" t="s">
        <v>1925</v>
      </c>
      <c r="GH137" t="s">
        <v>1925</v>
      </c>
      <c r="GI137" t="s">
        <v>1925</v>
      </c>
      <c r="GJ137" t="s">
        <v>1925</v>
      </c>
      <c r="GK137" t="s">
        <v>1925</v>
      </c>
      <c r="GL137" t="s">
        <v>1925</v>
      </c>
      <c r="GM137" t="s">
        <v>1925</v>
      </c>
      <c r="GN137" t="s">
        <v>1925</v>
      </c>
      <c r="GO137" t="s">
        <v>1925</v>
      </c>
      <c r="GP137" t="s">
        <v>1925</v>
      </c>
      <c r="GQ137" t="s">
        <v>1925</v>
      </c>
      <c r="GR137" t="s">
        <v>1925</v>
      </c>
      <c r="GS137" t="s">
        <v>1925</v>
      </c>
      <c r="GT137" t="s">
        <v>1925</v>
      </c>
      <c r="GU137" t="s">
        <v>1925</v>
      </c>
      <c r="GV137" t="s">
        <v>1925</v>
      </c>
      <c r="GW137" t="s">
        <v>1925</v>
      </c>
      <c r="GX137" t="s">
        <v>1925</v>
      </c>
      <c r="GY137" t="s">
        <v>1925</v>
      </c>
      <c r="GZ137" t="s">
        <v>1925</v>
      </c>
      <c r="HA137" t="s">
        <v>1925</v>
      </c>
      <c r="HB137" t="s">
        <v>1925</v>
      </c>
      <c r="HC137" t="s">
        <v>1925</v>
      </c>
      <c r="HD137" t="s">
        <v>1925</v>
      </c>
      <c r="HE137">
        <v>0</v>
      </c>
      <c r="HF137" t="s">
        <v>1925</v>
      </c>
      <c r="HG137" t="s">
        <v>1925</v>
      </c>
      <c r="HH137" t="s">
        <v>1925</v>
      </c>
      <c r="HI137" t="s">
        <v>1925</v>
      </c>
      <c r="HJ137" t="s">
        <v>1925</v>
      </c>
      <c r="HK137" t="s">
        <v>1925</v>
      </c>
      <c r="HL137" t="s">
        <v>1925</v>
      </c>
      <c r="HM137" t="s">
        <v>1925</v>
      </c>
      <c r="HN137" t="s">
        <v>1925</v>
      </c>
      <c r="HO137" t="s">
        <v>1925</v>
      </c>
      <c r="HP137" t="s">
        <v>1925</v>
      </c>
      <c r="HQ137" t="s">
        <v>1925</v>
      </c>
      <c r="HR137" t="s">
        <v>1925</v>
      </c>
      <c r="HS137" t="s">
        <v>1925</v>
      </c>
    </row>
    <row r="138" spans="1:227" x14ac:dyDescent="0.35">
      <c r="A138" t="s">
        <v>653</v>
      </c>
      <c r="B138" s="1">
        <v>41877</v>
      </c>
      <c r="C138" s="1">
        <v>42194</v>
      </c>
      <c r="D138">
        <v>1</v>
      </c>
      <c r="E138">
        <v>1</v>
      </c>
      <c r="F138">
        <v>1</v>
      </c>
      <c r="G138">
        <v>1</v>
      </c>
      <c r="H138">
        <v>0</v>
      </c>
      <c r="I138">
        <v>0</v>
      </c>
      <c r="J138">
        <v>0</v>
      </c>
      <c r="K138">
        <v>0</v>
      </c>
      <c r="L138">
        <v>0</v>
      </c>
      <c r="M138">
        <v>0</v>
      </c>
      <c r="N138">
        <v>0</v>
      </c>
      <c r="O138">
        <v>0</v>
      </c>
      <c r="P138">
        <v>0</v>
      </c>
      <c r="Q138">
        <v>0</v>
      </c>
      <c r="R138">
        <v>0</v>
      </c>
      <c r="S138">
        <v>1</v>
      </c>
      <c r="T138">
        <v>0</v>
      </c>
      <c r="U138">
        <v>0</v>
      </c>
      <c r="V138">
        <v>1</v>
      </c>
      <c r="W138">
        <v>0</v>
      </c>
      <c r="X138">
        <v>0</v>
      </c>
      <c r="Y138">
        <v>0</v>
      </c>
      <c r="Z138">
        <v>0</v>
      </c>
      <c r="AA138">
        <v>0</v>
      </c>
      <c r="AB138">
        <v>0</v>
      </c>
      <c r="AC138">
        <v>0</v>
      </c>
      <c r="AD138">
        <v>0</v>
      </c>
      <c r="AE138">
        <v>1</v>
      </c>
      <c r="AF138">
        <v>0</v>
      </c>
      <c r="AG138">
        <v>0</v>
      </c>
      <c r="AH138">
        <v>0</v>
      </c>
      <c r="AI138">
        <v>0</v>
      </c>
      <c r="AJ138">
        <v>0</v>
      </c>
      <c r="AK138">
        <v>0</v>
      </c>
      <c r="AL138">
        <v>1</v>
      </c>
      <c r="AM138">
        <v>0</v>
      </c>
      <c r="AN138">
        <v>0</v>
      </c>
      <c r="AO138">
        <v>0</v>
      </c>
      <c r="AP138">
        <v>0</v>
      </c>
      <c r="AQ138">
        <v>1</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1</v>
      </c>
      <c r="BL138">
        <v>0</v>
      </c>
      <c r="BM138">
        <v>0</v>
      </c>
      <c r="BN138">
        <v>0</v>
      </c>
      <c r="BO138">
        <v>0</v>
      </c>
      <c r="BP138">
        <v>0</v>
      </c>
      <c r="BQ138">
        <v>1</v>
      </c>
      <c r="BR138">
        <v>0</v>
      </c>
      <c r="BS138">
        <v>0</v>
      </c>
      <c r="BT138">
        <v>1</v>
      </c>
      <c r="BU138">
        <v>0</v>
      </c>
      <c r="BV138">
        <v>0</v>
      </c>
      <c r="BW138">
        <v>0</v>
      </c>
      <c r="BX138">
        <v>0</v>
      </c>
      <c r="BY138">
        <v>0</v>
      </c>
      <c r="BZ138">
        <v>0</v>
      </c>
      <c r="CA138">
        <v>0</v>
      </c>
      <c r="CB138">
        <v>0</v>
      </c>
      <c r="CC138">
        <v>0</v>
      </c>
      <c r="CD138">
        <v>1</v>
      </c>
      <c r="CE138">
        <v>0</v>
      </c>
      <c r="CF138">
        <v>0</v>
      </c>
      <c r="CG138">
        <v>0</v>
      </c>
      <c r="CH138">
        <v>0</v>
      </c>
      <c r="CI138">
        <v>0</v>
      </c>
      <c r="CJ138">
        <v>0</v>
      </c>
      <c r="CK138">
        <v>0</v>
      </c>
      <c r="CL138">
        <v>0</v>
      </c>
      <c r="CM138">
        <v>0</v>
      </c>
      <c r="CN138">
        <v>0</v>
      </c>
      <c r="CO138">
        <v>0</v>
      </c>
      <c r="CP138">
        <v>0</v>
      </c>
      <c r="CQ138">
        <v>0</v>
      </c>
      <c r="CR138">
        <v>0</v>
      </c>
      <c r="CS138">
        <v>0</v>
      </c>
      <c r="CT138">
        <v>0</v>
      </c>
      <c r="CU138">
        <v>1</v>
      </c>
      <c r="CV138">
        <v>0</v>
      </c>
      <c r="CW138">
        <v>0</v>
      </c>
      <c r="CX138">
        <v>0</v>
      </c>
      <c r="CY138">
        <v>0</v>
      </c>
      <c r="CZ138">
        <v>0</v>
      </c>
      <c r="DA138">
        <v>0</v>
      </c>
      <c r="DB138">
        <v>0</v>
      </c>
      <c r="DC138">
        <v>0</v>
      </c>
      <c r="DD138">
        <v>0</v>
      </c>
      <c r="DE138">
        <v>1</v>
      </c>
      <c r="DF138">
        <v>0</v>
      </c>
      <c r="DG138">
        <v>0</v>
      </c>
      <c r="DH138">
        <v>0</v>
      </c>
      <c r="DI138">
        <v>0</v>
      </c>
      <c r="DJ138">
        <v>0</v>
      </c>
      <c r="DK138">
        <v>1</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1</v>
      </c>
      <c r="EK138">
        <v>0</v>
      </c>
      <c r="EL138">
        <v>0</v>
      </c>
      <c r="EM138">
        <v>1</v>
      </c>
      <c r="EN138">
        <v>0</v>
      </c>
      <c r="EO138">
        <v>0</v>
      </c>
      <c r="EP138">
        <v>0</v>
      </c>
      <c r="EQ138">
        <v>0</v>
      </c>
      <c r="ER138">
        <v>0</v>
      </c>
      <c r="ES138">
        <v>0</v>
      </c>
      <c r="ET138">
        <v>0</v>
      </c>
      <c r="EU138">
        <v>0</v>
      </c>
      <c r="EV138">
        <v>0</v>
      </c>
      <c r="EW138">
        <v>2</v>
      </c>
      <c r="EX138" t="s">
        <v>1925</v>
      </c>
      <c r="EY138" t="s">
        <v>1925</v>
      </c>
      <c r="EZ138" t="s">
        <v>1925</v>
      </c>
      <c r="FA138" t="s">
        <v>1925</v>
      </c>
      <c r="FB138" t="s">
        <v>1925</v>
      </c>
      <c r="FC138" t="s">
        <v>1925</v>
      </c>
      <c r="FD138" t="s">
        <v>1925</v>
      </c>
      <c r="FE138">
        <v>0</v>
      </c>
      <c r="FF138" t="s">
        <v>1925</v>
      </c>
      <c r="FG138" t="s">
        <v>1925</v>
      </c>
      <c r="FH138" t="s">
        <v>1925</v>
      </c>
      <c r="FI138" t="s">
        <v>1925</v>
      </c>
      <c r="FJ138" t="s">
        <v>1925</v>
      </c>
      <c r="FK138" t="s">
        <v>1925</v>
      </c>
      <c r="FL138">
        <v>0</v>
      </c>
      <c r="FM138">
        <v>0</v>
      </c>
      <c r="FN138">
        <v>0</v>
      </c>
      <c r="FO138">
        <v>0</v>
      </c>
      <c r="FP138">
        <v>0</v>
      </c>
      <c r="FQ138">
        <v>1</v>
      </c>
      <c r="FR138">
        <v>2</v>
      </c>
      <c r="FS138" t="s">
        <v>1925</v>
      </c>
      <c r="FT138" t="s">
        <v>1925</v>
      </c>
      <c r="FU138" t="s">
        <v>1925</v>
      </c>
      <c r="FV138" t="s">
        <v>1925</v>
      </c>
      <c r="FW138" t="s">
        <v>1925</v>
      </c>
      <c r="FX138" t="s">
        <v>1925</v>
      </c>
      <c r="FY138" t="s">
        <v>1925</v>
      </c>
      <c r="FZ138" t="s">
        <v>1925</v>
      </c>
      <c r="GA138" t="s">
        <v>1925</v>
      </c>
      <c r="GB138" t="s">
        <v>1925</v>
      </c>
      <c r="GC138">
        <v>1</v>
      </c>
      <c r="GD138">
        <v>0</v>
      </c>
      <c r="GE138">
        <v>1</v>
      </c>
      <c r="GF138">
        <v>1</v>
      </c>
      <c r="GG138">
        <v>0</v>
      </c>
      <c r="GH138">
        <v>0</v>
      </c>
      <c r="GI138">
        <v>0</v>
      </c>
      <c r="GJ138">
        <v>0</v>
      </c>
      <c r="GK138">
        <v>0</v>
      </c>
      <c r="GL138">
        <v>0</v>
      </c>
      <c r="GM138">
        <v>0</v>
      </c>
      <c r="GN138">
        <v>1</v>
      </c>
      <c r="GO138">
        <v>0</v>
      </c>
      <c r="GP138">
        <v>0</v>
      </c>
      <c r="GQ138">
        <v>1</v>
      </c>
      <c r="GR138">
        <v>1</v>
      </c>
      <c r="GS138">
        <v>1</v>
      </c>
      <c r="GT138">
        <v>1</v>
      </c>
      <c r="GU138">
        <v>1</v>
      </c>
      <c r="GV138">
        <v>1</v>
      </c>
      <c r="GW138">
        <v>1</v>
      </c>
      <c r="GX138">
        <v>1</v>
      </c>
      <c r="GY138">
        <v>0</v>
      </c>
      <c r="GZ138">
        <v>0</v>
      </c>
      <c r="HA138">
        <v>0</v>
      </c>
      <c r="HB138">
        <v>0</v>
      </c>
      <c r="HC138">
        <v>0</v>
      </c>
      <c r="HD138">
        <v>0</v>
      </c>
      <c r="HE138">
        <v>0</v>
      </c>
      <c r="HF138" t="s">
        <v>1925</v>
      </c>
      <c r="HG138" t="s">
        <v>1925</v>
      </c>
      <c r="HH138" t="s">
        <v>1925</v>
      </c>
      <c r="HI138" t="s">
        <v>1925</v>
      </c>
      <c r="HJ138" t="s">
        <v>1925</v>
      </c>
      <c r="HK138" t="s">
        <v>1925</v>
      </c>
      <c r="HL138" t="s">
        <v>1925</v>
      </c>
      <c r="HM138" t="s">
        <v>1925</v>
      </c>
      <c r="HN138" t="s">
        <v>1925</v>
      </c>
      <c r="HO138" t="s">
        <v>1925</v>
      </c>
      <c r="HP138" t="s">
        <v>1925</v>
      </c>
      <c r="HQ138" t="s">
        <v>1925</v>
      </c>
      <c r="HR138" t="s">
        <v>1925</v>
      </c>
      <c r="HS138" t="s">
        <v>1925</v>
      </c>
    </row>
    <row r="139" spans="1:227" x14ac:dyDescent="0.35">
      <c r="A139" t="s">
        <v>653</v>
      </c>
      <c r="B139" s="1">
        <v>42195</v>
      </c>
      <c r="C139" s="1">
        <v>42204</v>
      </c>
      <c r="D139">
        <v>1</v>
      </c>
      <c r="E139">
        <v>1</v>
      </c>
      <c r="F139">
        <v>1</v>
      </c>
      <c r="G139">
        <v>1</v>
      </c>
      <c r="H139">
        <v>0</v>
      </c>
      <c r="I139">
        <v>0</v>
      </c>
      <c r="J139">
        <v>0</v>
      </c>
      <c r="K139">
        <v>0</v>
      </c>
      <c r="L139">
        <v>0</v>
      </c>
      <c r="M139">
        <v>0</v>
      </c>
      <c r="N139">
        <v>0</v>
      </c>
      <c r="O139">
        <v>0</v>
      </c>
      <c r="P139">
        <v>0</v>
      </c>
      <c r="Q139">
        <v>0</v>
      </c>
      <c r="R139">
        <v>0</v>
      </c>
      <c r="S139">
        <v>1</v>
      </c>
      <c r="T139">
        <v>0</v>
      </c>
      <c r="U139">
        <v>0</v>
      </c>
      <c r="V139">
        <v>1</v>
      </c>
      <c r="W139">
        <v>0</v>
      </c>
      <c r="X139">
        <v>0</v>
      </c>
      <c r="Y139">
        <v>0</v>
      </c>
      <c r="Z139">
        <v>0</v>
      </c>
      <c r="AA139">
        <v>0</v>
      </c>
      <c r="AB139">
        <v>0</v>
      </c>
      <c r="AC139">
        <v>0</v>
      </c>
      <c r="AD139">
        <v>0</v>
      </c>
      <c r="AE139">
        <v>1</v>
      </c>
      <c r="AF139">
        <v>0</v>
      </c>
      <c r="AG139">
        <v>0</v>
      </c>
      <c r="AH139">
        <v>0</v>
      </c>
      <c r="AI139">
        <v>0</v>
      </c>
      <c r="AJ139">
        <v>0</v>
      </c>
      <c r="AK139">
        <v>0</v>
      </c>
      <c r="AL139">
        <v>1</v>
      </c>
      <c r="AM139">
        <v>0</v>
      </c>
      <c r="AN139">
        <v>0</v>
      </c>
      <c r="AO139">
        <v>0</v>
      </c>
      <c r="AP139">
        <v>0</v>
      </c>
      <c r="AQ139">
        <v>1</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1</v>
      </c>
      <c r="BL139">
        <v>0</v>
      </c>
      <c r="BM139">
        <v>0</v>
      </c>
      <c r="BN139">
        <v>0</v>
      </c>
      <c r="BO139">
        <v>0</v>
      </c>
      <c r="BP139">
        <v>0</v>
      </c>
      <c r="BQ139">
        <v>1</v>
      </c>
      <c r="BR139">
        <v>0</v>
      </c>
      <c r="BS139">
        <v>0</v>
      </c>
      <c r="BT139">
        <v>1</v>
      </c>
      <c r="BU139">
        <v>0</v>
      </c>
      <c r="BV139">
        <v>0</v>
      </c>
      <c r="BW139">
        <v>0</v>
      </c>
      <c r="BX139">
        <v>0</v>
      </c>
      <c r="BY139">
        <v>0</v>
      </c>
      <c r="BZ139">
        <v>0</v>
      </c>
      <c r="CA139">
        <v>0</v>
      </c>
      <c r="CB139">
        <v>0</v>
      </c>
      <c r="CC139">
        <v>0</v>
      </c>
      <c r="CD139">
        <v>1</v>
      </c>
      <c r="CE139">
        <v>0</v>
      </c>
      <c r="CF139">
        <v>0</v>
      </c>
      <c r="CG139">
        <v>0</v>
      </c>
      <c r="CH139">
        <v>0</v>
      </c>
      <c r="CI139">
        <v>0</v>
      </c>
      <c r="CJ139">
        <v>0</v>
      </c>
      <c r="CK139">
        <v>0</v>
      </c>
      <c r="CL139">
        <v>0</v>
      </c>
      <c r="CM139">
        <v>0</v>
      </c>
      <c r="CN139">
        <v>0</v>
      </c>
      <c r="CO139">
        <v>0</v>
      </c>
      <c r="CP139">
        <v>0</v>
      </c>
      <c r="CQ139">
        <v>0</v>
      </c>
      <c r="CR139">
        <v>0</v>
      </c>
      <c r="CS139">
        <v>0</v>
      </c>
      <c r="CT139">
        <v>0</v>
      </c>
      <c r="CU139">
        <v>1</v>
      </c>
      <c r="CV139">
        <v>0</v>
      </c>
      <c r="CW139">
        <v>0</v>
      </c>
      <c r="CX139">
        <v>0</v>
      </c>
      <c r="CY139">
        <v>0</v>
      </c>
      <c r="CZ139">
        <v>0</v>
      </c>
      <c r="DA139">
        <v>0</v>
      </c>
      <c r="DB139">
        <v>0</v>
      </c>
      <c r="DC139">
        <v>0</v>
      </c>
      <c r="DD139">
        <v>0</v>
      </c>
      <c r="DE139">
        <v>1</v>
      </c>
      <c r="DF139">
        <v>0</v>
      </c>
      <c r="DG139">
        <v>0</v>
      </c>
      <c r="DH139">
        <v>0</v>
      </c>
      <c r="DI139">
        <v>0</v>
      </c>
      <c r="DJ139">
        <v>0</v>
      </c>
      <c r="DK139">
        <v>1</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1</v>
      </c>
      <c r="EK139">
        <v>0</v>
      </c>
      <c r="EL139">
        <v>0</v>
      </c>
      <c r="EM139">
        <v>1</v>
      </c>
      <c r="EN139">
        <v>0</v>
      </c>
      <c r="EO139">
        <v>0</v>
      </c>
      <c r="EP139">
        <v>0</v>
      </c>
      <c r="EQ139">
        <v>0</v>
      </c>
      <c r="ER139">
        <v>0</v>
      </c>
      <c r="ES139">
        <v>0</v>
      </c>
      <c r="ET139">
        <v>0</v>
      </c>
      <c r="EU139">
        <v>0</v>
      </c>
      <c r="EV139">
        <v>0</v>
      </c>
      <c r="EW139">
        <v>2</v>
      </c>
      <c r="EX139" t="s">
        <v>1925</v>
      </c>
      <c r="EY139" t="s">
        <v>1925</v>
      </c>
      <c r="EZ139" t="s">
        <v>1925</v>
      </c>
      <c r="FA139" t="s">
        <v>1925</v>
      </c>
      <c r="FB139" t="s">
        <v>1925</v>
      </c>
      <c r="FC139" t="s">
        <v>1925</v>
      </c>
      <c r="FD139" t="s">
        <v>1925</v>
      </c>
      <c r="FE139">
        <v>0</v>
      </c>
      <c r="FF139" t="s">
        <v>1925</v>
      </c>
      <c r="FG139" t="s">
        <v>1925</v>
      </c>
      <c r="FH139" t="s">
        <v>1925</v>
      </c>
      <c r="FI139" t="s">
        <v>1925</v>
      </c>
      <c r="FJ139" t="s">
        <v>1925</v>
      </c>
      <c r="FK139" t="s">
        <v>1925</v>
      </c>
      <c r="FL139">
        <v>0</v>
      </c>
      <c r="FM139">
        <v>0</v>
      </c>
      <c r="FN139">
        <v>0</v>
      </c>
      <c r="FO139">
        <v>0</v>
      </c>
      <c r="FP139">
        <v>0</v>
      </c>
      <c r="FQ139">
        <v>1</v>
      </c>
      <c r="FR139">
        <v>2</v>
      </c>
      <c r="FS139" t="s">
        <v>1925</v>
      </c>
      <c r="FT139" t="s">
        <v>1925</v>
      </c>
      <c r="FU139" t="s">
        <v>1925</v>
      </c>
      <c r="FV139" t="s">
        <v>1925</v>
      </c>
      <c r="FW139" t="s">
        <v>1925</v>
      </c>
      <c r="FX139" t="s">
        <v>1925</v>
      </c>
      <c r="FY139" t="s">
        <v>1925</v>
      </c>
      <c r="FZ139" t="s">
        <v>1925</v>
      </c>
      <c r="GA139" t="s">
        <v>1925</v>
      </c>
      <c r="GB139" t="s">
        <v>1925</v>
      </c>
      <c r="GC139">
        <v>1</v>
      </c>
      <c r="GD139">
        <v>0</v>
      </c>
      <c r="GE139">
        <v>1</v>
      </c>
      <c r="GF139">
        <v>1</v>
      </c>
      <c r="GG139">
        <v>0</v>
      </c>
      <c r="GH139">
        <v>0</v>
      </c>
      <c r="GI139">
        <v>0</v>
      </c>
      <c r="GJ139">
        <v>0</v>
      </c>
      <c r="GK139">
        <v>0</v>
      </c>
      <c r="GL139">
        <v>0</v>
      </c>
      <c r="GM139">
        <v>0</v>
      </c>
      <c r="GN139">
        <v>1</v>
      </c>
      <c r="GO139">
        <v>0</v>
      </c>
      <c r="GP139">
        <v>0</v>
      </c>
      <c r="GQ139">
        <v>1</v>
      </c>
      <c r="GR139">
        <v>1</v>
      </c>
      <c r="GS139">
        <v>1</v>
      </c>
      <c r="GT139">
        <v>1</v>
      </c>
      <c r="GU139">
        <v>1</v>
      </c>
      <c r="GV139">
        <v>1</v>
      </c>
      <c r="GW139">
        <v>1</v>
      </c>
      <c r="GX139">
        <v>1</v>
      </c>
      <c r="GY139">
        <v>0</v>
      </c>
      <c r="GZ139">
        <v>0</v>
      </c>
      <c r="HA139">
        <v>0</v>
      </c>
      <c r="HB139">
        <v>0</v>
      </c>
      <c r="HC139">
        <v>0</v>
      </c>
      <c r="HD139">
        <v>0</v>
      </c>
      <c r="HE139">
        <v>0</v>
      </c>
      <c r="HF139" t="s">
        <v>1925</v>
      </c>
      <c r="HG139" t="s">
        <v>1925</v>
      </c>
      <c r="HH139" t="s">
        <v>1925</v>
      </c>
      <c r="HI139" t="s">
        <v>1925</v>
      </c>
      <c r="HJ139" t="s">
        <v>1925</v>
      </c>
      <c r="HK139" t="s">
        <v>1925</v>
      </c>
      <c r="HL139" t="s">
        <v>1925</v>
      </c>
      <c r="HM139" t="s">
        <v>1925</v>
      </c>
      <c r="HN139" t="s">
        <v>1925</v>
      </c>
      <c r="HO139" t="s">
        <v>1925</v>
      </c>
      <c r="HP139" t="s">
        <v>1925</v>
      </c>
      <c r="HQ139" t="s">
        <v>1925</v>
      </c>
      <c r="HR139" t="s">
        <v>1925</v>
      </c>
      <c r="HS139" t="s">
        <v>1925</v>
      </c>
    </row>
    <row r="140" spans="1:227" x14ac:dyDescent="0.35">
      <c r="A140" t="s">
        <v>653</v>
      </c>
      <c r="B140" s="1">
        <v>42205</v>
      </c>
      <c r="C140" s="1">
        <v>42627</v>
      </c>
      <c r="D140">
        <v>1</v>
      </c>
      <c r="E140">
        <v>1</v>
      </c>
      <c r="F140">
        <v>1</v>
      </c>
      <c r="G140">
        <v>1</v>
      </c>
      <c r="H140">
        <v>0</v>
      </c>
      <c r="I140">
        <v>0</v>
      </c>
      <c r="J140">
        <v>0</v>
      </c>
      <c r="K140">
        <v>0</v>
      </c>
      <c r="L140">
        <v>0</v>
      </c>
      <c r="M140">
        <v>0</v>
      </c>
      <c r="N140">
        <v>0</v>
      </c>
      <c r="O140">
        <v>0</v>
      </c>
      <c r="P140">
        <v>0</v>
      </c>
      <c r="Q140">
        <v>0</v>
      </c>
      <c r="R140">
        <v>0</v>
      </c>
      <c r="S140">
        <v>1</v>
      </c>
      <c r="T140">
        <v>0</v>
      </c>
      <c r="U140">
        <v>0</v>
      </c>
      <c r="V140">
        <v>1</v>
      </c>
      <c r="W140">
        <v>0</v>
      </c>
      <c r="X140">
        <v>0</v>
      </c>
      <c r="Y140">
        <v>0</v>
      </c>
      <c r="Z140">
        <v>0</v>
      </c>
      <c r="AA140">
        <v>0</v>
      </c>
      <c r="AB140">
        <v>0</v>
      </c>
      <c r="AC140">
        <v>0</v>
      </c>
      <c r="AD140">
        <v>0</v>
      </c>
      <c r="AE140">
        <v>1</v>
      </c>
      <c r="AF140">
        <v>0</v>
      </c>
      <c r="AG140">
        <v>0</v>
      </c>
      <c r="AH140">
        <v>0</v>
      </c>
      <c r="AI140">
        <v>0</v>
      </c>
      <c r="AJ140">
        <v>0</v>
      </c>
      <c r="AK140">
        <v>0</v>
      </c>
      <c r="AL140">
        <v>1</v>
      </c>
      <c r="AM140">
        <v>0</v>
      </c>
      <c r="AN140">
        <v>0</v>
      </c>
      <c r="AO140">
        <v>0</v>
      </c>
      <c r="AP140">
        <v>0</v>
      </c>
      <c r="AQ140">
        <v>1</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1</v>
      </c>
      <c r="BL140">
        <v>0</v>
      </c>
      <c r="BM140">
        <v>0</v>
      </c>
      <c r="BN140">
        <v>0</v>
      </c>
      <c r="BO140">
        <v>0</v>
      </c>
      <c r="BP140">
        <v>0</v>
      </c>
      <c r="BQ140">
        <v>1</v>
      </c>
      <c r="BR140">
        <v>0</v>
      </c>
      <c r="BS140">
        <v>0</v>
      </c>
      <c r="BT140">
        <v>1</v>
      </c>
      <c r="BU140">
        <v>0</v>
      </c>
      <c r="BV140">
        <v>0</v>
      </c>
      <c r="BW140">
        <v>0</v>
      </c>
      <c r="BX140">
        <v>0</v>
      </c>
      <c r="BY140">
        <v>0</v>
      </c>
      <c r="BZ140">
        <v>0</v>
      </c>
      <c r="CA140">
        <v>0</v>
      </c>
      <c r="CB140">
        <v>0</v>
      </c>
      <c r="CC140">
        <v>0</v>
      </c>
      <c r="CD140">
        <v>1</v>
      </c>
      <c r="CE140">
        <v>0</v>
      </c>
      <c r="CF140">
        <v>0</v>
      </c>
      <c r="CG140">
        <v>0</v>
      </c>
      <c r="CH140">
        <v>0</v>
      </c>
      <c r="CI140">
        <v>0</v>
      </c>
      <c r="CJ140">
        <v>0</v>
      </c>
      <c r="CK140">
        <v>0</v>
      </c>
      <c r="CL140">
        <v>0</v>
      </c>
      <c r="CM140">
        <v>0</v>
      </c>
      <c r="CN140">
        <v>0</v>
      </c>
      <c r="CO140">
        <v>0</v>
      </c>
      <c r="CP140">
        <v>0</v>
      </c>
      <c r="CQ140">
        <v>0</v>
      </c>
      <c r="CR140">
        <v>0</v>
      </c>
      <c r="CS140">
        <v>0</v>
      </c>
      <c r="CT140">
        <v>0</v>
      </c>
      <c r="CU140">
        <v>1</v>
      </c>
      <c r="CV140">
        <v>0</v>
      </c>
      <c r="CW140">
        <v>0</v>
      </c>
      <c r="CX140">
        <v>0</v>
      </c>
      <c r="CY140">
        <v>0</v>
      </c>
      <c r="CZ140">
        <v>0</v>
      </c>
      <c r="DA140">
        <v>0</v>
      </c>
      <c r="DB140">
        <v>0</v>
      </c>
      <c r="DC140">
        <v>0</v>
      </c>
      <c r="DD140">
        <v>0</v>
      </c>
      <c r="DE140">
        <v>1</v>
      </c>
      <c r="DF140">
        <v>0</v>
      </c>
      <c r="DG140">
        <v>0</v>
      </c>
      <c r="DH140">
        <v>0</v>
      </c>
      <c r="DI140">
        <v>0</v>
      </c>
      <c r="DJ140">
        <v>0</v>
      </c>
      <c r="DK140">
        <v>1</v>
      </c>
      <c r="DL140">
        <v>0</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1</v>
      </c>
      <c r="EK140">
        <v>0</v>
      </c>
      <c r="EL140">
        <v>0</v>
      </c>
      <c r="EM140">
        <v>1</v>
      </c>
      <c r="EN140">
        <v>0</v>
      </c>
      <c r="EO140">
        <v>0</v>
      </c>
      <c r="EP140">
        <v>0</v>
      </c>
      <c r="EQ140">
        <v>0</v>
      </c>
      <c r="ER140">
        <v>0</v>
      </c>
      <c r="ES140">
        <v>0</v>
      </c>
      <c r="ET140">
        <v>0</v>
      </c>
      <c r="EU140">
        <v>0</v>
      </c>
      <c r="EV140">
        <v>0</v>
      </c>
      <c r="EW140">
        <v>2</v>
      </c>
      <c r="EX140" t="s">
        <v>1925</v>
      </c>
      <c r="EY140" t="s">
        <v>1925</v>
      </c>
      <c r="EZ140" t="s">
        <v>1925</v>
      </c>
      <c r="FA140" t="s">
        <v>1925</v>
      </c>
      <c r="FB140" t="s">
        <v>1925</v>
      </c>
      <c r="FC140" t="s">
        <v>1925</v>
      </c>
      <c r="FD140" t="s">
        <v>1925</v>
      </c>
      <c r="FE140">
        <v>0</v>
      </c>
      <c r="FF140" t="s">
        <v>1925</v>
      </c>
      <c r="FG140" t="s">
        <v>1925</v>
      </c>
      <c r="FH140" t="s">
        <v>1925</v>
      </c>
      <c r="FI140" t="s">
        <v>1925</v>
      </c>
      <c r="FJ140" t="s">
        <v>1925</v>
      </c>
      <c r="FK140" t="s">
        <v>1925</v>
      </c>
      <c r="FL140">
        <v>0</v>
      </c>
      <c r="FM140">
        <v>0</v>
      </c>
      <c r="FN140">
        <v>0</v>
      </c>
      <c r="FO140">
        <v>0</v>
      </c>
      <c r="FP140">
        <v>0</v>
      </c>
      <c r="FQ140">
        <v>1</v>
      </c>
      <c r="FR140">
        <v>2</v>
      </c>
      <c r="FS140" t="s">
        <v>1925</v>
      </c>
      <c r="FT140" t="s">
        <v>1925</v>
      </c>
      <c r="FU140" t="s">
        <v>1925</v>
      </c>
      <c r="FV140" t="s">
        <v>1925</v>
      </c>
      <c r="FW140" t="s">
        <v>1925</v>
      </c>
      <c r="FX140" t="s">
        <v>1925</v>
      </c>
      <c r="FY140" t="s">
        <v>1925</v>
      </c>
      <c r="FZ140" t="s">
        <v>1925</v>
      </c>
      <c r="GA140" t="s">
        <v>1925</v>
      </c>
      <c r="GB140" t="s">
        <v>1925</v>
      </c>
      <c r="GC140">
        <v>1</v>
      </c>
      <c r="GD140">
        <v>0</v>
      </c>
      <c r="GE140">
        <v>1</v>
      </c>
      <c r="GF140">
        <v>1</v>
      </c>
      <c r="GG140">
        <v>0</v>
      </c>
      <c r="GH140">
        <v>0</v>
      </c>
      <c r="GI140">
        <v>0</v>
      </c>
      <c r="GJ140">
        <v>0</v>
      </c>
      <c r="GK140">
        <v>0</v>
      </c>
      <c r="GL140">
        <v>0</v>
      </c>
      <c r="GM140">
        <v>0</v>
      </c>
      <c r="GN140">
        <v>1</v>
      </c>
      <c r="GO140">
        <v>0</v>
      </c>
      <c r="GP140">
        <v>0</v>
      </c>
      <c r="GQ140">
        <v>1</v>
      </c>
      <c r="GR140">
        <v>1</v>
      </c>
      <c r="GS140">
        <v>1</v>
      </c>
      <c r="GT140">
        <v>1</v>
      </c>
      <c r="GU140">
        <v>1</v>
      </c>
      <c r="GV140">
        <v>1</v>
      </c>
      <c r="GW140">
        <v>1</v>
      </c>
      <c r="GX140">
        <v>1</v>
      </c>
      <c r="GY140">
        <v>0</v>
      </c>
      <c r="GZ140">
        <v>0</v>
      </c>
      <c r="HA140">
        <v>0</v>
      </c>
      <c r="HB140">
        <v>0</v>
      </c>
      <c r="HC140">
        <v>0</v>
      </c>
      <c r="HD140">
        <v>0</v>
      </c>
      <c r="HE140">
        <v>0</v>
      </c>
      <c r="HF140" t="s">
        <v>1925</v>
      </c>
      <c r="HG140" t="s">
        <v>1925</v>
      </c>
      <c r="HH140" t="s">
        <v>1925</v>
      </c>
      <c r="HI140" t="s">
        <v>1925</v>
      </c>
      <c r="HJ140" t="s">
        <v>1925</v>
      </c>
      <c r="HK140" t="s">
        <v>1925</v>
      </c>
      <c r="HL140" t="s">
        <v>1925</v>
      </c>
      <c r="HM140" t="s">
        <v>1925</v>
      </c>
      <c r="HN140" t="s">
        <v>1925</v>
      </c>
      <c r="HO140" t="s">
        <v>1925</v>
      </c>
      <c r="HP140" t="s">
        <v>1925</v>
      </c>
      <c r="HQ140" t="s">
        <v>1925</v>
      </c>
      <c r="HR140" t="s">
        <v>1925</v>
      </c>
      <c r="HS140" t="s">
        <v>1925</v>
      </c>
    </row>
    <row r="141" spans="1:227" x14ac:dyDescent="0.35">
      <c r="A141" t="s">
        <v>653</v>
      </c>
      <c r="B141" s="1">
        <v>42628</v>
      </c>
      <c r="C141" s="1">
        <v>43100</v>
      </c>
      <c r="D141">
        <v>1</v>
      </c>
      <c r="E141">
        <v>1</v>
      </c>
      <c r="F141">
        <v>1</v>
      </c>
      <c r="G141">
        <v>1</v>
      </c>
      <c r="H141">
        <v>0</v>
      </c>
      <c r="I141">
        <v>0</v>
      </c>
      <c r="J141">
        <v>0</v>
      </c>
      <c r="K141">
        <v>0</v>
      </c>
      <c r="L141">
        <v>0</v>
      </c>
      <c r="M141">
        <v>0</v>
      </c>
      <c r="N141">
        <v>0</v>
      </c>
      <c r="O141">
        <v>0</v>
      </c>
      <c r="P141">
        <v>0</v>
      </c>
      <c r="Q141">
        <v>0</v>
      </c>
      <c r="R141">
        <v>0</v>
      </c>
      <c r="S141">
        <v>1</v>
      </c>
      <c r="T141">
        <v>0</v>
      </c>
      <c r="U141">
        <v>0</v>
      </c>
      <c r="V141">
        <v>1</v>
      </c>
      <c r="W141">
        <v>0</v>
      </c>
      <c r="X141">
        <v>0</v>
      </c>
      <c r="Y141">
        <v>0</v>
      </c>
      <c r="Z141">
        <v>0</v>
      </c>
      <c r="AA141">
        <v>0</v>
      </c>
      <c r="AB141">
        <v>0</v>
      </c>
      <c r="AC141">
        <v>0</v>
      </c>
      <c r="AD141">
        <v>0</v>
      </c>
      <c r="AE141">
        <v>1</v>
      </c>
      <c r="AF141">
        <v>0</v>
      </c>
      <c r="AG141">
        <v>0</v>
      </c>
      <c r="AH141">
        <v>0</v>
      </c>
      <c r="AI141">
        <v>0</v>
      </c>
      <c r="AJ141">
        <v>0</v>
      </c>
      <c r="AK141">
        <v>0</v>
      </c>
      <c r="AL141">
        <v>1</v>
      </c>
      <c r="AM141">
        <v>0</v>
      </c>
      <c r="AN141">
        <v>0</v>
      </c>
      <c r="AO141">
        <v>0</v>
      </c>
      <c r="AP141">
        <v>0</v>
      </c>
      <c r="AQ141">
        <v>1</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1</v>
      </c>
      <c r="BL141">
        <v>0</v>
      </c>
      <c r="BM141">
        <v>0</v>
      </c>
      <c r="BN141">
        <v>0</v>
      </c>
      <c r="BO141">
        <v>0</v>
      </c>
      <c r="BP141">
        <v>0</v>
      </c>
      <c r="BQ141">
        <v>1</v>
      </c>
      <c r="BR141">
        <v>0</v>
      </c>
      <c r="BS141">
        <v>0</v>
      </c>
      <c r="BT141">
        <v>1</v>
      </c>
      <c r="BU141">
        <v>0</v>
      </c>
      <c r="BV141">
        <v>0</v>
      </c>
      <c r="BW141">
        <v>0</v>
      </c>
      <c r="BX141">
        <v>0</v>
      </c>
      <c r="BY141">
        <v>0</v>
      </c>
      <c r="BZ141">
        <v>0</v>
      </c>
      <c r="CA141">
        <v>0</v>
      </c>
      <c r="CB141">
        <v>0</v>
      </c>
      <c r="CC141">
        <v>0</v>
      </c>
      <c r="CD141">
        <v>1</v>
      </c>
      <c r="CE141">
        <v>0</v>
      </c>
      <c r="CF141">
        <v>0</v>
      </c>
      <c r="CG141">
        <v>0</v>
      </c>
      <c r="CH141">
        <v>0</v>
      </c>
      <c r="CI141">
        <v>0</v>
      </c>
      <c r="CJ141">
        <v>0</v>
      </c>
      <c r="CK141">
        <v>0</v>
      </c>
      <c r="CL141">
        <v>0</v>
      </c>
      <c r="CM141">
        <v>0</v>
      </c>
      <c r="CN141">
        <v>0</v>
      </c>
      <c r="CO141">
        <v>0</v>
      </c>
      <c r="CP141">
        <v>0</v>
      </c>
      <c r="CQ141">
        <v>0</v>
      </c>
      <c r="CR141">
        <v>0</v>
      </c>
      <c r="CS141">
        <v>0</v>
      </c>
      <c r="CT141">
        <v>0</v>
      </c>
      <c r="CU141">
        <v>1</v>
      </c>
      <c r="CV141">
        <v>0</v>
      </c>
      <c r="CW141">
        <v>0</v>
      </c>
      <c r="CX141">
        <v>0</v>
      </c>
      <c r="CY141">
        <v>0</v>
      </c>
      <c r="CZ141">
        <v>0</v>
      </c>
      <c r="DA141">
        <v>0</v>
      </c>
      <c r="DB141">
        <v>0</v>
      </c>
      <c r="DC141">
        <v>0</v>
      </c>
      <c r="DD141">
        <v>0</v>
      </c>
      <c r="DE141">
        <v>1</v>
      </c>
      <c r="DF141">
        <v>0</v>
      </c>
      <c r="DG141">
        <v>0</v>
      </c>
      <c r="DH141">
        <v>1</v>
      </c>
      <c r="DI141">
        <v>0</v>
      </c>
      <c r="DJ141">
        <v>0</v>
      </c>
      <c r="DK141">
        <v>1</v>
      </c>
      <c r="DL141">
        <v>0</v>
      </c>
      <c r="DM141">
        <v>0</v>
      </c>
      <c r="DN141">
        <v>1</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1</v>
      </c>
      <c r="EK141">
        <v>0</v>
      </c>
      <c r="EL141">
        <v>0</v>
      </c>
      <c r="EM141">
        <v>1</v>
      </c>
      <c r="EN141">
        <v>0</v>
      </c>
      <c r="EO141">
        <v>0</v>
      </c>
      <c r="EP141">
        <v>0</v>
      </c>
      <c r="EQ141">
        <v>0</v>
      </c>
      <c r="ER141">
        <v>0</v>
      </c>
      <c r="ES141">
        <v>0</v>
      </c>
      <c r="ET141">
        <v>0</v>
      </c>
      <c r="EU141">
        <v>0</v>
      </c>
      <c r="EV141">
        <v>0</v>
      </c>
      <c r="EW141">
        <v>0</v>
      </c>
      <c r="EX141">
        <v>0</v>
      </c>
      <c r="EY141">
        <v>0</v>
      </c>
      <c r="EZ141">
        <v>0</v>
      </c>
      <c r="FA141">
        <v>0</v>
      </c>
      <c r="FB141">
        <v>1</v>
      </c>
      <c r="FC141">
        <v>0</v>
      </c>
      <c r="FD141">
        <v>0</v>
      </c>
      <c r="FE141">
        <v>0</v>
      </c>
      <c r="FF141" t="s">
        <v>1925</v>
      </c>
      <c r="FG141" t="s">
        <v>1925</v>
      </c>
      <c r="FH141" t="s">
        <v>1925</v>
      </c>
      <c r="FI141" t="s">
        <v>1925</v>
      </c>
      <c r="FJ141" t="s">
        <v>1925</v>
      </c>
      <c r="FK141" t="s">
        <v>1925</v>
      </c>
      <c r="FL141">
        <v>0</v>
      </c>
      <c r="FM141">
        <v>1</v>
      </c>
      <c r="FN141">
        <v>0</v>
      </c>
      <c r="FO141">
        <v>0</v>
      </c>
      <c r="FP141">
        <v>0</v>
      </c>
      <c r="FQ141">
        <v>0</v>
      </c>
      <c r="FR141">
        <v>1</v>
      </c>
      <c r="FS141">
        <v>0</v>
      </c>
      <c r="FT141">
        <v>0</v>
      </c>
      <c r="FU141">
        <v>0</v>
      </c>
      <c r="FV141">
        <v>0</v>
      </c>
      <c r="FW141">
        <v>0</v>
      </c>
      <c r="FX141">
        <v>0</v>
      </c>
      <c r="FY141">
        <v>0</v>
      </c>
      <c r="FZ141">
        <v>0</v>
      </c>
      <c r="GA141">
        <v>0</v>
      </c>
      <c r="GB141">
        <v>1</v>
      </c>
      <c r="GC141">
        <v>1</v>
      </c>
      <c r="GD141">
        <v>0</v>
      </c>
      <c r="GE141">
        <v>1</v>
      </c>
      <c r="GF141">
        <v>1</v>
      </c>
      <c r="GG141">
        <v>0</v>
      </c>
      <c r="GH141">
        <v>0</v>
      </c>
      <c r="GI141">
        <v>0</v>
      </c>
      <c r="GJ141">
        <v>0</v>
      </c>
      <c r="GK141">
        <v>0</v>
      </c>
      <c r="GL141">
        <v>0</v>
      </c>
      <c r="GM141">
        <v>0</v>
      </c>
      <c r="GN141">
        <v>1</v>
      </c>
      <c r="GO141">
        <v>0</v>
      </c>
      <c r="GP141">
        <v>0</v>
      </c>
      <c r="GQ141">
        <v>1</v>
      </c>
      <c r="GR141">
        <v>1</v>
      </c>
      <c r="GS141">
        <v>1</v>
      </c>
      <c r="GT141">
        <v>1</v>
      </c>
      <c r="GU141">
        <v>1</v>
      </c>
      <c r="GV141">
        <v>1</v>
      </c>
      <c r="GW141">
        <v>1</v>
      </c>
      <c r="GX141">
        <v>1</v>
      </c>
      <c r="GY141">
        <v>0</v>
      </c>
      <c r="GZ141">
        <v>0</v>
      </c>
      <c r="HA141">
        <v>0</v>
      </c>
      <c r="HB141">
        <v>0</v>
      </c>
      <c r="HC141">
        <v>0</v>
      </c>
      <c r="HD141">
        <v>0</v>
      </c>
      <c r="HE141">
        <v>0</v>
      </c>
      <c r="HF141" t="s">
        <v>1925</v>
      </c>
      <c r="HG141" t="s">
        <v>1925</v>
      </c>
      <c r="HH141" t="s">
        <v>1925</v>
      </c>
      <c r="HI141" t="s">
        <v>1925</v>
      </c>
      <c r="HJ141" t="s">
        <v>1925</v>
      </c>
      <c r="HK141" t="s">
        <v>1925</v>
      </c>
      <c r="HL141" t="s">
        <v>1925</v>
      </c>
      <c r="HM141" t="s">
        <v>1925</v>
      </c>
      <c r="HN141" t="s">
        <v>1925</v>
      </c>
      <c r="HO141" t="s">
        <v>1925</v>
      </c>
      <c r="HP141" t="s">
        <v>1925</v>
      </c>
      <c r="HQ141" t="s">
        <v>1925</v>
      </c>
      <c r="HR141" t="s">
        <v>1925</v>
      </c>
      <c r="HS141" t="s">
        <v>1925</v>
      </c>
    </row>
    <row r="142" spans="1:227" x14ac:dyDescent="0.35">
      <c r="A142" t="s">
        <v>653</v>
      </c>
      <c r="B142" s="1">
        <v>43101</v>
      </c>
      <c r="C142" s="1">
        <v>43325</v>
      </c>
      <c r="D142">
        <v>1</v>
      </c>
      <c r="E142">
        <v>1</v>
      </c>
      <c r="F142">
        <v>1</v>
      </c>
      <c r="G142">
        <v>1</v>
      </c>
      <c r="H142">
        <v>0</v>
      </c>
      <c r="I142">
        <v>0</v>
      </c>
      <c r="J142">
        <v>0</v>
      </c>
      <c r="K142">
        <v>0</v>
      </c>
      <c r="L142">
        <v>0</v>
      </c>
      <c r="M142">
        <v>0</v>
      </c>
      <c r="N142">
        <v>0</v>
      </c>
      <c r="O142">
        <v>0</v>
      </c>
      <c r="P142">
        <v>0</v>
      </c>
      <c r="Q142">
        <v>0</v>
      </c>
      <c r="R142">
        <v>0</v>
      </c>
      <c r="S142">
        <v>1</v>
      </c>
      <c r="T142">
        <v>0</v>
      </c>
      <c r="U142">
        <v>0</v>
      </c>
      <c r="V142">
        <v>1</v>
      </c>
      <c r="W142">
        <v>0</v>
      </c>
      <c r="X142">
        <v>0</v>
      </c>
      <c r="Y142">
        <v>0</v>
      </c>
      <c r="Z142">
        <v>0</v>
      </c>
      <c r="AA142">
        <v>0</v>
      </c>
      <c r="AB142">
        <v>0</v>
      </c>
      <c r="AC142">
        <v>0</v>
      </c>
      <c r="AD142">
        <v>0</v>
      </c>
      <c r="AE142">
        <v>1</v>
      </c>
      <c r="AF142">
        <v>0</v>
      </c>
      <c r="AG142">
        <v>0</v>
      </c>
      <c r="AH142">
        <v>0</v>
      </c>
      <c r="AI142">
        <v>0</v>
      </c>
      <c r="AJ142">
        <v>0</v>
      </c>
      <c r="AK142">
        <v>0</v>
      </c>
      <c r="AL142">
        <v>1</v>
      </c>
      <c r="AM142">
        <v>0</v>
      </c>
      <c r="AN142">
        <v>0</v>
      </c>
      <c r="AO142">
        <v>0</v>
      </c>
      <c r="AP142">
        <v>0</v>
      </c>
      <c r="AQ142">
        <v>1</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1</v>
      </c>
      <c r="BL142">
        <v>0</v>
      </c>
      <c r="BM142">
        <v>0</v>
      </c>
      <c r="BN142">
        <v>0</v>
      </c>
      <c r="BO142">
        <v>0</v>
      </c>
      <c r="BP142">
        <v>0</v>
      </c>
      <c r="BQ142">
        <v>1</v>
      </c>
      <c r="BR142">
        <v>0</v>
      </c>
      <c r="BS142">
        <v>0</v>
      </c>
      <c r="BT142">
        <v>1</v>
      </c>
      <c r="BU142">
        <v>0</v>
      </c>
      <c r="BV142">
        <v>0</v>
      </c>
      <c r="BW142">
        <v>0</v>
      </c>
      <c r="BX142">
        <v>0</v>
      </c>
      <c r="BY142">
        <v>0</v>
      </c>
      <c r="BZ142">
        <v>0</v>
      </c>
      <c r="CA142">
        <v>0</v>
      </c>
      <c r="CB142">
        <v>0</v>
      </c>
      <c r="CC142">
        <v>0</v>
      </c>
      <c r="CD142">
        <v>1</v>
      </c>
      <c r="CE142">
        <v>0</v>
      </c>
      <c r="CF142">
        <v>0</v>
      </c>
      <c r="CG142">
        <v>0</v>
      </c>
      <c r="CH142">
        <v>0</v>
      </c>
      <c r="CI142">
        <v>0</v>
      </c>
      <c r="CJ142">
        <v>0</v>
      </c>
      <c r="CK142">
        <v>0</v>
      </c>
      <c r="CL142">
        <v>0</v>
      </c>
      <c r="CM142">
        <v>0</v>
      </c>
      <c r="CN142">
        <v>0</v>
      </c>
      <c r="CO142">
        <v>0</v>
      </c>
      <c r="CP142">
        <v>0</v>
      </c>
      <c r="CQ142">
        <v>0</v>
      </c>
      <c r="CR142">
        <v>0</v>
      </c>
      <c r="CS142">
        <v>0</v>
      </c>
      <c r="CT142">
        <v>0</v>
      </c>
      <c r="CU142">
        <v>1</v>
      </c>
      <c r="CV142">
        <v>0</v>
      </c>
      <c r="CW142">
        <v>0</v>
      </c>
      <c r="CX142">
        <v>0</v>
      </c>
      <c r="CY142">
        <v>0</v>
      </c>
      <c r="CZ142">
        <v>0</v>
      </c>
      <c r="DA142">
        <v>0</v>
      </c>
      <c r="DB142">
        <v>0</v>
      </c>
      <c r="DC142">
        <v>0</v>
      </c>
      <c r="DD142">
        <v>0</v>
      </c>
      <c r="DE142">
        <v>1</v>
      </c>
      <c r="DF142">
        <v>0</v>
      </c>
      <c r="DG142">
        <v>0</v>
      </c>
      <c r="DH142">
        <v>1</v>
      </c>
      <c r="DI142">
        <v>0</v>
      </c>
      <c r="DJ142">
        <v>0</v>
      </c>
      <c r="DK142">
        <v>1</v>
      </c>
      <c r="DL142">
        <v>0</v>
      </c>
      <c r="DM142">
        <v>0</v>
      </c>
      <c r="DN142">
        <v>1</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1</v>
      </c>
      <c r="EK142">
        <v>0</v>
      </c>
      <c r="EL142">
        <v>0</v>
      </c>
      <c r="EM142">
        <v>1</v>
      </c>
      <c r="EN142">
        <v>0</v>
      </c>
      <c r="EO142">
        <v>0</v>
      </c>
      <c r="EP142">
        <v>0</v>
      </c>
      <c r="EQ142">
        <v>0</v>
      </c>
      <c r="ER142">
        <v>0</v>
      </c>
      <c r="ES142">
        <v>0</v>
      </c>
      <c r="ET142">
        <v>0</v>
      </c>
      <c r="EU142">
        <v>0</v>
      </c>
      <c r="EV142">
        <v>0</v>
      </c>
      <c r="EW142">
        <v>0</v>
      </c>
      <c r="EX142">
        <v>0</v>
      </c>
      <c r="EY142">
        <v>0</v>
      </c>
      <c r="EZ142">
        <v>0</v>
      </c>
      <c r="FA142">
        <v>0</v>
      </c>
      <c r="FB142">
        <v>1</v>
      </c>
      <c r="FC142">
        <v>0</v>
      </c>
      <c r="FD142">
        <v>0</v>
      </c>
      <c r="FE142">
        <v>0</v>
      </c>
      <c r="FF142" t="s">
        <v>1925</v>
      </c>
      <c r="FG142" t="s">
        <v>1925</v>
      </c>
      <c r="FH142" t="s">
        <v>1925</v>
      </c>
      <c r="FI142" t="s">
        <v>1925</v>
      </c>
      <c r="FJ142" t="s">
        <v>1925</v>
      </c>
      <c r="FK142" t="s">
        <v>1925</v>
      </c>
      <c r="FL142">
        <v>0</v>
      </c>
      <c r="FM142">
        <v>1</v>
      </c>
      <c r="FN142">
        <v>0</v>
      </c>
      <c r="FO142">
        <v>0</v>
      </c>
      <c r="FP142">
        <v>0</v>
      </c>
      <c r="FQ142">
        <v>0</v>
      </c>
      <c r="FR142">
        <v>1</v>
      </c>
      <c r="FS142">
        <v>0</v>
      </c>
      <c r="FT142">
        <v>0</v>
      </c>
      <c r="FU142">
        <v>0</v>
      </c>
      <c r="FV142">
        <v>0</v>
      </c>
      <c r="FW142">
        <v>0</v>
      </c>
      <c r="FX142">
        <v>0</v>
      </c>
      <c r="FY142">
        <v>0</v>
      </c>
      <c r="FZ142">
        <v>0</v>
      </c>
      <c r="GA142">
        <v>0</v>
      </c>
      <c r="GB142">
        <v>1</v>
      </c>
      <c r="GC142">
        <v>1</v>
      </c>
      <c r="GD142">
        <v>0</v>
      </c>
      <c r="GE142">
        <v>1</v>
      </c>
      <c r="GF142">
        <v>1</v>
      </c>
      <c r="GG142">
        <v>0</v>
      </c>
      <c r="GH142">
        <v>0</v>
      </c>
      <c r="GI142">
        <v>0</v>
      </c>
      <c r="GJ142">
        <v>0</v>
      </c>
      <c r="GK142">
        <v>0</v>
      </c>
      <c r="GL142">
        <v>0</v>
      </c>
      <c r="GM142">
        <v>0</v>
      </c>
      <c r="GN142">
        <v>1</v>
      </c>
      <c r="GO142">
        <v>0</v>
      </c>
      <c r="GP142">
        <v>0</v>
      </c>
      <c r="GQ142">
        <v>1</v>
      </c>
      <c r="GR142">
        <v>1</v>
      </c>
      <c r="GS142">
        <v>1</v>
      </c>
      <c r="GT142">
        <v>1</v>
      </c>
      <c r="GU142">
        <v>1</v>
      </c>
      <c r="GV142">
        <v>1</v>
      </c>
      <c r="GW142">
        <v>1</v>
      </c>
      <c r="GX142">
        <v>1</v>
      </c>
      <c r="GY142">
        <v>0</v>
      </c>
      <c r="GZ142">
        <v>0</v>
      </c>
      <c r="HA142">
        <v>0</v>
      </c>
      <c r="HB142">
        <v>0</v>
      </c>
      <c r="HC142">
        <v>0</v>
      </c>
      <c r="HD142">
        <v>0</v>
      </c>
      <c r="HE142">
        <v>0</v>
      </c>
      <c r="HF142" t="s">
        <v>1925</v>
      </c>
      <c r="HG142" t="s">
        <v>1925</v>
      </c>
      <c r="HH142" t="s">
        <v>1925</v>
      </c>
      <c r="HI142" t="s">
        <v>1925</v>
      </c>
      <c r="HJ142" t="s">
        <v>1925</v>
      </c>
      <c r="HK142" t="s">
        <v>1925</v>
      </c>
      <c r="HL142" t="s">
        <v>1925</v>
      </c>
      <c r="HM142" t="s">
        <v>1925</v>
      </c>
      <c r="HN142" t="s">
        <v>1925</v>
      </c>
      <c r="HO142" t="s">
        <v>1925</v>
      </c>
      <c r="HP142" t="s">
        <v>1925</v>
      </c>
      <c r="HQ142" t="s">
        <v>1925</v>
      </c>
      <c r="HR142" t="s">
        <v>1925</v>
      </c>
      <c r="HS142" t="s">
        <v>1925</v>
      </c>
    </row>
    <row r="143" spans="1:227" x14ac:dyDescent="0.35">
      <c r="A143" t="s">
        <v>653</v>
      </c>
      <c r="B143" s="1">
        <v>43326</v>
      </c>
      <c r="C143" s="1">
        <v>43333</v>
      </c>
      <c r="D143">
        <v>1</v>
      </c>
      <c r="E143">
        <v>1</v>
      </c>
      <c r="F143">
        <v>1</v>
      </c>
      <c r="G143">
        <v>1</v>
      </c>
      <c r="H143">
        <v>0</v>
      </c>
      <c r="I143">
        <v>0</v>
      </c>
      <c r="J143">
        <v>0</v>
      </c>
      <c r="K143">
        <v>0</v>
      </c>
      <c r="L143">
        <v>0</v>
      </c>
      <c r="M143">
        <v>0</v>
      </c>
      <c r="N143">
        <v>0</v>
      </c>
      <c r="O143">
        <v>0</v>
      </c>
      <c r="P143">
        <v>0</v>
      </c>
      <c r="Q143">
        <v>0</v>
      </c>
      <c r="R143">
        <v>0</v>
      </c>
      <c r="S143">
        <v>1</v>
      </c>
      <c r="T143">
        <v>0</v>
      </c>
      <c r="U143">
        <v>0</v>
      </c>
      <c r="V143">
        <v>1</v>
      </c>
      <c r="W143">
        <v>0</v>
      </c>
      <c r="X143">
        <v>0</v>
      </c>
      <c r="Y143">
        <v>0</v>
      </c>
      <c r="Z143">
        <v>0</v>
      </c>
      <c r="AA143">
        <v>0</v>
      </c>
      <c r="AB143">
        <v>0</v>
      </c>
      <c r="AC143">
        <v>0</v>
      </c>
      <c r="AD143">
        <v>0</v>
      </c>
      <c r="AE143">
        <v>1</v>
      </c>
      <c r="AF143">
        <v>0</v>
      </c>
      <c r="AG143">
        <v>0</v>
      </c>
      <c r="AH143">
        <v>0</v>
      </c>
      <c r="AI143">
        <v>0</v>
      </c>
      <c r="AJ143">
        <v>0</v>
      </c>
      <c r="AK143">
        <v>0</v>
      </c>
      <c r="AL143">
        <v>1</v>
      </c>
      <c r="AM143">
        <v>0</v>
      </c>
      <c r="AN143">
        <v>0</v>
      </c>
      <c r="AO143">
        <v>0</v>
      </c>
      <c r="AP143">
        <v>0</v>
      </c>
      <c r="AQ143">
        <v>1</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1</v>
      </c>
      <c r="BL143">
        <v>0</v>
      </c>
      <c r="BM143">
        <v>0</v>
      </c>
      <c r="BN143">
        <v>0</v>
      </c>
      <c r="BO143">
        <v>0</v>
      </c>
      <c r="BP143">
        <v>0</v>
      </c>
      <c r="BQ143">
        <v>1</v>
      </c>
      <c r="BR143">
        <v>0</v>
      </c>
      <c r="BS143">
        <v>0</v>
      </c>
      <c r="BT143">
        <v>1</v>
      </c>
      <c r="BU143">
        <v>0</v>
      </c>
      <c r="BV143">
        <v>0</v>
      </c>
      <c r="BW143">
        <v>0</v>
      </c>
      <c r="BX143">
        <v>0</v>
      </c>
      <c r="BY143">
        <v>0</v>
      </c>
      <c r="BZ143">
        <v>0</v>
      </c>
      <c r="CA143">
        <v>0</v>
      </c>
      <c r="CB143">
        <v>0</v>
      </c>
      <c r="CC143">
        <v>0</v>
      </c>
      <c r="CD143">
        <v>1</v>
      </c>
      <c r="CE143">
        <v>0</v>
      </c>
      <c r="CF143">
        <v>0</v>
      </c>
      <c r="CG143">
        <v>0</v>
      </c>
      <c r="CH143">
        <v>0</v>
      </c>
      <c r="CI143">
        <v>0</v>
      </c>
      <c r="CJ143">
        <v>0</v>
      </c>
      <c r="CK143">
        <v>0</v>
      </c>
      <c r="CL143">
        <v>0</v>
      </c>
      <c r="CM143">
        <v>0</v>
      </c>
      <c r="CN143">
        <v>0</v>
      </c>
      <c r="CO143">
        <v>0</v>
      </c>
      <c r="CP143">
        <v>0</v>
      </c>
      <c r="CQ143">
        <v>0</v>
      </c>
      <c r="CR143">
        <v>0</v>
      </c>
      <c r="CS143">
        <v>0</v>
      </c>
      <c r="CT143">
        <v>0</v>
      </c>
      <c r="CU143">
        <v>1</v>
      </c>
      <c r="CV143">
        <v>0</v>
      </c>
      <c r="CW143">
        <v>0</v>
      </c>
      <c r="CX143">
        <v>0</v>
      </c>
      <c r="CY143">
        <v>0</v>
      </c>
      <c r="CZ143">
        <v>0</v>
      </c>
      <c r="DA143">
        <v>0</v>
      </c>
      <c r="DB143">
        <v>0</v>
      </c>
      <c r="DC143">
        <v>0</v>
      </c>
      <c r="DD143">
        <v>0</v>
      </c>
      <c r="DE143">
        <v>1</v>
      </c>
      <c r="DF143">
        <v>0</v>
      </c>
      <c r="DG143">
        <v>0</v>
      </c>
      <c r="DH143">
        <v>1</v>
      </c>
      <c r="DI143">
        <v>0</v>
      </c>
      <c r="DJ143">
        <v>0</v>
      </c>
      <c r="DK143">
        <v>1</v>
      </c>
      <c r="DL143">
        <v>0</v>
      </c>
      <c r="DM143">
        <v>0</v>
      </c>
      <c r="DN143">
        <v>1</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1</v>
      </c>
      <c r="EK143">
        <v>0</v>
      </c>
      <c r="EL143">
        <v>0</v>
      </c>
      <c r="EM143">
        <v>1</v>
      </c>
      <c r="EN143">
        <v>0</v>
      </c>
      <c r="EO143">
        <v>0</v>
      </c>
      <c r="EP143">
        <v>0</v>
      </c>
      <c r="EQ143">
        <v>0</v>
      </c>
      <c r="ER143">
        <v>0</v>
      </c>
      <c r="ES143">
        <v>0</v>
      </c>
      <c r="ET143">
        <v>0</v>
      </c>
      <c r="EU143">
        <v>0</v>
      </c>
      <c r="EV143">
        <v>0</v>
      </c>
      <c r="EW143">
        <v>0</v>
      </c>
      <c r="EX143">
        <v>0</v>
      </c>
      <c r="EY143">
        <v>0</v>
      </c>
      <c r="EZ143">
        <v>0</v>
      </c>
      <c r="FA143">
        <v>0</v>
      </c>
      <c r="FB143">
        <v>1</v>
      </c>
      <c r="FC143">
        <v>0</v>
      </c>
      <c r="FD143">
        <v>0</v>
      </c>
      <c r="FE143">
        <v>0</v>
      </c>
      <c r="FF143" t="s">
        <v>1925</v>
      </c>
      <c r="FG143" t="s">
        <v>1925</v>
      </c>
      <c r="FH143" t="s">
        <v>1925</v>
      </c>
      <c r="FI143" t="s">
        <v>1925</v>
      </c>
      <c r="FJ143" t="s">
        <v>1925</v>
      </c>
      <c r="FK143" t="s">
        <v>1925</v>
      </c>
      <c r="FL143">
        <v>0</v>
      </c>
      <c r="FM143">
        <v>1</v>
      </c>
      <c r="FN143">
        <v>0</v>
      </c>
      <c r="FO143">
        <v>0</v>
      </c>
      <c r="FP143">
        <v>0</v>
      </c>
      <c r="FQ143">
        <v>0</v>
      </c>
      <c r="FR143">
        <v>1</v>
      </c>
      <c r="FS143">
        <v>0</v>
      </c>
      <c r="FT143">
        <v>0</v>
      </c>
      <c r="FU143">
        <v>0</v>
      </c>
      <c r="FV143">
        <v>0</v>
      </c>
      <c r="FW143">
        <v>0</v>
      </c>
      <c r="FX143">
        <v>0</v>
      </c>
      <c r="FY143">
        <v>0</v>
      </c>
      <c r="FZ143">
        <v>0</v>
      </c>
      <c r="GA143">
        <v>0</v>
      </c>
      <c r="GB143">
        <v>1</v>
      </c>
      <c r="GC143">
        <v>1</v>
      </c>
      <c r="GD143">
        <v>0</v>
      </c>
      <c r="GE143">
        <v>1</v>
      </c>
      <c r="GF143">
        <v>1</v>
      </c>
      <c r="GG143">
        <v>0</v>
      </c>
      <c r="GH143">
        <v>0</v>
      </c>
      <c r="GI143">
        <v>0</v>
      </c>
      <c r="GJ143">
        <v>0</v>
      </c>
      <c r="GK143">
        <v>0</v>
      </c>
      <c r="GL143">
        <v>0</v>
      </c>
      <c r="GM143">
        <v>0</v>
      </c>
      <c r="GN143">
        <v>1</v>
      </c>
      <c r="GO143">
        <v>0</v>
      </c>
      <c r="GP143">
        <v>0</v>
      </c>
      <c r="GQ143">
        <v>1</v>
      </c>
      <c r="GR143">
        <v>1</v>
      </c>
      <c r="GS143">
        <v>1</v>
      </c>
      <c r="GT143">
        <v>1</v>
      </c>
      <c r="GU143">
        <v>1</v>
      </c>
      <c r="GV143">
        <v>1</v>
      </c>
      <c r="GW143">
        <v>1</v>
      </c>
      <c r="GX143">
        <v>1</v>
      </c>
      <c r="GY143">
        <v>0</v>
      </c>
      <c r="GZ143">
        <v>0</v>
      </c>
      <c r="HA143">
        <v>0</v>
      </c>
      <c r="HB143">
        <v>0</v>
      </c>
      <c r="HC143">
        <v>0</v>
      </c>
      <c r="HD143">
        <v>0</v>
      </c>
      <c r="HE143">
        <v>0</v>
      </c>
      <c r="HF143" t="s">
        <v>1925</v>
      </c>
      <c r="HG143" t="s">
        <v>1925</v>
      </c>
      <c r="HH143" t="s">
        <v>1925</v>
      </c>
      <c r="HI143" t="s">
        <v>1925</v>
      </c>
      <c r="HJ143" t="s">
        <v>1925</v>
      </c>
      <c r="HK143" t="s">
        <v>1925</v>
      </c>
      <c r="HL143" t="s">
        <v>1925</v>
      </c>
      <c r="HM143" t="s">
        <v>1925</v>
      </c>
      <c r="HN143" t="s">
        <v>1925</v>
      </c>
      <c r="HO143" t="s">
        <v>1925</v>
      </c>
      <c r="HP143" t="s">
        <v>1925</v>
      </c>
      <c r="HQ143" t="s">
        <v>1925</v>
      </c>
      <c r="HR143" t="s">
        <v>1925</v>
      </c>
      <c r="HS143" t="s">
        <v>1925</v>
      </c>
    </row>
    <row r="144" spans="1:227" x14ac:dyDescent="0.35">
      <c r="A144" t="s">
        <v>653</v>
      </c>
      <c r="B144" s="1">
        <v>43334</v>
      </c>
      <c r="C144" s="1">
        <v>43435</v>
      </c>
      <c r="D144">
        <v>1</v>
      </c>
      <c r="E144">
        <v>1</v>
      </c>
      <c r="F144">
        <v>1</v>
      </c>
      <c r="G144">
        <v>1</v>
      </c>
      <c r="H144">
        <v>0</v>
      </c>
      <c r="I144">
        <v>0</v>
      </c>
      <c r="J144">
        <v>0</v>
      </c>
      <c r="K144">
        <v>0</v>
      </c>
      <c r="L144">
        <v>0</v>
      </c>
      <c r="M144">
        <v>0</v>
      </c>
      <c r="N144">
        <v>0</v>
      </c>
      <c r="O144">
        <v>0</v>
      </c>
      <c r="P144">
        <v>0</v>
      </c>
      <c r="Q144">
        <v>0</v>
      </c>
      <c r="R144">
        <v>0</v>
      </c>
      <c r="S144">
        <v>1</v>
      </c>
      <c r="T144">
        <v>0</v>
      </c>
      <c r="U144">
        <v>0</v>
      </c>
      <c r="V144">
        <v>1</v>
      </c>
      <c r="W144">
        <v>0</v>
      </c>
      <c r="X144">
        <v>0</v>
      </c>
      <c r="Y144">
        <v>0</v>
      </c>
      <c r="Z144">
        <v>0</v>
      </c>
      <c r="AA144">
        <v>0</v>
      </c>
      <c r="AB144">
        <v>0</v>
      </c>
      <c r="AC144">
        <v>0</v>
      </c>
      <c r="AD144">
        <v>0</v>
      </c>
      <c r="AE144">
        <v>1</v>
      </c>
      <c r="AF144">
        <v>0</v>
      </c>
      <c r="AG144">
        <v>0</v>
      </c>
      <c r="AH144">
        <v>0</v>
      </c>
      <c r="AI144">
        <v>0</v>
      </c>
      <c r="AJ144">
        <v>0</v>
      </c>
      <c r="AK144">
        <v>0</v>
      </c>
      <c r="AL144">
        <v>1</v>
      </c>
      <c r="AM144">
        <v>0</v>
      </c>
      <c r="AN144">
        <v>0</v>
      </c>
      <c r="AO144">
        <v>0</v>
      </c>
      <c r="AP144">
        <v>0</v>
      </c>
      <c r="AQ144">
        <v>1</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1</v>
      </c>
      <c r="BL144">
        <v>0</v>
      </c>
      <c r="BM144">
        <v>0</v>
      </c>
      <c r="BN144">
        <v>0</v>
      </c>
      <c r="BO144">
        <v>0</v>
      </c>
      <c r="BP144">
        <v>0</v>
      </c>
      <c r="BQ144">
        <v>1</v>
      </c>
      <c r="BR144">
        <v>0</v>
      </c>
      <c r="BS144">
        <v>0</v>
      </c>
      <c r="BT144">
        <v>1</v>
      </c>
      <c r="BU144">
        <v>0</v>
      </c>
      <c r="BV144">
        <v>0</v>
      </c>
      <c r="BW144">
        <v>0</v>
      </c>
      <c r="BX144">
        <v>0</v>
      </c>
      <c r="BY144">
        <v>0</v>
      </c>
      <c r="BZ144">
        <v>0</v>
      </c>
      <c r="CA144">
        <v>0</v>
      </c>
      <c r="CB144">
        <v>0</v>
      </c>
      <c r="CC144">
        <v>0</v>
      </c>
      <c r="CD144">
        <v>1</v>
      </c>
      <c r="CE144">
        <v>0</v>
      </c>
      <c r="CF144">
        <v>0</v>
      </c>
      <c r="CG144">
        <v>0</v>
      </c>
      <c r="CH144">
        <v>0</v>
      </c>
      <c r="CI144">
        <v>0</v>
      </c>
      <c r="CJ144">
        <v>0</v>
      </c>
      <c r="CK144">
        <v>0</v>
      </c>
      <c r="CL144">
        <v>0</v>
      </c>
      <c r="CM144">
        <v>0</v>
      </c>
      <c r="CN144">
        <v>0</v>
      </c>
      <c r="CO144">
        <v>0</v>
      </c>
      <c r="CP144">
        <v>0</v>
      </c>
      <c r="CQ144">
        <v>0</v>
      </c>
      <c r="CR144">
        <v>0</v>
      </c>
      <c r="CS144">
        <v>0</v>
      </c>
      <c r="CT144">
        <v>0</v>
      </c>
      <c r="CU144">
        <v>1</v>
      </c>
      <c r="CV144">
        <v>0</v>
      </c>
      <c r="CW144">
        <v>0</v>
      </c>
      <c r="CX144">
        <v>0</v>
      </c>
      <c r="CY144">
        <v>0</v>
      </c>
      <c r="CZ144">
        <v>0</v>
      </c>
      <c r="DA144">
        <v>0</v>
      </c>
      <c r="DB144">
        <v>0</v>
      </c>
      <c r="DC144">
        <v>0</v>
      </c>
      <c r="DD144">
        <v>0</v>
      </c>
      <c r="DE144">
        <v>1</v>
      </c>
      <c r="DF144">
        <v>0</v>
      </c>
      <c r="DG144">
        <v>0</v>
      </c>
      <c r="DH144">
        <v>1</v>
      </c>
      <c r="DI144">
        <v>0</v>
      </c>
      <c r="DJ144">
        <v>0</v>
      </c>
      <c r="DK144">
        <v>1</v>
      </c>
      <c r="DL144">
        <v>0</v>
      </c>
      <c r="DM144">
        <v>0</v>
      </c>
      <c r="DN144">
        <v>1</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1</v>
      </c>
      <c r="EK144">
        <v>0</v>
      </c>
      <c r="EL144">
        <v>0</v>
      </c>
      <c r="EM144">
        <v>1</v>
      </c>
      <c r="EN144">
        <v>0</v>
      </c>
      <c r="EO144">
        <v>0</v>
      </c>
      <c r="EP144">
        <v>0</v>
      </c>
      <c r="EQ144">
        <v>0</v>
      </c>
      <c r="ER144">
        <v>0</v>
      </c>
      <c r="ES144">
        <v>0</v>
      </c>
      <c r="ET144">
        <v>0</v>
      </c>
      <c r="EU144">
        <v>0</v>
      </c>
      <c r="EV144">
        <v>0</v>
      </c>
      <c r="EW144">
        <v>0</v>
      </c>
      <c r="EX144">
        <v>0</v>
      </c>
      <c r="EY144">
        <v>0</v>
      </c>
      <c r="EZ144">
        <v>0</v>
      </c>
      <c r="FA144">
        <v>0</v>
      </c>
      <c r="FB144">
        <v>1</v>
      </c>
      <c r="FC144">
        <v>0</v>
      </c>
      <c r="FD144">
        <v>0</v>
      </c>
      <c r="FE144">
        <v>0</v>
      </c>
      <c r="FF144" t="s">
        <v>1925</v>
      </c>
      <c r="FG144" t="s">
        <v>1925</v>
      </c>
      <c r="FH144" t="s">
        <v>1925</v>
      </c>
      <c r="FI144" t="s">
        <v>1925</v>
      </c>
      <c r="FJ144" t="s">
        <v>1925</v>
      </c>
      <c r="FK144" t="s">
        <v>1925</v>
      </c>
      <c r="FL144">
        <v>0</v>
      </c>
      <c r="FM144">
        <v>1</v>
      </c>
      <c r="FN144">
        <v>0</v>
      </c>
      <c r="FO144">
        <v>0</v>
      </c>
      <c r="FP144">
        <v>0</v>
      </c>
      <c r="FQ144">
        <v>0</v>
      </c>
      <c r="FR144">
        <v>1</v>
      </c>
      <c r="FS144">
        <v>1</v>
      </c>
      <c r="FT144">
        <v>0</v>
      </c>
      <c r="FU144">
        <v>0</v>
      </c>
      <c r="FV144">
        <v>0</v>
      </c>
      <c r="FW144">
        <v>0</v>
      </c>
      <c r="FX144">
        <v>0</v>
      </c>
      <c r="FY144">
        <v>0</v>
      </c>
      <c r="FZ144">
        <v>0</v>
      </c>
      <c r="GA144">
        <v>0</v>
      </c>
      <c r="GB144">
        <v>1</v>
      </c>
      <c r="GC144">
        <v>1</v>
      </c>
      <c r="GD144">
        <v>0</v>
      </c>
      <c r="GE144">
        <v>1</v>
      </c>
      <c r="GF144">
        <v>1</v>
      </c>
      <c r="GG144">
        <v>0</v>
      </c>
      <c r="GH144">
        <v>0</v>
      </c>
      <c r="GI144">
        <v>0</v>
      </c>
      <c r="GJ144">
        <v>0</v>
      </c>
      <c r="GK144">
        <v>0</v>
      </c>
      <c r="GL144">
        <v>0</v>
      </c>
      <c r="GM144">
        <v>0</v>
      </c>
      <c r="GN144">
        <v>1</v>
      </c>
      <c r="GO144">
        <v>0</v>
      </c>
      <c r="GP144">
        <v>0</v>
      </c>
      <c r="GQ144">
        <v>1</v>
      </c>
      <c r="GR144">
        <v>1</v>
      </c>
      <c r="GS144">
        <v>1</v>
      </c>
      <c r="GT144">
        <v>1</v>
      </c>
      <c r="GU144">
        <v>1</v>
      </c>
      <c r="GV144">
        <v>1</v>
      </c>
      <c r="GW144">
        <v>1</v>
      </c>
      <c r="GX144">
        <v>1</v>
      </c>
      <c r="GY144">
        <v>0</v>
      </c>
      <c r="GZ144">
        <v>0</v>
      </c>
      <c r="HA144">
        <v>0</v>
      </c>
      <c r="HB144">
        <v>0</v>
      </c>
      <c r="HC144">
        <v>0</v>
      </c>
      <c r="HD144">
        <v>0</v>
      </c>
      <c r="HE144">
        <v>0</v>
      </c>
      <c r="HF144" t="s">
        <v>1925</v>
      </c>
      <c r="HG144" t="s">
        <v>1925</v>
      </c>
      <c r="HH144" t="s">
        <v>1925</v>
      </c>
      <c r="HI144" t="s">
        <v>1925</v>
      </c>
      <c r="HJ144" t="s">
        <v>1925</v>
      </c>
      <c r="HK144" t="s">
        <v>1925</v>
      </c>
      <c r="HL144" t="s">
        <v>1925</v>
      </c>
      <c r="HM144" t="s">
        <v>1925</v>
      </c>
      <c r="HN144" t="s">
        <v>1925</v>
      </c>
      <c r="HO144" t="s">
        <v>1925</v>
      </c>
      <c r="HP144" t="s">
        <v>1925</v>
      </c>
      <c r="HQ144" t="s">
        <v>1925</v>
      </c>
      <c r="HR144" t="s">
        <v>1925</v>
      </c>
      <c r="HS144" t="s">
        <v>1925</v>
      </c>
    </row>
    <row r="145" spans="1:227" x14ac:dyDescent="0.35">
      <c r="A145" t="s">
        <v>681</v>
      </c>
      <c r="B145" s="1">
        <v>39448</v>
      </c>
      <c r="C145" s="1">
        <v>39519</v>
      </c>
      <c r="D145">
        <v>1</v>
      </c>
      <c r="E145">
        <v>1</v>
      </c>
      <c r="F145">
        <v>1</v>
      </c>
      <c r="G145">
        <v>1</v>
      </c>
      <c r="H145">
        <v>0</v>
      </c>
      <c r="I145">
        <v>0</v>
      </c>
      <c r="J145">
        <v>0</v>
      </c>
      <c r="K145">
        <v>0</v>
      </c>
      <c r="L145">
        <v>0</v>
      </c>
      <c r="M145">
        <v>0</v>
      </c>
      <c r="N145">
        <v>0</v>
      </c>
      <c r="O145">
        <v>0</v>
      </c>
      <c r="P145">
        <v>0</v>
      </c>
      <c r="Q145">
        <v>0</v>
      </c>
      <c r="R145">
        <v>0</v>
      </c>
      <c r="S145">
        <v>1</v>
      </c>
      <c r="T145">
        <v>0</v>
      </c>
      <c r="U145">
        <v>0</v>
      </c>
      <c r="V145">
        <v>1</v>
      </c>
      <c r="W145">
        <v>1</v>
      </c>
      <c r="X145">
        <v>0</v>
      </c>
      <c r="Y145">
        <v>0</v>
      </c>
      <c r="Z145">
        <v>0</v>
      </c>
      <c r="AA145">
        <v>0</v>
      </c>
      <c r="AB145">
        <v>0</v>
      </c>
      <c r="AC145">
        <v>0</v>
      </c>
      <c r="AD145">
        <v>0</v>
      </c>
      <c r="AE145">
        <v>0</v>
      </c>
      <c r="AF145">
        <v>0</v>
      </c>
      <c r="AG145">
        <v>0</v>
      </c>
      <c r="AH145">
        <v>0</v>
      </c>
      <c r="AI145">
        <v>1</v>
      </c>
      <c r="AJ145">
        <v>0</v>
      </c>
      <c r="AK145">
        <v>0</v>
      </c>
      <c r="AL145">
        <v>0</v>
      </c>
      <c r="AM145">
        <v>0</v>
      </c>
      <c r="AN145">
        <v>1</v>
      </c>
      <c r="AO145">
        <v>1</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1</v>
      </c>
      <c r="BL145">
        <v>0</v>
      </c>
      <c r="BM145">
        <v>1</v>
      </c>
      <c r="BN145">
        <v>0</v>
      </c>
      <c r="BO145">
        <v>0</v>
      </c>
      <c r="BP145">
        <v>0</v>
      </c>
      <c r="BQ145">
        <v>0</v>
      </c>
      <c r="BR145">
        <v>0</v>
      </c>
      <c r="BS145">
        <v>0</v>
      </c>
      <c r="BT145">
        <v>1</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1</v>
      </c>
      <c r="CN145">
        <v>0</v>
      </c>
      <c r="CO145">
        <v>0</v>
      </c>
      <c r="CP145">
        <v>0</v>
      </c>
      <c r="CQ145">
        <v>0</v>
      </c>
      <c r="CR145">
        <v>0</v>
      </c>
      <c r="CS145">
        <v>0</v>
      </c>
      <c r="CT145">
        <v>0</v>
      </c>
      <c r="CU145">
        <v>1</v>
      </c>
      <c r="CV145">
        <v>0</v>
      </c>
      <c r="CW145">
        <v>0</v>
      </c>
      <c r="CX145">
        <v>0</v>
      </c>
      <c r="CY145">
        <v>0</v>
      </c>
      <c r="CZ145">
        <v>0</v>
      </c>
      <c r="DA145">
        <v>0</v>
      </c>
      <c r="DB145">
        <v>0</v>
      </c>
      <c r="DC145">
        <v>0</v>
      </c>
      <c r="DD145">
        <v>0</v>
      </c>
      <c r="DE145">
        <v>0</v>
      </c>
      <c r="DF145">
        <v>0</v>
      </c>
      <c r="DG145">
        <v>0</v>
      </c>
      <c r="DH145">
        <v>0</v>
      </c>
      <c r="DI145">
        <v>0</v>
      </c>
      <c r="DJ145">
        <v>0</v>
      </c>
      <c r="DK145">
        <v>0</v>
      </c>
      <c r="DL145">
        <v>0</v>
      </c>
      <c r="DM145">
        <v>1</v>
      </c>
      <c r="DN145">
        <v>0</v>
      </c>
      <c r="DO145">
        <v>0</v>
      </c>
      <c r="DP145">
        <v>1</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1</v>
      </c>
      <c r="EK145">
        <v>0</v>
      </c>
      <c r="EL145">
        <v>0</v>
      </c>
      <c r="EM145">
        <v>1</v>
      </c>
      <c r="EN145">
        <v>0</v>
      </c>
      <c r="EO145">
        <v>0</v>
      </c>
      <c r="EP145">
        <v>0</v>
      </c>
      <c r="EQ145">
        <v>0</v>
      </c>
      <c r="ER145">
        <v>0</v>
      </c>
      <c r="ES145">
        <v>0</v>
      </c>
      <c r="ET145">
        <v>0</v>
      </c>
      <c r="EU145">
        <v>0</v>
      </c>
      <c r="EV145">
        <v>0</v>
      </c>
      <c r="EW145">
        <v>2</v>
      </c>
      <c r="EX145" t="s">
        <v>1925</v>
      </c>
      <c r="EY145" t="s">
        <v>1925</v>
      </c>
      <c r="EZ145" t="s">
        <v>1925</v>
      </c>
      <c r="FA145" t="s">
        <v>1925</v>
      </c>
      <c r="FB145" t="s">
        <v>1925</v>
      </c>
      <c r="FC145" t="s">
        <v>1925</v>
      </c>
      <c r="FD145" t="s">
        <v>1925</v>
      </c>
      <c r="FE145">
        <v>0</v>
      </c>
      <c r="FF145" t="s">
        <v>1925</v>
      </c>
      <c r="FG145" t="s">
        <v>1925</v>
      </c>
      <c r="FH145" t="s">
        <v>1925</v>
      </c>
      <c r="FI145" t="s">
        <v>1925</v>
      </c>
      <c r="FJ145" t="s">
        <v>1925</v>
      </c>
      <c r="FK145" t="s">
        <v>1925</v>
      </c>
      <c r="FL145">
        <v>0</v>
      </c>
      <c r="FM145">
        <v>0</v>
      </c>
      <c r="FN145">
        <v>0</v>
      </c>
      <c r="FO145">
        <v>0</v>
      </c>
      <c r="FP145">
        <v>0</v>
      </c>
      <c r="FQ145">
        <v>1</v>
      </c>
      <c r="FR145">
        <v>2</v>
      </c>
      <c r="FS145" t="s">
        <v>1925</v>
      </c>
      <c r="FT145" t="s">
        <v>1925</v>
      </c>
      <c r="FU145" t="s">
        <v>1925</v>
      </c>
      <c r="FV145" t="s">
        <v>1925</v>
      </c>
      <c r="FW145" t="s">
        <v>1925</v>
      </c>
      <c r="FX145" t="s">
        <v>1925</v>
      </c>
      <c r="FY145" t="s">
        <v>1925</v>
      </c>
      <c r="FZ145" t="s">
        <v>1925</v>
      </c>
      <c r="GA145" t="s">
        <v>1925</v>
      </c>
      <c r="GB145" t="s">
        <v>1925</v>
      </c>
      <c r="GC145">
        <v>1</v>
      </c>
      <c r="GD145">
        <v>0</v>
      </c>
      <c r="GE145">
        <v>1</v>
      </c>
      <c r="GF145">
        <v>1</v>
      </c>
      <c r="GG145">
        <v>0</v>
      </c>
      <c r="GH145">
        <v>1</v>
      </c>
      <c r="GI145">
        <v>0</v>
      </c>
      <c r="GJ145">
        <v>1</v>
      </c>
      <c r="GK145">
        <v>0</v>
      </c>
      <c r="GL145">
        <v>1</v>
      </c>
      <c r="GM145">
        <v>1</v>
      </c>
      <c r="GN145">
        <v>1</v>
      </c>
      <c r="GO145">
        <v>0</v>
      </c>
      <c r="GP145">
        <v>0</v>
      </c>
      <c r="GQ145">
        <v>1</v>
      </c>
      <c r="GR145">
        <v>1</v>
      </c>
      <c r="GS145">
        <v>1</v>
      </c>
      <c r="GT145">
        <v>0</v>
      </c>
      <c r="GU145">
        <v>0</v>
      </c>
      <c r="GV145">
        <v>0</v>
      </c>
      <c r="GW145">
        <v>1</v>
      </c>
      <c r="GX145">
        <v>0</v>
      </c>
      <c r="GY145">
        <v>0</v>
      </c>
      <c r="GZ145">
        <v>0</v>
      </c>
      <c r="HA145">
        <v>1</v>
      </c>
      <c r="HB145">
        <v>0</v>
      </c>
      <c r="HC145">
        <v>0</v>
      </c>
      <c r="HD145">
        <v>1</v>
      </c>
      <c r="HE145">
        <v>1</v>
      </c>
      <c r="HF145">
        <v>1</v>
      </c>
      <c r="HG145">
        <v>0</v>
      </c>
      <c r="HH145">
        <v>1</v>
      </c>
      <c r="HI145">
        <v>1</v>
      </c>
      <c r="HJ145">
        <v>1</v>
      </c>
      <c r="HK145">
        <v>0</v>
      </c>
      <c r="HL145">
        <v>0</v>
      </c>
      <c r="HM145">
        <v>0</v>
      </c>
      <c r="HN145">
        <v>0</v>
      </c>
      <c r="HO145">
        <v>0</v>
      </c>
      <c r="HP145">
        <v>1</v>
      </c>
      <c r="HQ145">
        <v>0</v>
      </c>
      <c r="HR145">
        <v>0</v>
      </c>
      <c r="HS145">
        <v>0</v>
      </c>
    </row>
    <row r="146" spans="1:227" x14ac:dyDescent="0.35">
      <c r="A146" t="s">
        <v>681</v>
      </c>
      <c r="B146" s="1">
        <v>39520</v>
      </c>
      <c r="C146" s="1">
        <v>39943</v>
      </c>
      <c r="D146">
        <v>1</v>
      </c>
      <c r="E146">
        <v>1</v>
      </c>
      <c r="F146">
        <v>1</v>
      </c>
      <c r="G146">
        <v>1</v>
      </c>
      <c r="H146">
        <v>0</v>
      </c>
      <c r="I146">
        <v>0</v>
      </c>
      <c r="J146">
        <v>0</v>
      </c>
      <c r="K146">
        <v>0</v>
      </c>
      <c r="L146">
        <v>0</v>
      </c>
      <c r="M146">
        <v>0</v>
      </c>
      <c r="N146">
        <v>0</v>
      </c>
      <c r="O146">
        <v>0</v>
      </c>
      <c r="P146">
        <v>0</v>
      </c>
      <c r="Q146">
        <v>0</v>
      </c>
      <c r="R146">
        <v>0</v>
      </c>
      <c r="S146">
        <v>1</v>
      </c>
      <c r="T146">
        <v>0</v>
      </c>
      <c r="U146">
        <v>0</v>
      </c>
      <c r="V146">
        <v>1</v>
      </c>
      <c r="W146">
        <v>1</v>
      </c>
      <c r="X146">
        <v>0</v>
      </c>
      <c r="Y146">
        <v>0</v>
      </c>
      <c r="Z146">
        <v>0</v>
      </c>
      <c r="AA146">
        <v>0</v>
      </c>
      <c r="AB146">
        <v>0</v>
      </c>
      <c r="AC146">
        <v>0</v>
      </c>
      <c r="AD146">
        <v>0</v>
      </c>
      <c r="AE146">
        <v>0</v>
      </c>
      <c r="AF146">
        <v>0</v>
      </c>
      <c r="AG146">
        <v>0</v>
      </c>
      <c r="AH146">
        <v>0</v>
      </c>
      <c r="AI146">
        <v>1</v>
      </c>
      <c r="AJ146">
        <v>0</v>
      </c>
      <c r="AK146">
        <v>0</v>
      </c>
      <c r="AL146">
        <v>0</v>
      </c>
      <c r="AM146">
        <v>0</v>
      </c>
      <c r="AN146">
        <v>1</v>
      </c>
      <c r="AO146">
        <v>1</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1</v>
      </c>
      <c r="BL146">
        <v>0</v>
      </c>
      <c r="BM146">
        <v>1</v>
      </c>
      <c r="BN146">
        <v>0</v>
      </c>
      <c r="BO146">
        <v>0</v>
      </c>
      <c r="BP146">
        <v>0</v>
      </c>
      <c r="BQ146">
        <v>0</v>
      </c>
      <c r="BR146">
        <v>0</v>
      </c>
      <c r="BS146">
        <v>0</v>
      </c>
      <c r="BT146">
        <v>1</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1</v>
      </c>
      <c r="CN146">
        <v>0</v>
      </c>
      <c r="CO146">
        <v>0</v>
      </c>
      <c r="CP146">
        <v>0</v>
      </c>
      <c r="CQ146">
        <v>0</v>
      </c>
      <c r="CR146">
        <v>0</v>
      </c>
      <c r="CS146">
        <v>0</v>
      </c>
      <c r="CT146">
        <v>0</v>
      </c>
      <c r="CU146">
        <v>1</v>
      </c>
      <c r="CV146">
        <v>0</v>
      </c>
      <c r="CW146">
        <v>0</v>
      </c>
      <c r="CX146">
        <v>0</v>
      </c>
      <c r="CY146">
        <v>0</v>
      </c>
      <c r="CZ146">
        <v>0</v>
      </c>
      <c r="DA146">
        <v>0</v>
      </c>
      <c r="DB146">
        <v>0</v>
      </c>
      <c r="DC146">
        <v>0</v>
      </c>
      <c r="DD146">
        <v>0</v>
      </c>
      <c r="DE146">
        <v>0</v>
      </c>
      <c r="DF146">
        <v>0</v>
      </c>
      <c r="DG146">
        <v>0</v>
      </c>
      <c r="DH146">
        <v>0</v>
      </c>
      <c r="DI146">
        <v>0</v>
      </c>
      <c r="DJ146">
        <v>0</v>
      </c>
      <c r="DK146">
        <v>0</v>
      </c>
      <c r="DL146">
        <v>0</v>
      </c>
      <c r="DM146">
        <v>1</v>
      </c>
      <c r="DN146">
        <v>0</v>
      </c>
      <c r="DO146">
        <v>0</v>
      </c>
      <c r="DP146">
        <v>1</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1</v>
      </c>
      <c r="EK146">
        <v>0</v>
      </c>
      <c r="EL146">
        <v>0</v>
      </c>
      <c r="EM146">
        <v>1</v>
      </c>
      <c r="EN146">
        <v>0</v>
      </c>
      <c r="EO146">
        <v>0</v>
      </c>
      <c r="EP146">
        <v>0</v>
      </c>
      <c r="EQ146">
        <v>0</v>
      </c>
      <c r="ER146">
        <v>0</v>
      </c>
      <c r="ES146">
        <v>0</v>
      </c>
      <c r="ET146">
        <v>0</v>
      </c>
      <c r="EU146">
        <v>0</v>
      </c>
      <c r="EV146">
        <v>0</v>
      </c>
      <c r="EW146">
        <v>2</v>
      </c>
      <c r="EX146" t="s">
        <v>1925</v>
      </c>
      <c r="EY146" t="s">
        <v>1925</v>
      </c>
      <c r="EZ146" t="s">
        <v>1925</v>
      </c>
      <c r="FA146" t="s">
        <v>1925</v>
      </c>
      <c r="FB146" t="s">
        <v>1925</v>
      </c>
      <c r="FC146" t="s">
        <v>1925</v>
      </c>
      <c r="FD146" t="s">
        <v>1925</v>
      </c>
      <c r="FE146">
        <v>0</v>
      </c>
      <c r="FF146" t="s">
        <v>1925</v>
      </c>
      <c r="FG146" t="s">
        <v>1925</v>
      </c>
      <c r="FH146" t="s">
        <v>1925</v>
      </c>
      <c r="FI146" t="s">
        <v>1925</v>
      </c>
      <c r="FJ146" t="s">
        <v>1925</v>
      </c>
      <c r="FK146" t="s">
        <v>1925</v>
      </c>
      <c r="FL146">
        <v>0</v>
      </c>
      <c r="FM146">
        <v>0</v>
      </c>
      <c r="FN146">
        <v>0</v>
      </c>
      <c r="FO146">
        <v>0</v>
      </c>
      <c r="FP146">
        <v>0</v>
      </c>
      <c r="FQ146">
        <v>1</v>
      </c>
      <c r="FR146">
        <v>2</v>
      </c>
      <c r="FS146" t="s">
        <v>1925</v>
      </c>
      <c r="FT146" t="s">
        <v>1925</v>
      </c>
      <c r="FU146" t="s">
        <v>1925</v>
      </c>
      <c r="FV146" t="s">
        <v>1925</v>
      </c>
      <c r="FW146" t="s">
        <v>1925</v>
      </c>
      <c r="FX146" t="s">
        <v>1925</v>
      </c>
      <c r="FY146" t="s">
        <v>1925</v>
      </c>
      <c r="FZ146" t="s">
        <v>1925</v>
      </c>
      <c r="GA146" t="s">
        <v>1925</v>
      </c>
      <c r="GB146" t="s">
        <v>1925</v>
      </c>
      <c r="GC146">
        <v>1</v>
      </c>
      <c r="GD146">
        <v>0</v>
      </c>
      <c r="GE146">
        <v>1</v>
      </c>
      <c r="GF146">
        <v>1</v>
      </c>
      <c r="GG146">
        <v>0</v>
      </c>
      <c r="GH146">
        <v>1</v>
      </c>
      <c r="GI146">
        <v>0</v>
      </c>
      <c r="GJ146">
        <v>1</v>
      </c>
      <c r="GK146">
        <v>0</v>
      </c>
      <c r="GL146">
        <v>1</v>
      </c>
      <c r="GM146">
        <v>1</v>
      </c>
      <c r="GN146">
        <v>1</v>
      </c>
      <c r="GO146">
        <v>0</v>
      </c>
      <c r="GP146">
        <v>0</v>
      </c>
      <c r="GQ146">
        <v>1</v>
      </c>
      <c r="GR146">
        <v>1</v>
      </c>
      <c r="GS146">
        <v>1</v>
      </c>
      <c r="GT146">
        <v>0</v>
      </c>
      <c r="GU146">
        <v>0</v>
      </c>
      <c r="GV146">
        <v>0</v>
      </c>
      <c r="GW146">
        <v>1</v>
      </c>
      <c r="GX146">
        <v>0</v>
      </c>
      <c r="GY146">
        <v>0</v>
      </c>
      <c r="GZ146">
        <v>0</v>
      </c>
      <c r="HA146">
        <v>1</v>
      </c>
      <c r="HB146">
        <v>0</v>
      </c>
      <c r="HC146">
        <v>0</v>
      </c>
      <c r="HD146">
        <v>1</v>
      </c>
      <c r="HE146">
        <v>1</v>
      </c>
      <c r="HF146">
        <v>1</v>
      </c>
      <c r="HG146">
        <v>0</v>
      </c>
      <c r="HH146">
        <v>1</v>
      </c>
      <c r="HI146">
        <v>1</v>
      </c>
      <c r="HJ146">
        <v>1</v>
      </c>
      <c r="HK146">
        <v>0</v>
      </c>
      <c r="HL146">
        <v>0</v>
      </c>
      <c r="HM146">
        <v>0</v>
      </c>
      <c r="HN146">
        <v>0</v>
      </c>
      <c r="HO146">
        <v>0</v>
      </c>
      <c r="HP146">
        <v>1</v>
      </c>
      <c r="HQ146">
        <v>0</v>
      </c>
      <c r="HR146">
        <v>0</v>
      </c>
      <c r="HS146">
        <v>0</v>
      </c>
    </row>
    <row r="147" spans="1:227" x14ac:dyDescent="0.35">
      <c r="A147" t="s">
        <v>681</v>
      </c>
      <c r="B147" s="1">
        <v>39944</v>
      </c>
      <c r="C147" s="1">
        <v>39994</v>
      </c>
      <c r="D147">
        <v>1</v>
      </c>
      <c r="E147">
        <v>1</v>
      </c>
      <c r="F147">
        <v>1</v>
      </c>
      <c r="G147">
        <v>1</v>
      </c>
      <c r="H147">
        <v>0</v>
      </c>
      <c r="I147">
        <v>0</v>
      </c>
      <c r="J147">
        <v>0</v>
      </c>
      <c r="K147">
        <v>0</v>
      </c>
      <c r="L147">
        <v>0</v>
      </c>
      <c r="M147">
        <v>0</v>
      </c>
      <c r="N147">
        <v>0</v>
      </c>
      <c r="O147">
        <v>0</v>
      </c>
      <c r="P147">
        <v>0</v>
      </c>
      <c r="Q147">
        <v>0</v>
      </c>
      <c r="R147">
        <v>0</v>
      </c>
      <c r="S147">
        <v>1</v>
      </c>
      <c r="T147">
        <v>0</v>
      </c>
      <c r="U147">
        <v>0</v>
      </c>
      <c r="V147">
        <v>1</v>
      </c>
      <c r="W147">
        <v>1</v>
      </c>
      <c r="X147">
        <v>0</v>
      </c>
      <c r="Y147">
        <v>0</v>
      </c>
      <c r="Z147">
        <v>0</v>
      </c>
      <c r="AA147">
        <v>0</v>
      </c>
      <c r="AB147">
        <v>0</v>
      </c>
      <c r="AC147">
        <v>0</v>
      </c>
      <c r="AD147">
        <v>0</v>
      </c>
      <c r="AE147">
        <v>0</v>
      </c>
      <c r="AF147">
        <v>0</v>
      </c>
      <c r="AG147">
        <v>0</v>
      </c>
      <c r="AH147">
        <v>0</v>
      </c>
      <c r="AI147">
        <v>1</v>
      </c>
      <c r="AJ147">
        <v>0</v>
      </c>
      <c r="AK147">
        <v>0</v>
      </c>
      <c r="AL147">
        <v>0</v>
      </c>
      <c r="AM147">
        <v>0</v>
      </c>
      <c r="AN147">
        <v>1</v>
      </c>
      <c r="AO147">
        <v>1</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1</v>
      </c>
      <c r="BL147">
        <v>0</v>
      </c>
      <c r="BM147">
        <v>1</v>
      </c>
      <c r="BN147">
        <v>0</v>
      </c>
      <c r="BO147">
        <v>0</v>
      </c>
      <c r="BP147">
        <v>0</v>
      </c>
      <c r="BQ147">
        <v>0</v>
      </c>
      <c r="BR147">
        <v>0</v>
      </c>
      <c r="BS147">
        <v>0</v>
      </c>
      <c r="BT147">
        <v>1</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1</v>
      </c>
      <c r="CN147">
        <v>0</v>
      </c>
      <c r="CO147">
        <v>0</v>
      </c>
      <c r="CP147">
        <v>0</v>
      </c>
      <c r="CQ147">
        <v>0</v>
      </c>
      <c r="CR147">
        <v>0</v>
      </c>
      <c r="CS147">
        <v>0</v>
      </c>
      <c r="CT147">
        <v>0</v>
      </c>
      <c r="CU147">
        <v>1</v>
      </c>
      <c r="CV147">
        <v>0</v>
      </c>
      <c r="CW147">
        <v>0</v>
      </c>
      <c r="CX147">
        <v>0</v>
      </c>
      <c r="CY147">
        <v>0</v>
      </c>
      <c r="CZ147">
        <v>0</v>
      </c>
      <c r="DA147">
        <v>0</v>
      </c>
      <c r="DB147">
        <v>0</v>
      </c>
      <c r="DC147">
        <v>0</v>
      </c>
      <c r="DD147">
        <v>0</v>
      </c>
      <c r="DE147">
        <v>0</v>
      </c>
      <c r="DF147">
        <v>0</v>
      </c>
      <c r="DG147">
        <v>0</v>
      </c>
      <c r="DH147">
        <v>0</v>
      </c>
      <c r="DI147">
        <v>0</v>
      </c>
      <c r="DJ147">
        <v>0</v>
      </c>
      <c r="DK147">
        <v>0</v>
      </c>
      <c r="DL147">
        <v>0</v>
      </c>
      <c r="DM147">
        <v>1</v>
      </c>
      <c r="DN147">
        <v>0</v>
      </c>
      <c r="DO147">
        <v>0</v>
      </c>
      <c r="DP147">
        <v>1</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1</v>
      </c>
      <c r="EK147">
        <v>0</v>
      </c>
      <c r="EL147">
        <v>0</v>
      </c>
      <c r="EM147">
        <v>1</v>
      </c>
      <c r="EN147">
        <v>0</v>
      </c>
      <c r="EO147">
        <v>0</v>
      </c>
      <c r="EP147">
        <v>0</v>
      </c>
      <c r="EQ147">
        <v>0</v>
      </c>
      <c r="ER147">
        <v>0</v>
      </c>
      <c r="ES147">
        <v>0</v>
      </c>
      <c r="ET147">
        <v>0</v>
      </c>
      <c r="EU147">
        <v>0</v>
      </c>
      <c r="EV147">
        <v>0</v>
      </c>
      <c r="EW147">
        <v>2</v>
      </c>
      <c r="EX147" t="s">
        <v>1925</v>
      </c>
      <c r="EY147" t="s">
        <v>1925</v>
      </c>
      <c r="EZ147" t="s">
        <v>1925</v>
      </c>
      <c r="FA147" t="s">
        <v>1925</v>
      </c>
      <c r="FB147" t="s">
        <v>1925</v>
      </c>
      <c r="FC147" t="s">
        <v>1925</v>
      </c>
      <c r="FD147" t="s">
        <v>1925</v>
      </c>
      <c r="FE147">
        <v>0</v>
      </c>
      <c r="FF147" t="s">
        <v>1925</v>
      </c>
      <c r="FG147" t="s">
        <v>1925</v>
      </c>
      <c r="FH147" t="s">
        <v>1925</v>
      </c>
      <c r="FI147" t="s">
        <v>1925</v>
      </c>
      <c r="FJ147" t="s">
        <v>1925</v>
      </c>
      <c r="FK147" t="s">
        <v>1925</v>
      </c>
      <c r="FL147">
        <v>0</v>
      </c>
      <c r="FM147">
        <v>0</v>
      </c>
      <c r="FN147">
        <v>0</v>
      </c>
      <c r="FO147">
        <v>0</v>
      </c>
      <c r="FP147">
        <v>0</v>
      </c>
      <c r="FQ147">
        <v>1</v>
      </c>
      <c r="FR147">
        <v>2</v>
      </c>
      <c r="FS147" t="s">
        <v>1925</v>
      </c>
      <c r="FT147" t="s">
        <v>1925</v>
      </c>
      <c r="FU147" t="s">
        <v>1925</v>
      </c>
      <c r="FV147" t="s">
        <v>1925</v>
      </c>
      <c r="FW147" t="s">
        <v>1925</v>
      </c>
      <c r="FX147" t="s">
        <v>1925</v>
      </c>
      <c r="FY147" t="s">
        <v>1925</v>
      </c>
      <c r="FZ147" t="s">
        <v>1925</v>
      </c>
      <c r="GA147" t="s">
        <v>1925</v>
      </c>
      <c r="GB147" t="s">
        <v>1925</v>
      </c>
      <c r="GC147">
        <v>1</v>
      </c>
      <c r="GD147">
        <v>0</v>
      </c>
      <c r="GE147">
        <v>1</v>
      </c>
      <c r="GF147">
        <v>1</v>
      </c>
      <c r="GG147">
        <v>0</v>
      </c>
      <c r="GH147">
        <v>1</v>
      </c>
      <c r="GI147">
        <v>0</v>
      </c>
      <c r="GJ147">
        <v>1</v>
      </c>
      <c r="GK147">
        <v>0</v>
      </c>
      <c r="GL147">
        <v>1</v>
      </c>
      <c r="GM147">
        <v>1</v>
      </c>
      <c r="GN147">
        <v>1</v>
      </c>
      <c r="GO147">
        <v>0</v>
      </c>
      <c r="GP147">
        <v>0</v>
      </c>
      <c r="GQ147">
        <v>1</v>
      </c>
      <c r="GR147">
        <v>1</v>
      </c>
      <c r="GS147">
        <v>1</v>
      </c>
      <c r="GT147">
        <v>0</v>
      </c>
      <c r="GU147">
        <v>0</v>
      </c>
      <c r="GV147">
        <v>0</v>
      </c>
      <c r="GW147">
        <v>1</v>
      </c>
      <c r="GX147">
        <v>0</v>
      </c>
      <c r="GY147">
        <v>0</v>
      </c>
      <c r="GZ147">
        <v>0</v>
      </c>
      <c r="HA147">
        <v>1</v>
      </c>
      <c r="HB147">
        <v>0</v>
      </c>
      <c r="HC147">
        <v>0</v>
      </c>
      <c r="HD147">
        <v>1</v>
      </c>
      <c r="HE147">
        <v>1</v>
      </c>
      <c r="HF147">
        <v>1</v>
      </c>
      <c r="HG147">
        <v>0</v>
      </c>
      <c r="HH147">
        <v>1</v>
      </c>
      <c r="HI147">
        <v>1</v>
      </c>
      <c r="HJ147">
        <v>1</v>
      </c>
      <c r="HK147">
        <v>0</v>
      </c>
      <c r="HL147">
        <v>0</v>
      </c>
      <c r="HM147">
        <v>0</v>
      </c>
      <c r="HN147">
        <v>0</v>
      </c>
      <c r="HO147">
        <v>0</v>
      </c>
      <c r="HP147">
        <v>1</v>
      </c>
      <c r="HQ147">
        <v>0</v>
      </c>
      <c r="HR147">
        <v>0</v>
      </c>
      <c r="HS147">
        <v>0</v>
      </c>
    </row>
    <row r="148" spans="1:227" x14ac:dyDescent="0.35">
      <c r="A148" t="s">
        <v>681</v>
      </c>
      <c r="B148" s="1">
        <v>39995</v>
      </c>
      <c r="C148" s="1">
        <v>40724</v>
      </c>
      <c r="D148">
        <v>1</v>
      </c>
      <c r="E148">
        <v>1</v>
      </c>
      <c r="F148">
        <v>1</v>
      </c>
      <c r="G148">
        <v>1</v>
      </c>
      <c r="H148">
        <v>0</v>
      </c>
      <c r="I148">
        <v>0</v>
      </c>
      <c r="J148">
        <v>0</v>
      </c>
      <c r="K148">
        <v>0</v>
      </c>
      <c r="L148">
        <v>0</v>
      </c>
      <c r="M148">
        <v>0</v>
      </c>
      <c r="N148">
        <v>0</v>
      </c>
      <c r="O148">
        <v>0</v>
      </c>
      <c r="P148">
        <v>0</v>
      </c>
      <c r="Q148">
        <v>0</v>
      </c>
      <c r="R148">
        <v>0</v>
      </c>
      <c r="S148">
        <v>1</v>
      </c>
      <c r="T148">
        <v>0</v>
      </c>
      <c r="U148">
        <v>0</v>
      </c>
      <c r="V148">
        <v>1</v>
      </c>
      <c r="W148">
        <v>1</v>
      </c>
      <c r="X148">
        <v>0</v>
      </c>
      <c r="Y148">
        <v>0</v>
      </c>
      <c r="Z148">
        <v>0</v>
      </c>
      <c r="AA148">
        <v>0</v>
      </c>
      <c r="AB148">
        <v>0</v>
      </c>
      <c r="AC148">
        <v>0</v>
      </c>
      <c r="AD148">
        <v>0</v>
      </c>
      <c r="AE148">
        <v>0</v>
      </c>
      <c r="AF148">
        <v>0</v>
      </c>
      <c r="AG148">
        <v>0</v>
      </c>
      <c r="AH148">
        <v>0</v>
      </c>
      <c r="AI148">
        <v>1</v>
      </c>
      <c r="AJ148">
        <v>0</v>
      </c>
      <c r="AK148">
        <v>0</v>
      </c>
      <c r="AL148">
        <v>0</v>
      </c>
      <c r="AM148">
        <v>0</v>
      </c>
      <c r="AN148">
        <v>1</v>
      </c>
      <c r="AO148">
        <v>1</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1</v>
      </c>
      <c r="BL148">
        <v>0</v>
      </c>
      <c r="BM148">
        <v>1</v>
      </c>
      <c r="BN148">
        <v>0</v>
      </c>
      <c r="BO148">
        <v>0</v>
      </c>
      <c r="BP148">
        <v>0</v>
      </c>
      <c r="BQ148">
        <v>0</v>
      </c>
      <c r="BR148">
        <v>0</v>
      </c>
      <c r="BS148">
        <v>0</v>
      </c>
      <c r="BT148">
        <v>1</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1</v>
      </c>
      <c r="CN148">
        <v>0</v>
      </c>
      <c r="CO148">
        <v>0</v>
      </c>
      <c r="CP148">
        <v>0</v>
      </c>
      <c r="CQ148">
        <v>0</v>
      </c>
      <c r="CR148">
        <v>0</v>
      </c>
      <c r="CS148">
        <v>0</v>
      </c>
      <c r="CT148">
        <v>0</v>
      </c>
      <c r="CU148">
        <v>1</v>
      </c>
      <c r="CV148">
        <v>0</v>
      </c>
      <c r="CW148">
        <v>0</v>
      </c>
      <c r="CX148">
        <v>0</v>
      </c>
      <c r="CY148">
        <v>0</v>
      </c>
      <c r="CZ148">
        <v>0</v>
      </c>
      <c r="DA148">
        <v>0</v>
      </c>
      <c r="DB148">
        <v>0</v>
      </c>
      <c r="DC148">
        <v>0</v>
      </c>
      <c r="DD148">
        <v>0</v>
      </c>
      <c r="DE148">
        <v>0</v>
      </c>
      <c r="DF148">
        <v>0</v>
      </c>
      <c r="DG148">
        <v>0</v>
      </c>
      <c r="DH148">
        <v>0</v>
      </c>
      <c r="DI148">
        <v>0</v>
      </c>
      <c r="DJ148">
        <v>0</v>
      </c>
      <c r="DK148">
        <v>0</v>
      </c>
      <c r="DL148">
        <v>0</v>
      </c>
      <c r="DM148">
        <v>1</v>
      </c>
      <c r="DN148">
        <v>0</v>
      </c>
      <c r="DO148">
        <v>0</v>
      </c>
      <c r="DP148">
        <v>1</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1</v>
      </c>
      <c r="EK148">
        <v>0</v>
      </c>
      <c r="EL148">
        <v>0</v>
      </c>
      <c r="EM148">
        <v>1</v>
      </c>
      <c r="EN148">
        <v>0</v>
      </c>
      <c r="EO148">
        <v>0</v>
      </c>
      <c r="EP148">
        <v>0</v>
      </c>
      <c r="EQ148">
        <v>0</v>
      </c>
      <c r="ER148">
        <v>0</v>
      </c>
      <c r="ES148">
        <v>0</v>
      </c>
      <c r="ET148">
        <v>0</v>
      </c>
      <c r="EU148">
        <v>0</v>
      </c>
      <c r="EV148">
        <v>0</v>
      </c>
      <c r="EW148">
        <v>2</v>
      </c>
      <c r="EX148" t="s">
        <v>1925</v>
      </c>
      <c r="EY148" t="s">
        <v>1925</v>
      </c>
      <c r="EZ148" t="s">
        <v>1925</v>
      </c>
      <c r="FA148" t="s">
        <v>1925</v>
      </c>
      <c r="FB148" t="s">
        <v>1925</v>
      </c>
      <c r="FC148" t="s">
        <v>1925</v>
      </c>
      <c r="FD148" t="s">
        <v>1925</v>
      </c>
      <c r="FE148">
        <v>0</v>
      </c>
      <c r="FF148" t="s">
        <v>1925</v>
      </c>
      <c r="FG148" t="s">
        <v>1925</v>
      </c>
      <c r="FH148" t="s">
        <v>1925</v>
      </c>
      <c r="FI148" t="s">
        <v>1925</v>
      </c>
      <c r="FJ148" t="s">
        <v>1925</v>
      </c>
      <c r="FK148" t="s">
        <v>1925</v>
      </c>
      <c r="FL148">
        <v>0</v>
      </c>
      <c r="FM148">
        <v>0</v>
      </c>
      <c r="FN148">
        <v>0</v>
      </c>
      <c r="FO148">
        <v>0</v>
      </c>
      <c r="FP148">
        <v>0</v>
      </c>
      <c r="FQ148">
        <v>1</v>
      </c>
      <c r="FR148">
        <v>2</v>
      </c>
      <c r="FS148" t="s">
        <v>1925</v>
      </c>
      <c r="FT148" t="s">
        <v>1925</v>
      </c>
      <c r="FU148" t="s">
        <v>1925</v>
      </c>
      <c r="FV148" t="s">
        <v>1925</v>
      </c>
      <c r="FW148" t="s">
        <v>1925</v>
      </c>
      <c r="FX148" t="s">
        <v>1925</v>
      </c>
      <c r="FY148" t="s">
        <v>1925</v>
      </c>
      <c r="FZ148" t="s">
        <v>1925</v>
      </c>
      <c r="GA148" t="s">
        <v>1925</v>
      </c>
      <c r="GB148" t="s">
        <v>1925</v>
      </c>
      <c r="GC148">
        <v>1</v>
      </c>
      <c r="GD148">
        <v>0</v>
      </c>
      <c r="GE148">
        <v>1</v>
      </c>
      <c r="GF148">
        <v>1</v>
      </c>
      <c r="GG148">
        <v>0</v>
      </c>
      <c r="GH148">
        <v>1</v>
      </c>
      <c r="GI148">
        <v>0</v>
      </c>
      <c r="GJ148">
        <v>1</v>
      </c>
      <c r="GK148">
        <v>0</v>
      </c>
      <c r="GL148">
        <v>1</v>
      </c>
      <c r="GM148">
        <v>1</v>
      </c>
      <c r="GN148">
        <v>1</v>
      </c>
      <c r="GO148">
        <v>0</v>
      </c>
      <c r="GP148">
        <v>0</v>
      </c>
      <c r="GQ148">
        <v>1</v>
      </c>
      <c r="GR148">
        <v>1</v>
      </c>
      <c r="GS148">
        <v>1</v>
      </c>
      <c r="GT148">
        <v>0</v>
      </c>
      <c r="GU148">
        <v>0</v>
      </c>
      <c r="GV148">
        <v>0</v>
      </c>
      <c r="GW148">
        <v>1</v>
      </c>
      <c r="GX148">
        <v>0</v>
      </c>
      <c r="GY148">
        <v>0</v>
      </c>
      <c r="GZ148">
        <v>0</v>
      </c>
      <c r="HA148">
        <v>1</v>
      </c>
      <c r="HB148">
        <v>0</v>
      </c>
      <c r="HC148">
        <v>0</v>
      </c>
      <c r="HD148">
        <v>1</v>
      </c>
      <c r="HE148">
        <v>1</v>
      </c>
      <c r="HF148">
        <v>1</v>
      </c>
      <c r="HG148">
        <v>0</v>
      </c>
      <c r="HH148">
        <v>1</v>
      </c>
      <c r="HI148">
        <v>1</v>
      </c>
      <c r="HJ148">
        <v>1</v>
      </c>
      <c r="HK148">
        <v>0</v>
      </c>
      <c r="HL148">
        <v>0</v>
      </c>
      <c r="HM148">
        <v>0</v>
      </c>
      <c r="HN148">
        <v>0</v>
      </c>
      <c r="HO148">
        <v>0</v>
      </c>
      <c r="HP148">
        <v>1</v>
      </c>
      <c r="HQ148">
        <v>0</v>
      </c>
      <c r="HR148">
        <v>0</v>
      </c>
      <c r="HS148">
        <v>0</v>
      </c>
    </row>
    <row r="149" spans="1:227" x14ac:dyDescent="0.35">
      <c r="A149" t="s">
        <v>681</v>
      </c>
      <c r="B149" s="1">
        <v>40725</v>
      </c>
      <c r="C149" s="1">
        <v>41090</v>
      </c>
      <c r="D149">
        <v>1</v>
      </c>
      <c r="E149">
        <v>1</v>
      </c>
      <c r="F149">
        <v>1</v>
      </c>
      <c r="G149">
        <v>1</v>
      </c>
      <c r="H149">
        <v>0</v>
      </c>
      <c r="I149">
        <v>0</v>
      </c>
      <c r="J149">
        <v>0</v>
      </c>
      <c r="K149">
        <v>0</v>
      </c>
      <c r="L149">
        <v>0</v>
      </c>
      <c r="M149">
        <v>0</v>
      </c>
      <c r="N149">
        <v>0</v>
      </c>
      <c r="O149">
        <v>0</v>
      </c>
      <c r="P149">
        <v>0</v>
      </c>
      <c r="Q149">
        <v>0</v>
      </c>
      <c r="R149">
        <v>0</v>
      </c>
      <c r="S149">
        <v>1</v>
      </c>
      <c r="T149">
        <v>0</v>
      </c>
      <c r="U149">
        <v>0</v>
      </c>
      <c r="V149">
        <v>1</v>
      </c>
      <c r="W149">
        <v>1</v>
      </c>
      <c r="X149">
        <v>0</v>
      </c>
      <c r="Y149">
        <v>0</v>
      </c>
      <c r="Z149">
        <v>0</v>
      </c>
      <c r="AA149">
        <v>0</v>
      </c>
      <c r="AB149">
        <v>0</v>
      </c>
      <c r="AC149">
        <v>0</v>
      </c>
      <c r="AD149">
        <v>0</v>
      </c>
      <c r="AE149">
        <v>0</v>
      </c>
      <c r="AF149">
        <v>0</v>
      </c>
      <c r="AG149">
        <v>0</v>
      </c>
      <c r="AH149">
        <v>0</v>
      </c>
      <c r="AI149">
        <v>1</v>
      </c>
      <c r="AJ149">
        <v>0</v>
      </c>
      <c r="AK149">
        <v>0</v>
      </c>
      <c r="AL149">
        <v>0</v>
      </c>
      <c r="AM149">
        <v>0</v>
      </c>
      <c r="AN149">
        <v>1</v>
      </c>
      <c r="AO149">
        <v>1</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1</v>
      </c>
      <c r="BL149">
        <v>0</v>
      </c>
      <c r="BM149">
        <v>1</v>
      </c>
      <c r="BN149">
        <v>0</v>
      </c>
      <c r="BO149">
        <v>0</v>
      </c>
      <c r="BP149">
        <v>0</v>
      </c>
      <c r="BQ149">
        <v>0</v>
      </c>
      <c r="BR149">
        <v>0</v>
      </c>
      <c r="BS149">
        <v>0</v>
      </c>
      <c r="BT149">
        <v>1</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1</v>
      </c>
      <c r="CN149">
        <v>0</v>
      </c>
      <c r="CO149">
        <v>0</v>
      </c>
      <c r="CP149">
        <v>0</v>
      </c>
      <c r="CQ149">
        <v>0</v>
      </c>
      <c r="CR149">
        <v>0</v>
      </c>
      <c r="CS149">
        <v>0</v>
      </c>
      <c r="CT149">
        <v>0</v>
      </c>
      <c r="CU149">
        <v>1</v>
      </c>
      <c r="CV149">
        <v>0</v>
      </c>
      <c r="CW149">
        <v>0</v>
      </c>
      <c r="CX149">
        <v>0</v>
      </c>
      <c r="CY149">
        <v>0</v>
      </c>
      <c r="CZ149">
        <v>0</v>
      </c>
      <c r="DA149">
        <v>0</v>
      </c>
      <c r="DB149">
        <v>0</v>
      </c>
      <c r="DC149">
        <v>0</v>
      </c>
      <c r="DD149">
        <v>0</v>
      </c>
      <c r="DE149">
        <v>0</v>
      </c>
      <c r="DF149">
        <v>0</v>
      </c>
      <c r="DG149">
        <v>0</v>
      </c>
      <c r="DH149">
        <v>0</v>
      </c>
      <c r="DI149">
        <v>0</v>
      </c>
      <c r="DJ149">
        <v>0</v>
      </c>
      <c r="DK149">
        <v>0</v>
      </c>
      <c r="DL149">
        <v>0</v>
      </c>
      <c r="DM149">
        <v>1</v>
      </c>
      <c r="DN149">
        <v>0</v>
      </c>
      <c r="DO149">
        <v>0</v>
      </c>
      <c r="DP149">
        <v>1</v>
      </c>
      <c r="DQ149">
        <v>0</v>
      </c>
      <c r="DR149">
        <v>0</v>
      </c>
      <c r="DS149">
        <v>0</v>
      </c>
      <c r="DT149">
        <v>0</v>
      </c>
      <c r="DU149">
        <v>0</v>
      </c>
      <c r="DV149">
        <v>0</v>
      </c>
      <c r="DW149">
        <v>0</v>
      </c>
      <c r="DX149">
        <v>0</v>
      </c>
      <c r="DY149">
        <v>0</v>
      </c>
      <c r="DZ149">
        <v>0</v>
      </c>
      <c r="EA149">
        <v>0</v>
      </c>
      <c r="EB149">
        <v>0</v>
      </c>
      <c r="EC149">
        <v>0</v>
      </c>
      <c r="ED149">
        <v>0</v>
      </c>
      <c r="EE149">
        <v>0</v>
      </c>
      <c r="EF149">
        <v>0</v>
      </c>
      <c r="EG149">
        <v>0</v>
      </c>
      <c r="EH149">
        <v>0</v>
      </c>
      <c r="EI149">
        <v>0</v>
      </c>
      <c r="EJ149">
        <v>1</v>
      </c>
      <c r="EK149">
        <v>0</v>
      </c>
      <c r="EL149">
        <v>0</v>
      </c>
      <c r="EM149">
        <v>1</v>
      </c>
      <c r="EN149">
        <v>0</v>
      </c>
      <c r="EO149">
        <v>0</v>
      </c>
      <c r="EP149">
        <v>0</v>
      </c>
      <c r="EQ149">
        <v>0</v>
      </c>
      <c r="ER149">
        <v>0</v>
      </c>
      <c r="ES149">
        <v>0</v>
      </c>
      <c r="ET149">
        <v>0</v>
      </c>
      <c r="EU149">
        <v>0</v>
      </c>
      <c r="EV149">
        <v>0</v>
      </c>
      <c r="EW149">
        <v>2</v>
      </c>
      <c r="EX149" t="s">
        <v>1925</v>
      </c>
      <c r="EY149" t="s">
        <v>1925</v>
      </c>
      <c r="EZ149" t="s">
        <v>1925</v>
      </c>
      <c r="FA149" t="s">
        <v>1925</v>
      </c>
      <c r="FB149" t="s">
        <v>1925</v>
      </c>
      <c r="FC149" t="s">
        <v>1925</v>
      </c>
      <c r="FD149" t="s">
        <v>1925</v>
      </c>
      <c r="FE149">
        <v>0</v>
      </c>
      <c r="FF149" t="s">
        <v>1925</v>
      </c>
      <c r="FG149" t="s">
        <v>1925</v>
      </c>
      <c r="FH149" t="s">
        <v>1925</v>
      </c>
      <c r="FI149" t="s">
        <v>1925</v>
      </c>
      <c r="FJ149" t="s">
        <v>1925</v>
      </c>
      <c r="FK149" t="s">
        <v>1925</v>
      </c>
      <c r="FL149">
        <v>0</v>
      </c>
      <c r="FM149">
        <v>0</v>
      </c>
      <c r="FN149">
        <v>0</v>
      </c>
      <c r="FO149">
        <v>0</v>
      </c>
      <c r="FP149">
        <v>0</v>
      </c>
      <c r="FQ149">
        <v>1</v>
      </c>
      <c r="FR149">
        <v>2</v>
      </c>
      <c r="FS149" t="s">
        <v>1925</v>
      </c>
      <c r="FT149" t="s">
        <v>1925</v>
      </c>
      <c r="FU149" t="s">
        <v>1925</v>
      </c>
      <c r="FV149" t="s">
        <v>1925</v>
      </c>
      <c r="FW149" t="s">
        <v>1925</v>
      </c>
      <c r="FX149" t="s">
        <v>1925</v>
      </c>
      <c r="FY149" t="s">
        <v>1925</v>
      </c>
      <c r="FZ149" t="s">
        <v>1925</v>
      </c>
      <c r="GA149" t="s">
        <v>1925</v>
      </c>
      <c r="GB149" t="s">
        <v>1925</v>
      </c>
      <c r="GC149">
        <v>1</v>
      </c>
      <c r="GD149">
        <v>0</v>
      </c>
      <c r="GE149">
        <v>1</v>
      </c>
      <c r="GF149">
        <v>1</v>
      </c>
      <c r="GG149">
        <v>0</v>
      </c>
      <c r="GH149">
        <v>1</v>
      </c>
      <c r="GI149">
        <v>0</v>
      </c>
      <c r="GJ149">
        <v>1</v>
      </c>
      <c r="GK149">
        <v>0</v>
      </c>
      <c r="GL149">
        <v>1</v>
      </c>
      <c r="GM149">
        <v>1</v>
      </c>
      <c r="GN149">
        <v>1</v>
      </c>
      <c r="GO149">
        <v>0</v>
      </c>
      <c r="GP149">
        <v>0</v>
      </c>
      <c r="GQ149">
        <v>1</v>
      </c>
      <c r="GR149">
        <v>1</v>
      </c>
      <c r="GS149">
        <v>1</v>
      </c>
      <c r="GT149">
        <v>0</v>
      </c>
      <c r="GU149">
        <v>0</v>
      </c>
      <c r="GV149">
        <v>0</v>
      </c>
      <c r="GW149">
        <v>1</v>
      </c>
      <c r="GX149">
        <v>0</v>
      </c>
      <c r="GY149">
        <v>0</v>
      </c>
      <c r="GZ149">
        <v>0</v>
      </c>
      <c r="HA149">
        <v>1</v>
      </c>
      <c r="HB149">
        <v>0</v>
      </c>
      <c r="HC149">
        <v>0</v>
      </c>
      <c r="HD149">
        <v>1</v>
      </c>
      <c r="HE149">
        <v>1</v>
      </c>
      <c r="HF149">
        <v>1</v>
      </c>
      <c r="HG149">
        <v>0</v>
      </c>
      <c r="HH149">
        <v>1</v>
      </c>
      <c r="HI149">
        <v>1</v>
      </c>
      <c r="HJ149">
        <v>1</v>
      </c>
      <c r="HK149">
        <v>0</v>
      </c>
      <c r="HL149">
        <v>0</v>
      </c>
      <c r="HM149">
        <v>0</v>
      </c>
      <c r="HN149">
        <v>0</v>
      </c>
      <c r="HO149">
        <v>0</v>
      </c>
      <c r="HP149">
        <v>1</v>
      </c>
      <c r="HQ149">
        <v>0</v>
      </c>
      <c r="HR149">
        <v>0</v>
      </c>
      <c r="HS149">
        <v>0</v>
      </c>
    </row>
    <row r="150" spans="1:227" x14ac:dyDescent="0.35">
      <c r="A150" t="s">
        <v>681</v>
      </c>
      <c r="B150" s="1">
        <v>41091</v>
      </c>
      <c r="C150" s="1">
        <v>41455</v>
      </c>
      <c r="D150">
        <v>1</v>
      </c>
      <c r="E150">
        <v>1</v>
      </c>
      <c r="F150">
        <v>1</v>
      </c>
      <c r="G150">
        <v>1</v>
      </c>
      <c r="H150">
        <v>0</v>
      </c>
      <c r="I150">
        <v>0</v>
      </c>
      <c r="J150">
        <v>0</v>
      </c>
      <c r="K150">
        <v>0</v>
      </c>
      <c r="L150">
        <v>0</v>
      </c>
      <c r="M150">
        <v>0</v>
      </c>
      <c r="N150">
        <v>0</v>
      </c>
      <c r="O150">
        <v>0</v>
      </c>
      <c r="P150">
        <v>0</v>
      </c>
      <c r="Q150">
        <v>0</v>
      </c>
      <c r="R150">
        <v>0</v>
      </c>
      <c r="S150">
        <v>1</v>
      </c>
      <c r="T150">
        <v>0</v>
      </c>
      <c r="U150">
        <v>0</v>
      </c>
      <c r="V150">
        <v>1</v>
      </c>
      <c r="W150">
        <v>1</v>
      </c>
      <c r="X150">
        <v>0</v>
      </c>
      <c r="Y150">
        <v>0</v>
      </c>
      <c r="Z150">
        <v>0</v>
      </c>
      <c r="AA150">
        <v>0</v>
      </c>
      <c r="AB150">
        <v>0</v>
      </c>
      <c r="AC150">
        <v>0</v>
      </c>
      <c r="AD150">
        <v>0</v>
      </c>
      <c r="AE150">
        <v>0</v>
      </c>
      <c r="AF150">
        <v>0</v>
      </c>
      <c r="AG150">
        <v>0</v>
      </c>
      <c r="AH150">
        <v>0</v>
      </c>
      <c r="AI150">
        <v>1</v>
      </c>
      <c r="AJ150">
        <v>0</v>
      </c>
      <c r="AK150">
        <v>0</v>
      </c>
      <c r="AL150">
        <v>0</v>
      </c>
      <c r="AM150">
        <v>0</v>
      </c>
      <c r="AN150">
        <v>1</v>
      </c>
      <c r="AO150">
        <v>1</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1</v>
      </c>
      <c r="BL150">
        <v>0</v>
      </c>
      <c r="BM150">
        <v>1</v>
      </c>
      <c r="BN150">
        <v>0</v>
      </c>
      <c r="BO150">
        <v>0</v>
      </c>
      <c r="BP150">
        <v>0</v>
      </c>
      <c r="BQ150">
        <v>0</v>
      </c>
      <c r="BR150">
        <v>0</v>
      </c>
      <c r="BS150">
        <v>0</v>
      </c>
      <c r="BT150">
        <v>1</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1</v>
      </c>
      <c r="CN150">
        <v>0</v>
      </c>
      <c r="CO150">
        <v>0</v>
      </c>
      <c r="CP150">
        <v>0</v>
      </c>
      <c r="CQ150">
        <v>0</v>
      </c>
      <c r="CR150">
        <v>0</v>
      </c>
      <c r="CS150">
        <v>0</v>
      </c>
      <c r="CT150">
        <v>0</v>
      </c>
      <c r="CU150">
        <v>1</v>
      </c>
      <c r="CV150">
        <v>0</v>
      </c>
      <c r="CW150">
        <v>0</v>
      </c>
      <c r="CX150">
        <v>0</v>
      </c>
      <c r="CY150">
        <v>0</v>
      </c>
      <c r="CZ150">
        <v>0</v>
      </c>
      <c r="DA150">
        <v>0</v>
      </c>
      <c r="DB150">
        <v>0</v>
      </c>
      <c r="DC150">
        <v>0</v>
      </c>
      <c r="DD150">
        <v>0</v>
      </c>
      <c r="DE150">
        <v>0</v>
      </c>
      <c r="DF150">
        <v>0</v>
      </c>
      <c r="DG150">
        <v>0</v>
      </c>
      <c r="DH150">
        <v>0</v>
      </c>
      <c r="DI150">
        <v>0</v>
      </c>
      <c r="DJ150">
        <v>0</v>
      </c>
      <c r="DK150">
        <v>0</v>
      </c>
      <c r="DL150">
        <v>0</v>
      </c>
      <c r="DM150">
        <v>1</v>
      </c>
      <c r="DN150">
        <v>0</v>
      </c>
      <c r="DO150">
        <v>0</v>
      </c>
      <c r="DP150">
        <v>1</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1</v>
      </c>
      <c r="EK150">
        <v>0</v>
      </c>
      <c r="EL150">
        <v>0</v>
      </c>
      <c r="EM150">
        <v>1</v>
      </c>
      <c r="EN150">
        <v>0</v>
      </c>
      <c r="EO150">
        <v>0</v>
      </c>
      <c r="EP150">
        <v>0</v>
      </c>
      <c r="EQ150">
        <v>0</v>
      </c>
      <c r="ER150">
        <v>0</v>
      </c>
      <c r="ES150">
        <v>0</v>
      </c>
      <c r="ET150">
        <v>0</v>
      </c>
      <c r="EU150">
        <v>0</v>
      </c>
      <c r="EV150">
        <v>0</v>
      </c>
      <c r="EW150">
        <v>2</v>
      </c>
      <c r="EX150" t="s">
        <v>1925</v>
      </c>
      <c r="EY150" t="s">
        <v>1925</v>
      </c>
      <c r="EZ150" t="s">
        <v>1925</v>
      </c>
      <c r="FA150" t="s">
        <v>1925</v>
      </c>
      <c r="FB150" t="s">
        <v>1925</v>
      </c>
      <c r="FC150" t="s">
        <v>1925</v>
      </c>
      <c r="FD150" t="s">
        <v>1925</v>
      </c>
      <c r="FE150">
        <v>0</v>
      </c>
      <c r="FF150" t="s">
        <v>1925</v>
      </c>
      <c r="FG150" t="s">
        <v>1925</v>
      </c>
      <c r="FH150" t="s">
        <v>1925</v>
      </c>
      <c r="FI150" t="s">
        <v>1925</v>
      </c>
      <c r="FJ150" t="s">
        <v>1925</v>
      </c>
      <c r="FK150" t="s">
        <v>1925</v>
      </c>
      <c r="FL150">
        <v>0</v>
      </c>
      <c r="FM150">
        <v>0</v>
      </c>
      <c r="FN150">
        <v>0</v>
      </c>
      <c r="FO150">
        <v>0</v>
      </c>
      <c r="FP150">
        <v>0</v>
      </c>
      <c r="FQ150">
        <v>1</v>
      </c>
      <c r="FR150">
        <v>2</v>
      </c>
      <c r="FS150" t="s">
        <v>1925</v>
      </c>
      <c r="FT150" t="s">
        <v>1925</v>
      </c>
      <c r="FU150" t="s">
        <v>1925</v>
      </c>
      <c r="FV150" t="s">
        <v>1925</v>
      </c>
      <c r="FW150" t="s">
        <v>1925</v>
      </c>
      <c r="FX150" t="s">
        <v>1925</v>
      </c>
      <c r="FY150" t="s">
        <v>1925</v>
      </c>
      <c r="FZ150" t="s">
        <v>1925</v>
      </c>
      <c r="GA150" t="s">
        <v>1925</v>
      </c>
      <c r="GB150" t="s">
        <v>1925</v>
      </c>
      <c r="GC150">
        <v>1</v>
      </c>
      <c r="GD150">
        <v>0</v>
      </c>
      <c r="GE150">
        <v>1</v>
      </c>
      <c r="GF150">
        <v>1</v>
      </c>
      <c r="GG150">
        <v>0</v>
      </c>
      <c r="GH150">
        <v>1</v>
      </c>
      <c r="GI150">
        <v>0</v>
      </c>
      <c r="GJ150">
        <v>1</v>
      </c>
      <c r="GK150">
        <v>0</v>
      </c>
      <c r="GL150">
        <v>1</v>
      </c>
      <c r="GM150">
        <v>1</v>
      </c>
      <c r="GN150">
        <v>1</v>
      </c>
      <c r="GO150">
        <v>0</v>
      </c>
      <c r="GP150">
        <v>0</v>
      </c>
      <c r="GQ150">
        <v>1</v>
      </c>
      <c r="GR150">
        <v>1</v>
      </c>
      <c r="GS150">
        <v>1</v>
      </c>
      <c r="GT150">
        <v>0</v>
      </c>
      <c r="GU150">
        <v>0</v>
      </c>
      <c r="GV150">
        <v>0</v>
      </c>
      <c r="GW150">
        <v>1</v>
      </c>
      <c r="GX150">
        <v>0</v>
      </c>
      <c r="GY150">
        <v>0</v>
      </c>
      <c r="GZ150">
        <v>0</v>
      </c>
      <c r="HA150">
        <v>1</v>
      </c>
      <c r="HB150">
        <v>0</v>
      </c>
      <c r="HC150">
        <v>0</v>
      </c>
      <c r="HD150">
        <v>1</v>
      </c>
      <c r="HE150">
        <v>1</v>
      </c>
      <c r="HF150">
        <v>1</v>
      </c>
      <c r="HG150">
        <v>0</v>
      </c>
      <c r="HH150">
        <v>1</v>
      </c>
      <c r="HI150">
        <v>1</v>
      </c>
      <c r="HJ150">
        <v>1</v>
      </c>
      <c r="HK150">
        <v>0</v>
      </c>
      <c r="HL150">
        <v>0</v>
      </c>
      <c r="HM150">
        <v>0</v>
      </c>
      <c r="HN150">
        <v>0</v>
      </c>
      <c r="HO150">
        <v>0</v>
      </c>
      <c r="HP150">
        <v>1</v>
      </c>
      <c r="HQ150">
        <v>0</v>
      </c>
      <c r="HR150">
        <v>0</v>
      </c>
      <c r="HS150">
        <v>0</v>
      </c>
    </row>
    <row r="151" spans="1:227" x14ac:dyDescent="0.35">
      <c r="A151" t="s">
        <v>681</v>
      </c>
      <c r="B151" s="1">
        <v>41456</v>
      </c>
      <c r="C151" s="1">
        <v>41820</v>
      </c>
      <c r="D151">
        <v>1</v>
      </c>
      <c r="E151">
        <v>1</v>
      </c>
      <c r="F151">
        <v>1</v>
      </c>
      <c r="G151">
        <v>1</v>
      </c>
      <c r="H151">
        <v>0</v>
      </c>
      <c r="I151">
        <v>0</v>
      </c>
      <c r="J151">
        <v>0</v>
      </c>
      <c r="K151">
        <v>0</v>
      </c>
      <c r="L151">
        <v>0</v>
      </c>
      <c r="M151">
        <v>0</v>
      </c>
      <c r="N151">
        <v>0</v>
      </c>
      <c r="O151">
        <v>0</v>
      </c>
      <c r="P151">
        <v>0</v>
      </c>
      <c r="Q151">
        <v>0</v>
      </c>
      <c r="R151">
        <v>0</v>
      </c>
      <c r="S151">
        <v>1</v>
      </c>
      <c r="T151">
        <v>0</v>
      </c>
      <c r="U151">
        <v>0</v>
      </c>
      <c r="V151">
        <v>1</v>
      </c>
      <c r="W151">
        <v>1</v>
      </c>
      <c r="X151">
        <v>0</v>
      </c>
      <c r="Y151">
        <v>0</v>
      </c>
      <c r="Z151">
        <v>0</v>
      </c>
      <c r="AA151">
        <v>0</v>
      </c>
      <c r="AB151">
        <v>0</v>
      </c>
      <c r="AC151">
        <v>0</v>
      </c>
      <c r="AD151">
        <v>0</v>
      </c>
      <c r="AE151">
        <v>0</v>
      </c>
      <c r="AF151">
        <v>0</v>
      </c>
      <c r="AG151">
        <v>0</v>
      </c>
      <c r="AH151">
        <v>0</v>
      </c>
      <c r="AI151">
        <v>1</v>
      </c>
      <c r="AJ151">
        <v>0</v>
      </c>
      <c r="AK151">
        <v>0</v>
      </c>
      <c r="AL151">
        <v>0</v>
      </c>
      <c r="AM151">
        <v>0</v>
      </c>
      <c r="AN151">
        <v>1</v>
      </c>
      <c r="AO151">
        <v>1</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1</v>
      </c>
      <c r="BL151">
        <v>0</v>
      </c>
      <c r="BM151">
        <v>1</v>
      </c>
      <c r="BN151">
        <v>0</v>
      </c>
      <c r="BO151">
        <v>0</v>
      </c>
      <c r="BP151">
        <v>0</v>
      </c>
      <c r="BQ151">
        <v>0</v>
      </c>
      <c r="BR151">
        <v>0</v>
      </c>
      <c r="BS151">
        <v>0</v>
      </c>
      <c r="BT151">
        <v>1</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1</v>
      </c>
      <c r="CN151">
        <v>0</v>
      </c>
      <c r="CO151">
        <v>0</v>
      </c>
      <c r="CP151">
        <v>0</v>
      </c>
      <c r="CQ151">
        <v>0</v>
      </c>
      <c r="CR151">
        <v>0</v>
      </c>
      <c r="CS151">
        <v>0</v>
      </c>
      <c r="CT151">
        <v>0</v>
      </c>
      <c r="CU151">
        <v>1</v>
      </c>
      <c r="CV151">
        <v>0</v>
      </c>
      <c r="CW151">
        <v>0</v>
      </c>
      <c r="CX151">
        <v>0</v>
      </c>
      <c r="CY151">
        <v>0</v>
      </c>
      <c r="CZ151">
        <v>0</v>
      </c>
      <c r="DA151">
        <v>0</v>
      </c>
      <c r="DB151">
        <v>0</v>
      </c>
      <c r="DC151">
        <v>0</v>
      </c>
      <c r="DD151">
        <v>0</v>
      </c>
      <c r="DE151">
        <v>0</v>
      </c>
      <c r="DF151">
        <v>0</v>
      </c>
      <c r="DG151">
        <v>0</v>
      </c>
      <c r="DH151">
        <v>0</v>
      </c>
      <c r="DI151">
        <v>0</v>
      </c>
      <c r="DJ151">
        <v>0</v>
      </c>
      <c r="DK151">
        <v>0</v>
      </c>
      <c r="DL151">
        <v>0</v>
      </c>
      <c r="DM151">
        <v>1</v>
      </c>
      <c r="DN151">
        <v>0</v>
      </c>
      <c r="DO151">
        <v>0</v>
      </c>
      <c r="DP151">
        <v>1</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0</v>
      </c>
      <c r="EJ151">
        <v>1</v>
      </c>
      <c r="EK151">
        <v>0</v>
      </c>
      <c r="EL151">
        <v>0</v>
      </c>
      <c r="EM151">
        <v>1</v>
      </c>
      <c r="EN151">
        <v>0</v>
      </c>
      <c r="EO151">
        <v>0</v>
      </c>
      <c r="EP151">
        <v>0</v>
      </c>
      <c r="EQ151">
        <v>0</v>
      </c>
      <c r="ER151">
        <v>0</v>
      </c>
      <c r="ES151">
        <v>0</v>
      </c>
      <c r="ET151">
        <v>0</v>
      </c>
      <c r="EU151">
        <v>0</v>
      </c>
      <c r="EV151">
        <v>0</v>
      </c>
      <c r="EW151">
        <v>2</v>
      </c>
      <c r="EX151" t="s">
        <v>1925</v>
      </c>
      <c r="EY151" t="s">
        <v>1925</v>
      </c>
      <c r="EZ151" t="s">
        <v>1925</v>
      </c>
      <c r="FA151" t="s">
        <v>1925</v>
      </c>
      <c r="FB151" t="s">
        <v>1925</v>
      </c>
      <c r="FC151" t="s">
        <v>1925</v>
      </c>
      <c r="FD151" t="s">
        <v>1925</v>
      </c>
      <c r="FE151">
        <v>0</v>
      </c>
      <c r="FF151" t="s">
        <v>1925</v>
      </c>
      <c r="FG151" t="s">
        <v>1925</v>
      </c>
      <c r="FH151" t="s">
        <v>1925</v>
      </c>
      <c r="FI151" t="s">
        <v>1925</v>
      </c>
      <c r="FJ151" t="s">
        <v>1925</v>
      </c>
      <c r="FK151" t="s">
        <v>1925</v>
      </c>
      <c r="FL151">
        <v>0</v>
      </c>
      <c r="FM151">
        <v>0</v>
      </c>
      <c r="FN151">
        <v>0</v>
      </c>
      <c r="FO151">
        <v>0</v>
      </c>
      <c r="FP151">
        <v>0</v>
      </c>
      <c r="FQ151">
        <v>1</v>
      </c>
      <c r="FR151">
        <v>2</v>
      </c>
      <c r="FS151" t="s">
        <v>1925</v>
      </c>
      <c r="FT151" t="s">
        <v>1925</v>
      </c>
      <c r="FU151" t="s">
        <v>1925</v>
      </c>
      <c r="FV151" t="s">
        <v>1925</v>
      </c>
      <c r="FW151" t="s">
        <v>1925</v>
      </c>
      <c r="FX151" t="s">
        <v>1925</v>
      </c>
      <c r="FY151" t="s">
        <v>1925</v>
      </c>
      <c r="FZ151" t="s">
        <v>1925</v>
      </c>
      <c r="GA151" t="s">
        <v>1925</v>
      </c>
      <c r="GB151" t="s">
        <v>1925</v>
      </c>
      <c r="GC151">
        <v>1</v>
      </c>
      <c r="GD151">
        <v>0</v>
      </c>
      <c r="GE151">
        <v>1</v>
      </c>
      <c r="GF151">
        <v>1</v>
      </c>
      <c r="GG151">
        <v>0</v>
      </c>
      <c r="GH151">
        <v>1</v>
      </c>
      <c r="GI151">
        <v>0</v>
      </c>
      <c r="GJ151">
        <v>0</v>
      </c>
      <c r="GK151">
        <v>1</v>
      </c>
      <c r="GL151">
        <v>1</v>
      </c>
      <c r="GM151">
        <v>1</v>
      </c>
      <c r="GN151">
        <v>1</v>
      </c>
      <c r="GO151">
        <v>0</v>
      </c>
      <c r="GP151">
        <v>0</v>
      </c>
      <c r="GQ151">
        <v>1</v>
      </c>
      <c r="GR151">
        <v>1</v>
      </c>
      <c r="GS151">
        <v>1</v>
      </c>
      <c r="GT151">
        <v>0</v>
      </c>
      <c r="GU151">
        <v>0</v>
      </c>
      <c r="GV151">
        <v>0</v>
      </c>
      <c r="GW151">
        <v>1</v>
      </c>
      <c r="GX151">
        <v>0</v>
      </c>
      <c r="GY151">
        <v>0</v>
      </c>
      <c r="GZ151">
        <v>0</v>
      </c>
      <c r="HA151">
        <v>1</v>
      </c>
      <c r="HB151">
        <v>0</v>
      </c>
      <c r="HC151">
        <v>0</v>
      </c>
      <c r="HD151">
        <v>1</v>
      </c>
      <c r="HE151">
        <v>1</v>
      </c>
      <c r="HF151">
        <v>1</v>
      </c>
      <c r="HG151">
        <v>0</v>
      </c>
      <c r="HH151">
        <v>1</v>
      </c>
      <c r="HI151">
        <v>1</v>
      </c>
      <c r="HJ151">
        <v>1</v>
      </c>
      <c r="HK151">
        <v>0</v>
      </c>
      <c r="HL151">
        <v>0</v>
      </c>
      <c r="HM151">
        <v>0</v>
      </c>
      <c r="HN151">
        <v>0</v>
      </c>
      <c r="HO151">
        <v>0</v>
      </c>
      <c r="HP151">
        <v>1</v>
      </c>
      <c r="HQ151">
        <v>0</v>
      </c>
      <c r="HR151">
        <v>0</v>
      </c>
      <c r="HS151">
        <v>0</v>
      </c>
    </row>
    <row r="152" spans="1:227" x14ac:dyDescent="0.35">
      <c r="A152" t="s">
        <v>681</v>
      </c>
      <c r="B152" s="1">
        <v>41821</v>
      </c>
      <c r="C152" s="1">
        <v>42185</v>
      </c>
      <c r="D152">
        <v>1</v>
      </c>
      <c r="E152">
        <v>1</v>
      </c>
      <c r="F152">
        <v>1</v>
      </c>
      <c r="G152">
        <v>1</v>
      </c>
      <c r="H152">
        <v>0</v>
      </c>
      <c r="I152">
        <v>0</v>
      </c>
      <c r="J152">
        <v>0</v>
      </c>
      <c r="K152">
        <v>0</v>
      </c>
      <c r="L152">
        <v>0</v>
      </c>
      <c r="M152">
        <v>0</v>
      </c>
      <c r="N152">
        <v>0</v>
      </c>
      <c r="O152">
        <v>0</v>
      </c>
      <c r="P152">
        <v>0</v>
      </c>
      <c r="Q152">
        <v>0</v>
      </c>
      <c r="R152">
        <v>0</v>
      </c>
      <c r="S152">
        <v>1</v>
      </c>
      <c r="T152">
        <v>0</v>
      </c>
      <c r="U152">
        <v>0</v>
      </c>
      <c r="V152">
        <v>1</v>
      </c>
      <c r="W152">
        <v>1</v>
      </c>
      <c r="X152">
        <v>0</v>
      </c>
      <c r="Y152">
        <v>0</v>
      </c>
      <c r="Z152">
        <v>0</v>
      </c>
      <c r="AA152">
        <v>0</v>
      </c>
      <c r="AB152">
        <v>0</v>
      </c>
      <c r="AC152">
        <v>0</v>
      </c>
      <c r="AD152">
        <v>0</v>
      </c>
      <c r="AE152">
        <v>0</v>
      </c>
      <c r="AF152">
        <v>0</v>
      </c>
      <c r="AG152">
        <v>0</v>
      </c>
      <c r="AH152">
        <v>0</v>
      </c>
      <c r="AI152">
        <v>1</v>
      </c>
      <c r="AJ152">
        <v>0</v>
      </c>
      <c r="AK152">
        <v>0</v>
      </c>
      <c r="AL152">
        <v>0</v>
      </c>
      <c r="AM152">
        <v>0</v>
      </c>
      <c r="AN152">
        <v>1</v>
      </c>
      <c r="AO152">
        <v>1</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1</v>
      </c>
      <c r="BL152">
        <v>0</v>
      </c>
      <c r="BM152">
        <v>1</v>
      </c>
      <c r="BN152">
        <v>0</v>
      </c>
      <c r="BO152">
        <v>0</v>
      </c>
      <c r="BP152">
        <v>0</v>
      </c>
      <c r="BQ152">
        <v>0</v>
      </c>
      <c r="BR152">
        <v>0</v>
      </c>
      <c r="BS152">
        <v>0</v>
      </c>
      <c r="BT152">
        <v>1</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1</v>
      </c>
      <c r="CN152">
        <v>0</v>
      </c>
      <c r="CO152">
        <v>0</v>
      </c>
      <c r="CP152">
        <v>0</v>
      </c>
      <c r="CQ152">
        <v>0</v>
      </c>
      <c r="CR152">
        <v>0</v>
      </c>
      <c r="CS152">
        <v>0</v>
      </c>
      <c r="CT152">
        <v>0</v>
      </c>
      <c r="CU152">
        <v>1</v>
      </c>
      <c r="CV152">
        <v>0</v>
      </c>
      <c r="CW152">
        <v>0</v>
      </c>
      <c r="CX152">
        <v>0</v>
      </c>
      <c r="CY152">
        <v>0</v>
      </c>
      <c r="CZ152">
        <v>0</v>
      </c>
      <c r="DA152">
        <v>0</v>
      </c>
      <c r="DB152">
        <v>0</v>
      </c>
      <c r="DC152">
        <v>0</v>
      </c>
      <c r="DD152">
        <v>0</v>
      </c>
      <c r="DE152">
        <v>0</v>
      </c>
      <c r="DF152">
        <v>0</v>
      </c>
      <c r="DG152">
        <v>0</v>
      </c>
      <c r="DH152">
        <v>0</v>
      </c>
      <c r="DI152">
        <v>0</v>
      </c>
      <c r="DJ152">
        <v>0</v>
      </c>
      <c r="DK152">
        <v>0</v>
      </c>
      <c r="DL152">
        <v>0</v>
      </c>
      <c r="DM152">
        <v>1</v>
      </c>
      <c r="DN152">
        <v>0</v>
      </c>
      <c r="DO152">
        <v>0</v>
      </c>
      <c r="DP152">
        <v>1</v>
      </c>
      <c r="DQ152">
        <v>0</v>
      </c>
      <c r="DR152">
        <v>0</v>
      </c>
      <c r="DS152">
        <v>0</v>
      </c>
      <c r="DT152">
        <v>0</v>
      </c>
      <c r="DU152">
        <v>0</v>
      </c>
      <c r="DV152">
        <v>0</v>
      </c>
      <c r="DW152">
        <v>0</v>
      </c>
      <c r="DX152">
        <v>0</v>
      </c>
      <c r="DY152">
        <v>0</v>
      </c>
      <c r="DZ152">
        <v>0</v>
      </c>
      <c r="EA152">
        <v>0</v>
      </c>
      <c r="EB152">
        <v>0</v>
      </c>
      <c r="EC152">
        <v>0</v>
      </c>
      <c r="ED152">
        <v>0</v>
      </c>
      <c r="EE152">
        <v>0</v>
      </c>
      <c r="EF152">
        <v>0</v>
      </c>
      <c r="EG152">
        <v>0</v>
      </c>
      <c r="EH152">
        <v>0</v>
      </c>
      <c r="EI152">
        <v>0</v>
      </c>
      <c r="EJ152">
        <v>1</v>
      </c>
      <c r="EK152">
        <v>0</v>
      </c>
      <c r="EL152">
        <v>0</v>
      </c>
      <c r="EM152">
        <v>1</v>
      </c>
      <c r="EN152">
        <v>0</v>
      </c>
      <c r="EO152">
        <v>0</v>
      </c>
      <c r="EP152">
        <v>0</v>
      </c>
      <c r="EQ152">
        <v>0</v>
      </c>
      <c r="ER152">
        <v>0</v>
      </c>
      <c r="ES152">
        <v>0</v>
      </c>
      <c r="ET152">
        <v>0</v>
      </c>
      <c r="EU152">
        <v>0</v>
      </c>
      <c r="EV152">
        <v>0</v>
      </c>
      <c r="EW152">
        <v>2</v>
      </c>
      <c r="EX152" t="s">
        <v>1925</v>
      </c>
      <c r="EY152" t="s">
        <v>1925</v>
      </c>
      <c r="EZ152" t="s">
        <v>1925</v>
      </c>
      <c r="FA152" t="s">
        <v>1925</v>
      </c>
      <c r="FB152" t="s">
        <v>1925</v>
      </c>
      <c r="FC152" t="s">
        <v>1925</v>
      </c>
      <c r="FD152" t="s">
        <v>1925</v>
      </c>
      <c r="FE152">
        <v>0</v>
      </c>
      <c r="FF152" t="s">
        <v>1925</v>
      </c>
      <c r="FG152" t="s">
        <v>1925</v>
      </c>
      <c r="FH152" t="s">
        <v>1925</v>
      </c>
      <c r="FI152" t="s">
        <v>1925</v>
      </c>
      <c r="FJ152" t="s">
        <v>1925</v>
      </c>
      <c r="FK152" t="s">
        <v>1925</v>
      </c>
      <c r="FL152">
        <v>0</v>
      </c>
      <c r="FM152">
        <v>0</v>
      </c>
      <c r="FN152">
        <v>0</v>
      </c>
      <c r="FO152">
        <v>0</v>
      </c>
      <c r="FP152">
        <v>0</v>
      </c>
      <c r="FQ152">
        <v>1</v>
      </c>
      <c r="FR152">
        <v>2</v>
      </c>
      <c r="FS152" t="s">
        <v>1925</v>
      </c>
      <c r="FT152" t="s">
        <v>1925</v>
      </c>
      <c r="FU152" t="s">
        <v>1925</v>
      </c>
      <c r="FV152" t="s">
        <v>1925</v>
      </c>
      <c r="FW152" t="s">
        <v>1925</v>
      </c>
      <c r="FX152" t="s">
        <v>1925</v>
      </c>
      <c r="FY152" t="s">
        <v>1925</v>
      </c>
      <c r="FZ152" t="s">
        <v>1925</v>
      </c>
      <c r="GA152" t="s">
        <v>1925</v>
      </c>
      <c r="GB152" t="s">
        <v>1925</v>
      </c>
      <c r="GC152">
        <v>1</v>
      </c>
      <c r="GD152">
        <v>0</v>
      </c>
      <c r="GE152">
        <v>1</v>
      </c>
      <c r="GF152">
        <v>1</v>
      </c>
      <c r="GG152">
        <v>0</v>
      </c>
      <c r="GH152">
        <v>1</v>
      </c>
      <c r="GI152">
        <v>0</v>
      </c>
      <c r="GJ152">
        <v>1</v>
      </c>
      <c r="GK152">
        <v>0</v>
      </c>
      <c r="GL152">
        <v>1</v>
      </c>
      <c r="GM152">
        <v>1</v>
      </c>
      <c r="GN152">
        <v>1</v>
      </c>
      <c r="GO152">
        <v>0</v>
      </c>
      <c r="GP152">
        <v>0</v>
      </c>
      <c r="GQ152">
        <v>1</v>
      </c>
      <c r="GR152">
        <v>1</v>
      </c>
      <c r="GS152">
        <v>1</v>
      </c>
      <c r="GT152">
        <v>0</v>
      </c>
      <c r="GU152">
        <v>0</v>
      </c>
      <c r="GV152">
        <v>0</v>
      </c>
      <c r="GW152">
        <v>1</v>
      </c>
      <c r="GX152">
        <v>0</v>
      </c>
      <c r="GY152">
        <v>0</v>
      </c>
      <c r="GZ152">
        <v>0</v>
      </c>
      <c r="HA152">
        <v>1</v>
      </c>
      <c r="HB152">
        <v>0</v>
      </c>
      <c r="HC152">
        <v>0</v>
      </c>
      <c r="HD152">
        <v>1</v>
      </c>
      <c r="HE152">
        <v>1</v>
      </c>
      <c r="HF152">
        <v>1</v>
      </c>
      <c r="HG152">
        <v>0</v>
      </c>
      <c r="HH152">
        <v>1</v>
      </c>
      <c r="HI152">
        <v>1</v>
      </c>
      <c r="HJ152">
        <v>1</v>
      </c>
      <c r="HK152">
        <v>0</v>
      </c>
      <c r="HL152">
        <v>0</v>
      </c>
      <c r="HM152">
        <v>0</v>
      </c>
      <c r="HN152">
        <v>0</v>
      </c>
      <c r="HO152">
        <v>0</v>
      </c>
      <c r="HP152">
        <v>1</v>
      </c>
      <c r="HQ152">
        <v>0</v>
      </c>
      <c r="HR152">
        <v>0</v>
      </c>
      <c r="HS152">
        <v>0</v>
      </c>
    </row>
    <row r="153" spans="1:227" x14ac:dyDescent="0.35">
      <c r="A153" t="s">
        <v>681</v>
      </c>
      <c r="B153" s="1">
        <v>42186</v>
      </c>
      <c r="C153" s="1">
        <v>42451</v>
      </c>
      <c r="D153">
        <v>1</v>
      </c>
      <c r="E153">
        <v>1</v>
      </c>
      <c r="F153">
        <v>1</v>
      </c>
      <c r="G153">
        <v>1</v>
      </c>
      <c r="H153">
        <v>0</v>
      </c>
      <c r="I153">
        <v>0</v>
      </c>
      <c r="J153">
        <v>0</v>
      </c>
      <c r="K153">
        <v>0</v>
      </c>
      <c r="L153">
        <v>0</v>
      </c>
      <c r="M153">
        <v>0</v>
      </c>
      <c r="N153">
        <v>0</v>
      </c>
      <c r="O153">
        <v>0</v>
      </c>
      <c r="P153">
        <v>0</v>
      </c>
      <c r="Q153">
        <v>0</v>
      </c>
      <c r="R153">
        <v>0</v>
      </c>
      <c r="S153">
        <v>1</v>
      </c>
      <c r="T153">
        <v>0</v>
      </c>
      <c r="U153">
        <v>0</v>
      </c>
      <c r="V153">
        <v>1</v>
      </c>
      <c r="W153">
        <v>1</v>
      </c>
      <c r="X153">
        <v>0</v>
      </c>
      <c r="Y153">
        <v>0</v>
      </c>
      <c r="Z153">
        <v>0</v>
      </c>
      <c r="AA153">
        <v>0</v>
      </c>
      <c r="AB153">
        <v>0</v>
      </c>
      <c r="AC153">
        <v>0</v>
      </c>
      <c r="AD153">
        <v>0</v>
      </c>
      <c r="AE153">
        <v>0</v>
      </c>
      <c r="AF153">
        <v>0</v>
      </c>
      <c r="AG153">
        <v>0</v>
      </c>
      <c r="AH153">
        <v>0</v>
      </c>
      <c r="AI153">
        <v>1</v>
      </c>
      <c r="AJ153">
        <v>0</v>
      </c>
      <c r="AK153">
        <v>0</v>
      </c>
      <c r="AL153">
        <v>0</v>
      </c>
      <c r="AM153">
        <v>0</v>
      </c>
      <c r="AN153">
        <v>1</v>
      </c>
      <c r="AO153">
        <v>1</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1</v>
      </c>
      <c r="BL153">
        <v>0</v>
      </c>
      <c r="BM153">
        <v>1</v>
      </c>
      <c r="BN153">
        <v>0</v>
      </c>
      <c r="BO153">
        <v>0</v>
      </c>
      <c r="BP153">
        <v>0</v>
      </c>
      <c r="BQ153">
        <v>0</v>
      </c>
      <c r="BR153">
        <v>0</v>
      </c>
      <c r="BS153">
        <v>0</v>
      </c>
      <c r="BT153">
        <v>1</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1</v>
      </c>
      <c r="CN153">
        <v>0</v>
      </c>
      <c r="CO153">
        <v>0</v>
      </c>
      <c r="CP153">
        <v>0</v>
      </c>
      <c r="CQ153">
        <v>0</v>
      </c>
      <c r="CR153">
        <v>0</v>
      </c>
      <c r="CS153">
        <v>0</v>
      </c>
      <c r="CT153">
        <v>0</v>
      </c>
      <c r="CU153">
        <v>1</v>
      </c>
      <c r="CV153">
        <v>0</v>
      </c>
      <c r="CW153">
        <v>0</v>
      </c>
      <c r="CX153">
        <v>0</v>
      </c>
      <c r="CY153">
        <v>0</v>
      </c>
      <c r="CZ153">
        <v>0</v>
      </c>
      <c r="DA153">
        <v>0</v>
      </c>
      <c r="DB153">
        <v>0</v>
      </c>
      <c r="DC153">
        <v>0</v>
      </c>
      <c r="DD153">
        <v>0</v>
      </c>
      <c r="DE153">
        <v>0</v>
      </c>
      <c r="DF153">
        <v>0</v>
      </c>
      <c r="DG153">
        <v>0</v>
      </c>
      <c r="DH153">
        <v>0</v>
      </c>
      <c r="DI153">
        <v>0</v>
      </c>
      <c r="DJ153">
        <v>0</v>
      </c>
      <c r="DK153">
        <v>0</v>
      </c>
      <c r="DL153">
        <v>0</v>
      </c>
      <c r="DM153">
        <v>1</v>
      </c>
      <c r="DN153">
        <v>0</v>
      </c>
      <c r="DO153">
        <v>0</v>
      </c>
      <c r="DP153">
        <v>1</v>
      </c>
      <c r="DQ153">
        <v>0</v>
      </c>
      <c r="DR153">
        <v>0</v>
      </c>
      <c r="DS153">
        <v>0</v>
      </c>
      <c r="DT153">
        <v>0</v>
      </c>
      <c r="DU153">
        <v>0</v>
      </c>
      <c r="DV153">
        <v>0</v>
      </c>
      <c r="DW153">
        <v>0</v>
      </c>
      <c r="DX153">
        <v>0</v>
      </c>
      <c r="DY153">
        <v>0</v>
      </c>
      <c r="DZ153">
        <v>0</v>
      </c>
      <c r="EA153">
        <v>0</v>
      </c>
      <c r="EB153">
        <v>0</v>
      </c>
      <c r="EC153">
        <v>0</v>
      </c>
      <c r="ED153">
        <v>0</v>
      </c>
      <c r="EE153">
        <v>0</v>
      </c>
      <c r="EF153">
        <v>0</v>
      </c>
      <c r="EG153">
        <v>0</v>
      </c>
      <c r="EH153">
        <v>0</v>
      </c>
      <c r="EI153">
        <v>0</v>
      </c>
      <c r="EJ153">
        <v>1</v>
      </c>
      <c r="EK153">
        <v>0</v>
      </c>
      <c r="EL153">
        <v>0</v>
      </c>
      <c r="EM153">
        <v>1</v>
      </c>
      <c r="EN153">
        <v>0</v>
      </c>
      <c r="EO153">
        <v>0</v>
      </c>
      <c r="EP153">
        <v>0</v>
      </c>
      <c r="EQ153">
        <v>0</v>
      </c>
      <c r="ER153">
        <v>0</v>
      </c>
      <c r="ES153">
        <v>0</v>
      </c>
      <c r="ET153">
        <v>0</v>
      </c>
      <c r="EU153">
        <v>0</v>
      </c>
      <c r="EV153">
        <v>0</v>
      </c>
      <c r="EW153">
        <v>2</v>
      </c>
      <c r="EX153" t="s">
        <v>1925</v>
      </c>
      <c r="EY153" t="s">
        <v>1925</v>
      </c>
      <c r="EZ153" t="s">
        <v>1925</v>
      </c>
      <c r="FA153" t="s">
        <v>1925</v>
      </c>
      <c r="FB153" t="s">
        <v>1925</v>
      </c>
      <c r="FC153" t="s">
        <v>1925</v>
      </c>
      <c r="FD153" t="s">
        <v>1925</v>
      </c>
      <c r="FE153">
        <v>0</v>
      </c>
      <c r="FF153" t="s">
        <v>1925</v>
      </c>
      <c r="FG153" t="s">
        <v>1925</v>
      </c>
      <c r="FH153" t="s">
        <v>1925</v>
      </c>
      <c r="FI153" t="s">
        <v>1925</v>
      </c>
      <c r="FJ153" t="s">
        <v>1925</v>
      </c>
      <c r="FK153" t="s">
        <v>1925</v>
      </c>
      <c r="FL153">
        <v>0</v>
      </c>
      <c r="FM153">
        <v>0</v>
      </c>
      <c r="FN153">
        <v>0</v>
      </c>
      <c r="FO153">
        <v>0</v>
      </c>
      <c r="FP153">
        <v>0</v>
      </c>
      <c r="FQ153">
        <v>1</v>
      </c>
      <c r="FR153">
        <v>2</v>
      </c>
      <c r="FS153" t="s">
        <v>1925</v>
      </c>
      <c r="FT153" t="s">
        <v>1925</v>
      </c>
      <c r="FU153" t="s">
        <v>1925</v>
      </c>
      <c r="FV153" t="s">
        <v>1925</v>
      </c>
      <c r="FW153" t="s">
        <v>1925</v>
      </c>
      <c r="FX153" t="s">
        <v>1925</v>
      </c>
      <c r="FY153" t="s">
        <v>1925</v>
      </c>
      <c r="FZ153" t="s">
        <v>1925</v>
      </c>
      <c r="GA153" t="s">
        <v>1925</v>
      </c>
      <c r="GB153" t="s">
        <v>1925</v>
      </c>
      <c r="GC153">
        <v>1</v>
      </c>
      <c r="GD153">
        <v>0</v>
      </c>
      <c r="GE153">
        <v>1</v>
      </c>
      <c r="GF153">
        <v>1</v>
      </c>
      <c r="GG153">
        <v>1</v>
      </c>
      <c r="GH153">
        <v>1</v>
      </c>
      <c r="GI153">
        <v>0</v>
      </c>
      <c r="GJ153">
        <v>1</v>
      </c>
      <c r="GK153">
        <v>0</v>
      </c>
      <c r="GL153">
        <v>1</v>
      </c>
      <c r="GM153">
        <v>1</v>
      </c>
      <c r="GN153">
        <v>1</v>
      </c>
      <c r="GO153">
        <v>0</v>
      </c>
      <c r="GP153">
        <v>0</v>
      </c>
      <c r="GQ153">
        <v>1</v>
      </c>
      <c r="GR153">
        <v>1</v>
      </c>
      <c r="GS153">
        <v>1</v>
      </c>
      <c r="GT153">
        <v>0</v>
      </c>
      <c r="GU153">
        <v>1</v>
      </c>
      <c r="GV153">
        <v>0</v>
      </c>
      <c r="GW153">
        <v>1</v>
      </c>
      <c r="GX153">
        <v>0</v>
      </c>
      <c r="GY153">
        <v>0</v>
      </c>
      <c r="GZ153">
        <v>0</v>
      </c>
      <c r="HA153">
        <v>1</v>
      </c>
      <c r="HB153">
        <v>0</v>
      </c>
      <c r="HC153">
        <v>1</v>
      </c>
      <c r="HD153">
        <v>1</v>
      </c>
      <c r="HE153">
        <v>1</v>
      </c>
      <c r="HF153">
        <v>1</v>
      </c>
      <c r="HG153">
        <v>0</v>
      </c>
      <c r="HH153">
        <v>1</v>
      </c>
      <c r="HI153">
        <v>1</v>
      </c>
      <c r="HJ153">
        <v>1</v>
      </c>
      <c r="HK153">
        <v>0</v>
      </c>
      <c r="HL153">
        <v>0</v>
      </c>
      <c r="HM153">
        <v>0</v>
      </c>
      <c r="HN153">
        <v>0</v>
      </c>
      <c r="HO153">
        <v>0</v>
      </c>
      <c r="HP153">
        <v>1</v>
      </c>
      <c r="HQ153">
        <v>0</v>
      </c>
      <c r="HR153">
        <v>0</v>
      </c>
      <c r="HS153">
        <v>0</v>
      </c>
    </row>
    <row r="154" spans="1:227" x14ac:dyDescent="0.35">
      <c r="A154" t="s">
        <v>681</v>
      </c>
      <c r="B154" s="1">
        <v>42452</v>
      </c>
      <c r="C154" s="1">
        <v>42551</v>
      </c>
      <c r="D154">
        <v>1</v>
      </c>
      <c r="E154">
        <v>1</v>
      </c>
      <c r="F154">
        <v>1</v>
      </c>
      <c r="G154">
        <v>1</v>
      </c>
      <c r="H154">
        <v>0</v>
      </c>
      <c r="I154">
        <v>0</v>
      </c>
      <c r="J154">
        <v>0</v>
      </c>
      <c r="K154">
        <v>0</v>
      </c>
      <c r="L154">
        <v>0</v>
      </c>
      <c r="M154">
        <v>0</v>
      </c>
      <c r="N154">
        <v>0</v>
      </c>
      <c r="O154">
        <v>0</v>
      </c>
      <c r="P154">
        <v>0</v>
      </c>
      <c r="Q154">
        <v>0</v>
      </c>
      <c r="R154">
        <v>0</v>
      </c>
      <c r="S154">
        <v>1</v>
      </c>
      <c r="T154">
        <v>0</v>
      </c>
      <c r="U154">
        <v>0</v>
      </c>
      <c r="V154">
        <v>1</v>
      </c>
      <c r="W154">
        <v>1</v>
      </c>
      <c r="X154">
        <v>0</v>
      </c>
      <c r="Y154">
        <v>0</v>
      </c>
      <c r="Z154">
        <v>0</v>
      </c>
      <c r="AA154">
        <v>0</v>
      </c>
      <c r="AB154">
        <v>0</v>
      </c>
      <c r="AC154">
        <v>0</v>
      </c>
      <c r="AD154">
        <v>0</v>
      </c>
      <c r="AE154">
        <v>0</v>
      </c>
      <c r="AF154">
        <v>0</v>
      </c>
      <c r="AG154">
        <v>0</v>
      </c>
      <c r="AH154">
        <v>0</v>
      </c>
      <c r="AI154">
        <v>1</v>
      </c>
      <c r="AJ154">
        <v>0</v>
      </c>
      <c r="AK154">
        <v>0</v>
      </c>
      <c r="AL154">
        <v>0</v>
      </c>
      <c r="AM154">
        <v>0</v>
      </c>
      <c r="AN154">
        <v>1</v>
      </c>
      <c r="AO154">
        <v>1</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1</v>
      </c>
      <c r="BL154">
        <v>0</v>
      </c>
      <c r="BM154">
        <v>1</v>
      </c>
      <c r="BN154">
        <v>0</v>
      </c>
      <c r="BO154">
        <v>0</v>
      </c>
      <c r="BP154">
        <v>0</v>
      </c>
      <c r="BQ154">
        <v>0</v>
      </c>
      <c r="BR154">
        <v>0</v>
      </c>
      <c r="BS154">
        <v>0</v>
      </c>
      <c r="BT154">
        <v>1</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1</v>
      </c>
      <c r="CN154">
        <v>0</v>
      </c>
      <c r="CO154">
        <v>0</v>
      </c>
      <c r="CP154">
        <v>0</v>
      </c>
      <c r="CQ154">
        <v>0</v>
      </c>
      <c r="CR154">
        <v>0</v>
      </c>
      <c r="CS154">
        <v>0</v>
      </c>
      <c r="CT154">
        <v>0</v>
      </c>
      <c r="CU154">
        <v>1</v>
      </c>
      <c r="CV154">
        <v>0</v>
      </c>
      <c r="CW154">
        <v>0</v>
      </c>
      <c r="CX154">
        <v>0</v>
      </c>
      <c r="CY154">
        <v>0</v>
      </c>
      <c r="CZ154">
        <v>0</v>
      </c>
      <c r="DA154">
        <v>0</v>
      </c>
      <c r="DB154">
        <v>0</v>
      </c>
      <c r="DC154">
        <v>0</v>
      </c>
      <c r="DD154">
        <v>0</v>
      </c>
      <c r="DE154">
        <v>0</v>
      </c>
      <c r="DF154">
        <v>0</v>
      </c>
      <c r="DG154">
        <v>0</v>
      </c>
      <c r="DH154">
        <v>0</v>
      </c>
      <c r="DI154">
        <v>0</v>
      </c>
      <c r="DJ154">
        <v>0</v>
      </c>
      <c r="DK154">
        <v>0</v>
      </c>
      <c r="DL154">
        <v>0</v>
      </c>
      <c r="DM154">
        <v>1</v>
      </c>
      <c r="DN154">
        <v>0</v>
      </c>
      <c r="DO154">
        <v>0</v>
      </c>
      <c r="DP154">
        <v>1</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1</v>
      </c>
      <c r="EK154">
        <v>0</v>
      </c>
      <c r="EL154">
        <v>0</v>
      </c>
      <c r="EM154">
        <v>1</v>
      </c>
      <c r="EN154">
        <v>0</v>
      </c>
      <c r="EO154">
        <v>0</v>
      </c>
      <c r="EP154">
        <v>0</v>
      </c>
      <c r="EQ154">
        <v>0</v>
      </c>
      <c r="ER154">
        <v>0</v>
      </c>
      <c r="ES154">
        <v>0</v>
      </c>
      <c r="ET154">
        <v>0</v>
      </c>
      <c r="EU154">
        <v>0</v>
      </c>
      <c r="EV154">
        <v>0</v>
      </c>
      <c r="EW154">
        <v>2</v>
      </c>
      <c r="EX154" t="s">
        <v>1925</v>
      </c>
      <c r="EY154" t="s">
        <v>1925</v>
      </c>
      <c r="EZ154" t="s">
        <v>1925</v>
      </c>
      <c r="FA154" t="s">
        <v>1925</v>
      </c>
      <c r="FB154" t="s">
        <v>1925</v>
      </c>
      <c r="FC154" t="s">
        <v>1925</v>
      </c>
      <c r="FD154" t="s">
        <v>1925</v>
      </c>
      <c r="FE154">
        <v>0</v>
      </c>
      <c r="FF154" t="s">
        <v>1925</v>
      </c>
      <c r="FG154" t="s">
        <v>1925</v>
      </c>
      <c r="FH154" t="s">
        <v>1925</v>
      </c>
      <c r="FI154" t="s">
        <v>1925</v>
      </c>
      <c r="FJ154" t="s">
        <v>1925</v>
      </c>
      <c r="FK154" t="s">
        <v>1925</v>
      </c>
      <c r="FL154">
        <v>0</v>
      </c>
      <c r="FM154">
        <v>0</v>
      </c>
      <c r="FN154">
        <v>0</v>
      </c>
      <c r="FO154">
        <v>0</v>
      </c>
      <c r="FP154">
        <v>0</v>
      </c>
      <c r="FQ154">
        <v>1</v>
      </c>
      <c r="FR154">
        <v>2</v>
      </c>
      <c r="FS154" t="s">
        <v>1925</v>
      </c>
      <c r="FT154" t="s">
        <v>1925</v>
      </c>
      <c r="FU154" t="s">
        <v>1925</v>
      </c>
      <c r="FV154" t="s">
        <v>1925</v>
      </c>
      <c r="FW154" t="s">
        <v>1925</v>
      </c>
      <c r="FX154" t="s">
        <v>1925</v>
      </c>
      <c r="FY154" t="s">
        <v>1925</v>
      </c>
      <c r="FZ154" t="s">
        <v>1925</v>
      </c>
      <c r="GA154" t="s">
        <v>1925</v>
      </c>
      <c r="GB154" t="s">
        <v>1925</v>
      </c>
      <c r="GC154">
        <v>1</v>
      </c>
      <c r="GD154">
        <v>0</v>
      </c>
      <c r="GE154">
        <v>1</v>
      </c>
      <c r="GF154">
        <v>1</v>
      </c>
      <c r="GG154">
        <v>1</v>
      </c>
      <c r="GH154">
        <v>1</v>
      </c>
      <c r="GI154">
        <v>0</v>
      </c>
      <c r="GJ154">
        <v>1</v>
      </c>
      <c r="GK154">
        <v>0</v>
      </c>
      <c r="GL154">
        <v>1</v>
      </c>
      <c r="GM154">
        <v>1</v>
      </c>
      <c r="GN154">
        <v>1</v>
      </c>
      <c r="GO154">
        <v>0</v>
      </c>
      <c r="GP154">
        <v>0</v>
      </c>
      <c r="GQ154">
        <v>1</v>
      </c>
      <c r="GR154">
        <v>1</v>
      </c>
      <c r="GS154">
        <v>1</v>
      </c>
      <c r="GT154">
        <v>0</v>
      </c>
      <c r="GU154">
        <v>1</v>
      </c>
      <c r="GV154">
        <v>0</v>
      </c>
      <c r="GW154">
        <v>1</v>
      </c>
      <c r="GX154">
        <v>0</v>
      </c>
      <c r="GY154">
        <v>0</v>
      </c>
      <c r="GZ154">
        <v>0</v>
      </c>
      <c r="HA154">
        <v>1</v>
      </c>
      <c r="HB154">
        <v>0</v>
      </c>
      <c r="HC154">
        <v>1</v>
      </c>
      <c r="HD154">
        <v>1</v>
      </c>
      <c r="HE154">
        <v>1</v>
      </c>
      <c r="HF154">
        <v>1</v>
      </c>
      <c r="HG154">
        <v>0</v>
      </c>
      <c r="HH154">
        <v>1</v>
      </c>
      <c r="HI154">
        <v>1</v>
      </c>
      <c r="HJ154">
        <v>1</v>
      </c>
      <c r="HK154">
        <v>0</v>
      </c>
      <c r="HL154">
        <v>0</v>
      </c>
      <c r="HM154">
        <v>0</v>
      </c>
      <c r="HN154">
        <v>0</v>
      </c>
      <c r="HO154">
        <v>0</v>
      </c>
      <c r="HP154">
        <v>1</v>
      </c>
      <c r="HQ154">
        <v>0</v>
      </c>
      <c r="HR154">
        <v>0</v>
      </c>
      <c r="HS154">
        <v>0</v>
      </c>
    </row>
    <row r="155" spans="1:227" x14ac:dyDescent="0.35">
      <c r="A155" t="s">
        <v>681</v>
      </c>
      <c r="B155" s="1">
        <v>42552</v>
      </c>
      <c r="C155" s="1">
        <v>42844</v>
      </c>
      <c r="D155">
        <v>1</v>
      </c>
      <c r="E155">
        <v>1</v>
      </c>
      <c r="F155">
        <v>1</v>
      </c>
      <c r="G155">
        <v>1</v>
      </c>
      <c r="H155">
        <v>0</v>
      </c>
      <c r="I155">
        <v>0</v>
      </c>
      <c r="J155">
        <v>0</v>
      </c>
      <c r="K155">
        <v>0</v>
      </c>
      <c r="L155">
        <v>0</v>
      </c>
      <c r="M155">
        <v>0</v>
      </c>
      <c r="N155">
        <v>0</v>
      </c>
      <c r="O155">
        <v>0</v>
      </c>
      <c r="P155">
        <v>0</v>
      </c>
      <c r="Q155">
        <v>0</v>
      </c>
      <c r="R155">
        <v>0</v>
      </c>
      <c r="S155">
        <v>1</v>
      </c>
      <c r="T155">
        <v>0</v>
      </c>
      <c r="U155">
        <v>0</v>
      </c>
      <c r="V155">
        <v>1</v>
      </c>
      <c r="W155">
        <v>1</v>
      </c>
      <c r="X155">
        <v>0</v>
      </c>
      <c r="Y155">
        <v>0</v>
      </c>
      <c r="Z155">
        <v>0</v>
      </c>
      <c r="AA155">
        <v>0</v>
      </c>
      <c r="AB155">
        <v>0</v>
      </c>
      <c r="AC155">
        <v>0</v>
      </c>
      <c r="AD155">
        <v>0</v>
      </c>
      <c r="AE155">
        <v>0</v>
      </c>
      <c r="AF155">
        <v>0</v>
      </c>
      <c r="AG155">
        <v>0</v>
      </c>
      <c r="AH155">
        <v>0</v>
      </c>
      <c r="AI155">
        <v>1</v>
      </c>
      <c r="AJ155">
        <v>0</v>
      </c>
      <c r="AK155">
        <v>0</v>
      </c>
      <c r="AL155">
        <v>0</v>
      </c>
      <c r="AM155">
        <v>0</v>
      </c>
      <c r="AN155">
        <v>1</v>
      </c>
      <c r="AO155">
        <v>1</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1</v>
      </c>
      <c r="BL155">
        <v>0</v>
      </c>
      <c r="BM155">
        <v>1</v>
      </c>
      <c r="BN155">
        <v>0</v>
      </c>
      <c r="BO155">
        <v>0</v>
      </c>
      <c r="BP155">
        <v>0</v>
      </c>
      <c r="BQ155">
        <v>0</v>
      </c>
      <c r="BR155">
        <v>0</v>
      </c>
      <c r="BS155">
        <v>0</v>
      </c>
      <c r="BT155">
        <v>1</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1</v>
      </c>
      <c r="CN155">
        <v>0</v>
      </c>
      <c r="CO155">
        <v>0</v>
      </c>
      <c r="CP155">
        <v>0</v>
      </c>
      <c r="CQ155">
        <v>0</v>
      </c>
      <c r="CR155">
        <v>0</v>
      </c>
      <c r="CS155">
        <v>0</v>
      </c>
      <c r="CT155">
        <v>0</v>
      </c>
      <c r="CU155">
        <v>1</v>
      </c>
      <c r="CV155">
        <v>0</v>
      </c>
      <c r="CW155">
        <v>0</v>
      </c>
      <c r="CX155">
        <v>0</v>
      </c>
      <c r="CY155">
        <v>0</v>
      </c>
      <c r="CZ155">
        <v>0</v>
      </c>
      <c r="DA155">
        <v>0</v>
      </c>
      <c r="DB155">
        <v>0</v>
      </c>
      <c r="DC155">
        <v>0</v>
      </c>
      <c r="DD155">
        <v>0</v>
      </c>
      <c r="DE155">
        <v>0</v>
      </c>
      <c r="DF155">
        <v>0</v>
      </c>
      <c r="DG155">
        <v>0</v>
      </c>
      <c r="DH155">
        <v>0</v>
      </c>
      <c r="DI155">
        <v>0</v>
      </c>
      <c r="DJ155">
        <v>0</v>
      </c>
      <c r="DK155">
        <v>0</v>
      </c>
      <c r="DL155">
        <v>0</v>
      </c>
      <c r="DM155">
        <v>1</v>
      </c>
      <c r="DN155">
        <v>0</v>
      </c>
      <c r="DO155">
        <v>0</v>
      </c>
      <c r="DP155">
        <v>1</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1</v>
      </c>
      <c r="EK155">
        <v>0</v>
      </c>
      <c r="EL155">
        <v>0</v>
      </c>
      <c r="EM155">
        <v>1</v>
      </c>
      <c r="EN155">
        <v>0</v>
      </c>
      <c r="EO155">
        <v>0</v>
      </c>
      <c r="EP155">
        <v>0</v>
      </c>
      <c r="EQ155">
        <v>0</v>
      </c>
      <c r="ER155">
        <v>0</v>
      </c>
      <c r="ES155">
        <v>0</v>
      </c>
      <c r="ET155">
        <v>0</v>
      </c>
      <c r="EU155">
        <v>0</v>
      </c>
      <c r="EV155">
        <v>0</v>
      </c>
      <c r="EW155">
        <v>2</v>
      </c>
      <c r="EX155" t="s">
        <v>1925</v>
      </c>
      <c r="EY155" t="s">
        <v>1925</v>
      </c>
      <c r="EZ155" t="s">
        <v>1925</v>
      </c>
      <c r="FA155" t="s">
        <v>1925</v>
      </c>
      <c r="FB155" t="s">
        <v>1925</v>
      </c>
      <c r="FC155" t="s">
        <v>1925</v>
      </c>
      <c r="FD155" t="s">
        <v>1925</v>
      </c>
      <c r="FE155">
        <v>0</v>
      </c>
      <c r="FF155" t="s">
        <v>1925</v>
      </c>
      <c r="FG155" t="s">
        <v>1925</v>
      </c>
      <c r="FH155" t="s">
        <v>1925</v>
      </c>
      <c r="FI155" t="s">
        <v>1925</v>
      </c>
      <c r="FJ155" t="s">
        <v>1925</v>
      </c>
      <c r="FK155" t="s">
        <v>1925</v>
      </c>
      <c r="FL155">
        <v>0</v>
      </c>
      <c r="FM155">
        <v>0</v>
      </c>
      <c r="FN155">
        <v>0</v>
      </c>
      <c r="FO155">
        <v>0</v>
      </c>
      <c r="FP155">
        <v>0</v>
      </c>
      <c r="FQ155">
        <v>1</v>
      </c>
      <c r="FR155">
        <v>2</v>
      </c>
      <c r="FS155" t="s">
        <v>1925</v>
      </c>
      <c r="FT155" t="s">
        <v>1925</v>
      </c>
      <c r="FU155" t="s">
        <v>1925</v>
      </c>
      <c r="FV155" t="s">
        <v>1925</v>
      </c>
      <c r="FW155" t="s">
        <v>1925</v>
      </c>
      <c r="FX155" t="s">
        <v>1925</v>
      </c>
      <c r="FY155" t="s">
        <v>1925</v>
      </c>
      <c r="FZ155" t="s">
        <v>1925</v>
      </c>
      <c r="GA155" t="s">
        <v>1925</v>
      </c>
      <c r="GB155" t="s">
        <v>1925</v>
      </c>
      <c r="GC155">
        <v>1</v>
      </c>
      <c r="GD155">
        <v>0</v>
      </c>
      <c r="GE155">
        <v>1</v>
      </c>
      <c r="GF155">
        <v>1</v>
      </c>
      <c r="GG155">
        <v>1</v>
      </c>
      <c r="GH155">
        <v>1</v>
      </c>
      <c r="GI155">
        <v>0</v>
      </c>
      <c r="GJ155">
        <v>1</v>
      </c>
      <c r="GK155">
        <v>0</v>
      </c>
      <c r="GL155">
        <v>1</v>
      </c>
      <c r="GM155">
        <v>1</v>
      </c>
      <c r="GN155">
        <v>1</v>
      </c>
      <c r="GO155">
        <v>0</v>
      </c>
      <c r="GP155">
        <v>0</v>
      </c>
      <c r="GQ155">
        <v>1</v>
      </c>
      <c r="GR155">
        <v>1</v>
      </c>
      <c r="GS155">
        <v>1</v>
      </c>
      <c r="GT155">
        <v>0</v>
      </c>
      <c r="GU155">
        <v>1</v>
      </c>
      <c r="GV155">
        <v>0</v>
      </c>
      <c r="GW155">
        <v>1</v>
      </c>
      <c r="GX155">
        <v>0</v>
      </c>
      <c r="GY155">
        <v>0</v>
      </c>
      <c r="GZ155">
        <v>0</v>
      </c>
      <c r="HA155">
        <v>1</v>
      </c>
      <c r="HB155">
        <v>0</v>
      </c>
      <c r="HC155">
        <v>1</v>
      </c>
      <c r="HD155">
        <v>1</v>
      </c>
      <c r="HE155">
        <v>1</v>
      </c>
      <c r="HF155">
        <v>1</v>
      </c>
      <c r="HG155">
        <v>0</v>
      </c>
      <c r="HH155">
        <v>1</v>
      </c>
      <c r="HI155">
        <v>1</v>
      </c>
      <c r="HJ155">
        <v>1</v>
      </c>
      <c r="HK155">
        <v>0</v>
      </c>
      <c r="HL155">
        <v>0</v>
      </c>
      <c r="HM155">
        <v>0</v>
      </c>
      <c r="HN155">
        <v>0</v>
      </c>
      <c r="HO155">
        <v>0</v>
      </c>
      <c r="HP155">
        <v>1</v>
      </c>
      <c r="HQ155">
        <v>0</v>
      </c>
      <c r="HR155">
        <v>0</v>
      </c>
      <c r="HS155">
        <v>0</v>
      </c>
    </row>
    <row r="156" spans="1:227" x14ac:dyDescent="0.35">
      <c r="A156" t="s">
        <v>681</v>
      </c>
      <c r="B156" s="1">
        <v>42845</v>
      </c>
      <c r="C156" s="1">
        <v>42852</v>
      </c>
      <c r="D156">
        <v>1</v>
      </c>
      <c r="E156">
        <v>1</v>
      </c>
      <c r="F156">
        <v>1</v>
      </c>
      <c r="G156">
        <v>1</v>
      </c>
      <c r="H156">
        <v>0</v>
      </c>
      <c r="I156">
        <v>0</v>
      </c>
      <c r="J156">
        <v>0</v>
      </c>
      <c r="K156">
        <v>0</v>
      </c>
      <c r="L156">
        <v>0</v>
      </c>
      <c r="M156">
        <v>0</v>
      </c>
      <c r="N156">
        <v>0</v>
      </c>
      <c r="O156">
        <v>0</v>
      </c>
      <c r="P156">
        <v>0</v>
      </c>
      <c r="Q156">
        <v>0</v>
      </c>
      <c r="R156">
        <v>0</v>
      </c>
      <c r="S156">
        <v>1</v>
      </c>
      <c r="T156">
        <v>0</v>
      </c>
      <c r="U156">
        <v>0</v>
      </c>
      <c r="V156">
        <v>1</v>
      </c>
      <c r="W156">
        <v>1</v>
      </c>
      <c r="X156">
        <v>0</v>
      </c>
      <c r="Y156">
        <v>0</v>
      </c>
      <c r="Z156">
        <v>0</v>
      </c>
      <c r="AA156">
        <v>0</v>
      </c>
      <c r="AB156">
        <v>0</v>
      </c>
      <c r="AC156">
        <v>0</v>
      </c>
      <c r="AD156">
        <v>0</v>
      </c>
      <c r="AE156">
        <v>0</v>
      </c>
      <c r="AF156">
        <v>0</v>
      </c>
      <c r="AG156">
        <v>0</v>
      </c>
      <c r="AH156">
        <v>0</v>
      </c>
      <c r="AI156">
        <v>1</v>
      </c>
      <c r="AJ156">
        <v>0</v>
      </c>
      <c r="AK156">
        <v>0</v>
      </c>
      <c r="AL156">
        <v>0</v>
      </c>
      <c r="AM156">
        <v>0</v>
      </c>
      <c r="AN156">
        <v>1</v>
      </c>
      <c r="AO156">
        <v>1</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1</v>
      </c>
      <c r="BL156">
        <v>0</v>
      </c>
      <c r="BM156">
        <v>1</v>
      </c>
      <c r="BN156">
        <v>0</v>
      </c>
      <c r="BO156">
        <v>0</v>
      </c>
      <c r="BP156">
        <v>0</v>
      </c>
      <c r="BQ156">
        <v>0</v>
      </c>
      <c r="BR156">
        <v>0</v>
      </c>
      <c r="BS156">
        <v>0</v>
      </c>
      <c r="BT156">
        <v>1</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1</v>
      </c>
      <c r="CN156">
        <v>0</v>
      </c>
      <c r="CO156">
        <v>0</v>
      </c>
      <c r="CP156">
        <v>0</v>
      </c>
      <c r="CQ156">
        <v>0</v>
      </c>
      <c r="CR156">
        <v>0</v>
      </c>
      <c r="CS156">
        <v>0</v>
      </c>
      <c r="CT156">
        <v>0</v>
      </c>
      <c r="CU156">
        <v>1</v>
      </c>
      <c r="CV156">
        <v>0</v>
      </c>
      <c r="CW156">
        <v>0</v>
      </c>
      <c r="CX156">
        <v>0</v>
      </c>
      <c r="CY156">
        <v>0</v>
      </c>
      <c r="CZ156">
        <v>0</v>
      </c>
      <c r="DA156">
        <v>0</v>
      </c>
      <c r="DB156">
        <v>0</v>
      </c>
      <c r="DC156">
        <v>0</v>
      </c>
      <c r="DD156">
        <v>0</v>
      </c>
      <c r="DE156">
        <v>0</v>
      </c>
      <c r="DF156">
        <v>0</v>
      </c>
      <c r="DG156">
        <v>0</v>
      </c>
      <c r="DH156">
        <v>0</v>
      </c>
      <c r="DI156">
        <v>0</v>
      </c>
      <c r="DJ156">
        <v>0</v>
      </c>
      <c r="DK156">
        <v>0</v>
      </c>
      <c r="DL156">
        <v>0</v>
      </c>
      <c r="DM156">
        <v>1</v>
      </c>
      <c r="DN156">
        <v>0</v>
      </c>
      <c r="DO156">
        <v>0</v>
      </c>
      <c r="DP156">
        <v>1</v>
      </c>
      <c r="DQ156">
        <v>0</v>
      </c>
      <c r="DR156">
        <v>0</v>
      </c>
      <c r="DS156">
        <v>0</v>
      </c>
      <c r="DT156">
        <v>0</v>
      </c>
      <c r="DU156">
        <v>0</v>
      </c>
      <c r="DV156">
        <v>0</v>
      </c>
      <c r="DW156">
        <v>0</v>
      </c>
      <c r="DX156">
        <v>0</v>
      </c>
      <c r="DY156">
        <v>0</v>
      </c>
      <c r="DZ156">
        <v>0</v>
      </c>
      <c r="EA156">
        <v>0</v>
      </c>
      <c r="EB156">
        <v>0</v>
      </c>
      <c r="EC156">
        <v>0</v>
      </c>
      <c r="ED156">
        <v>0</v>
      </c>
      <c r="EE156">
        <v>0</v>
      </c>
      <c r="EF156">
        <v>0</v>
      </c>
      <c r="EG156">
        <v>0</v>
      </c>
      <c r="EH156">
        <v>0</v>
      </c>
      <c r="EI156">
        <v>0</v>
      </c>
      <c r="EJ156">
        <v>1</v>
      </c>
      <c r="EK156">
        <v>0</v>
      </c>
      <c r="EL156">
        <v>0</v>
      </c>
      <c r="EM156">
        <v>1</v>
      </c>
      <c r="EN156">
        <v>0</v>
      </c>
      <c r="EO156">
        <v>0</v>
      </c>
      <c r="EP156">
        <v>0</v>
      </c>
      <c r="EQ156">
        <v>0</v>
      </c>
      <c r="ER156">
        <v>0</v>
      </c>
      <c r="ES156">
        <v>0</v>
      </c>
      <c r="ET156">
        <v>0</v>
      </c>
      <c r="EU156">
        <v>0</v>
      </c>
      <c r="EV156">
        <v>0</v>
      </c>
      <c r="EW156">
        <v>2</v>
      </c>
      <c r="EX156" t="s">
        <v>1925</v>
      </c>
      <c r="EY156" t="s">
        <v>1925</v>
      </c>
      <c r="EZ156" t="s">
        <v>1925</v>
      </c>
      <c r="FA156" t="s">
        <v>1925</v>
      </c>
      <c r="FB156" t="s">
        <v>1925</v>
      </c>
      <c r="FC156" t="s">
        <v>1925</v>
      </c>
      <c r="FD156" t="s">
        <v>1925</v>
      </c>
      <c r="FE156">
        <v>0</v>
      </c>
      <c r="FF156" t="s">
        <v>1925</v>
      </c>
      <c r="FG156" t="s">
        <v>1925</v>
      </c>
      <c r="FH156" t="s">
        <v>1925</v>
      </c>
      <c r="FI156" t="s">
        <v>1925</v>
      </c>
      <c r="FJ156" t="s">
        <v>1925</v>
      </c>
      <c r="FK156" t="s">
        <v>1925</v>
      </c>
      <c r="FL156">
        <v>0</v>
      </c>
      <c r="FM156">
        <v>0</v>
      </c>
      <c r="FN156">
        <v>0</v>
      </c>
      <c r="FO156">
        <v>0</v>
      </c>
      <c r="FP156">
        <v>0</v>
      </c>
      <c r="FQ156">
        <v>1</v>
      </c>
      <c r="FR156">
        <v>2</v>
      </c>
      <c r="FS156" t="s">
        <v>1925</v>
      </c>
      <c r="FT156" t="s">
        <v>1925</v>
      </c>
      <c r="FU156" t="s">
        <v>1925</v>
      </c>
      <c r="FV156" t="s">
        <v>1925</v>
      </c>
      <c r="FW156" t="s">
        <v>1925</v>
      </c>
      <c r="FX156" t="s">
        <v>1925</v>
      </c>
      <c r="FY156" t="s">
        <v>1925</v>
      </c>
      <c r="FZ156" t="s">
        <v>1925</v>
      </c>
      <c r="GA156" t="s">
        <v>1925</v>
      </c>
      <c r="GB156" t="s">
        <v>1925</v>
      </c>
      <c r="GC156">
        <v>1</v>
      </c>
      <c r="GD156">
        <v>0</v>
      </c>
      <c r="GE156">
        <v>1</v>
      </c>
      <c r="GF156">
        <v>1</v>
      </c>
      <c r="GG156">
        <v>1</v>
      </c>
      <c r="GH156">
        <v>1</v>
      </c>
      <c r="GI156">
        <v>0</v>
      </c>
      <c r="GJ156">
        <v>1</v>
      </c>
      <c r="GK156">
        <v>0</v>
      </c>
      <c r="GL156">
        <v>1</v>
      </c>
      <c r="GM156">
        <v>1</v>
      </c>
      <c r="GN156">
        <v>1</v>
      </c>
      <c r="GO156">
        <v>0</v>
      </c>
      <c r="GP156">
        <v>0</v>
      </c>
      <c r="GQ156">
        <v>1</v>
      </c>
      <c r="GR156">
        <v>1</v>
      </c>
      <c r="GS156">
        <v>1</v>
      </c>
      <c r="GT156">
        <v>0</v>
      </c>
      <c r="GU156">
        <v>1</v>
      </c>
      <c r="GV156">
        <v>0</v>
      </c>
      <c r="GW156">
        <v>1</v>
      </c>
      <c r="GX156">
        <v>0</v>
      </c>
      <c r="GY156">
        <v>0</v>
      </c>
      <c r="GZ156">
        <v>0</v>
      </c>
      <c r="HA156">
        <v>1</v>
      </c>
      <c r="HB156">
        <v>0</v>
      </c>
      <c r="HC156">
        <v>1</v>
      </c>
      <c r="HD156">
        <v>1</v>
      </c>
      <c r="HE156">
        <v>1</v>
      </c>
      <c r="HF156">
        <v>1</v>
      </c>
      <c r="HG156">
        <v>0</v>
      </c>
      <c r="HH156">
        <v>1</v>
      </c>
      <c r="HI156">
        <v>1</v>
      </c>
      <c r="HJ156">
        <v>1</v>
      </c>
      <c r="HK156">
        <v>0</v>
      </c>
      <c r="HL156">
        <v>0</v>
      </c>
      <c r="HM156">
        <v>0</v>
      </c>
      <c r="HN156">
        <v>0</v>
      </c>
      <c r="HO156">
        <v>0</v>
      </c>
      <c r="HP156">
        <v>1</v>
      </c>
      <c r="HQ156">
        <v>0</v>
      </c>
      <c r="HR156">
        <v>0</v>
      </c>
      <c r="HS156">
        <v>0</v>
      </c>
    </row>
    <row r="157" spans="1:227" x14ac:dyDescent="0.35">
      <c r="A157" t="s">
        <v>681</v>
      </c>
      <c r="B157" s="1">
        <v>42853</v>
      </c>
      <c r="C157" s="1">
        <v>43172</v>
      </c>
      <c r="D157">
        <v>1</v>
      </c>
      <c r="E157">
        <v>1</v>
      </c>
      <c r="F157">
        <v>1</v>
      </c>
      <c r="G157">
        <v>1</v>
      </c>
      <c r="H157">
        <v>0</v>
      </c>
      <c r="I157">
        <v>0</v>
      </c>
      <c r="J157">
        <v>0</v>
      </c>
      <c r="K157">
        <v>0</v>
      </c>
      <c r="L157">
        <v>0</v>
      </c>
      <c r="M157">
        <v>0</v>
      </c>
      <c r="N157">
        <v>0</v>
      </c>
      <c r="O157">
        <v>0</v>
      </c>
      <c r="P157">
        <v>0</v>
      </c>
      <c r="Q157">
        <v>0</v>
      </c>
      <c r="R157">
        <v>0</v>
      </c>
      <c r="S157">
        <v>1</v>
      </c>
      <c r="T157">
        <v>0</v>
      </c>
      <c r="U157">
        <v>0</v>
      </c>
      <c r="V157">
        <v>1</v>
      </c>
      <c r="W157">
        <v>1</v>
      </c>
      <c r="X157">
        <v>0</v>
      </c>
      <c r="Y157">
        <v>0</v>
      </c>
      <c r="Z157">
        <v>0</v>
      </c>
      <c r="AA157">
        <v>0</v>
      </c>
      <c r="AB157">
        <v>0</v>
      </c>
      <c r="AC157">
        <v>0</v>
      </c>
      <c r="AD157">
        <v>0</v>
      </c>
      <c r="AE157">
        <v>0</v>
      </c>
      <c r="AF157">
        <v>0</v>
      </c>
      <c r="AG157">
        <v>0</v>
      </c>
      <c r="AH157">
        <v>0</v>
      </c>
      <c r="AI157">
        <v>1</v>
      </c>
      <c r="AJ157">
        <v>0</v>
      </c>
      <c r="AK157">
        <v>0</v>
      </c>
      <c r="AL157">
        <v>0</v>
      </c>
      <c r="AM157">
        <v>0</v>
      </c>
      <c r="AN157">
        <v>1</v>
      </c>
      <c r="AO157">
        <v>1</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1</v>
      </c>
      <c r="BL157">
        <v>0</v>
      </c>
      <c r="BM157">
        <v>1</v>
      </c>
      <c r="BN157">
        <v>0</v>
      </c>
      <c r="BO157">
        <v>0</v>
      </c>
      <c r="BP157">
        <v>0</v>
      </c>
      <c r="BQ157">
        <v>0</v>
      </c>
      <c r="BR157">
        <v>0</v>
      </c>
      <c r="BS157">
        <v>0</v>
      </c>
      <c r="BT157">
        <v>1</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1</v>
      </c>
      <c r="CN157">
        <v>0</v>
      </c>
      <c r="CO157">
        <v>0</v>
      </c>
      <c r="CP157">
        <v>0</v>
      </c>
      <c r="CQ157">
        <v>0</v>
      </c>
      <c r="CR157">
        <v>0</v>
      </c>
      <c r="CS157">
        <v>0</v>
      </c>
      <c r="CT157">
        <v>0</v>
      </c>
      <c r="CU157">
        <v>1</v>
      </c>
      <c r="CV157">
        <v>0</v>
      </c>
      <c r="CW157">
        <v>0</v>
      </c>
      <c r="CX157">
        <v>0</v>
      </c>
      <c r="CY157">
        <v>0</v>
      </c>
      <c r="CZ157">
        <v>0</v>
      </c>
      <c r="DA157">
        <v>0</v>
      </c>
      <c r="DB157">
        <v>0</v>
      </c>
      <c r="DC157">
        <v>0</v>
      </c>
      <c r="DD157">
        <v>0</v>
      </c>
      <c r="DE157">
        <v>0</v>
      </c>
      <c r="DF157">
        <v>0</v>
      </c>
      <c r="DG157">
        <v>0</v>
      </c>
      <c r="DH157">
        <v>0</v>
      </c>
      <c r="DI157">
        <v>0</v>
      </c>
      <c r="DJ157">
        <v>0</v>
      </c>
      <c r="DK157">
        <v>0</v>
      </c>
      <c r="DL157">
        <v>0</v>
      </c>
      <c r="DM157">
        <v>1</v>
      </c>
      <c r="DN157">
        <v>0</v>
      </c>
      <c r="DO157">
        <v>0</v>
      </c>
      <c r="DP157">
        <v>1</v>
      </c>
      <c r="DQ157">
        <v>0</v>
      </c>
      <c r="DR157">
        <v>0</v>
      </c>
      <c r="DS157">
        <v>0</v>
      </c>
      <c r="DT157">
        <v>0</v>
      </c>
      <c r="DU157">
        <v>0</v>
      </c>
      <c r="DV157">
        <v>0</v>
      </c>
      <c r="DW157">
        <v>0</v>
      </c>
      <c r="DX157">
        <v>0</v>
      </c>
      <c r="DY157">
        <v>0</v>
      </c>
      <c r="DZ157">
        <v>0</v>
      </c>
      <c r="EA157">
        <v>0</v>
      </c>
      <c r="EB157">
        <v>0</v>
      </c>
      <c r="EC157">
        <v>0</v>
      </c>
      <c r="ED157">
        <v>0</v>
      </c>
      <c r="EE157">
        <v>0</v>
      </c>
      <c r="EF157">
        <v>0</v>
      </c>
      <c r="EG157">
        <v>0</v>
      </c>
      <c r="EH157">
        <v>0</v>
      </c>
      <c r="EI157">
        <v>0</v>
      </c>
      <c r="EJ157">
        <v>1</v>
      </c>
      <c r="EK157">
        <v>0</v>
      </c>
      <c r="EL157">
        <v>0</v>
      </c>
      <c r="EM157">
        <v>1</v>
      </c>
      <c r="EN157">
        <v>0</v>
      </c>
      <c r="EO157">
        <v>0</v>
      </c>
      <c r="EP157">
        <v>0</v>
      </c>
      <c r="EQ157">
        <v>0</v>
      </c>
      <c r="ER157">
        <v>0</v>
      </c>
      <c r="ES157">
        <v>0</v>
      </c>
      <c r="ET157">
        <v>0</v>
      </c>
      <c r="EU157">
        <v>0</v>
      </c>
      <c r="EV157">
        <v>0</v>
      </c>
      <c r="EW157">
        <v>2</v>
      </c>
      <c r="EX157" t="s">
        <v>1925</v>
      </c>
      <c r="EY157" t="s">
        <v>1925</v>
      </c>
      <c r="EZ157" t="s">
        <v>1925</v>
      </c>
      <c r="FA157" t="s">
        <v>1925</v>
      </c>
      <c r="FB157" t="s">
        <v>1925</v>
      </c>
      <c r="FC157" t="s">
        <v>1925</v>
      </c>
      <c r="FD157" t="s">
        <v>1925</v>
      </c>
      <c r="FE157">
        <v>0</v>
      </c>
      <c r="FF157" t="s">
        <v>1925</v>
      </c>
      <c r="FG157" t="s">
        <v>1925</v>
      </c>
      <c r="FH157" t="s">
        <v>1925</v>
      </c>
      <c r="FI157" t="s">
        <v>1925</v>
      </c>
      <c r="FJ157" t="s">
        <v>1925</v>
      </c>
      <c r="FK157" t="s">
        <v>1925</v>
      </c>
      <c r="FL157">
        <v>0</v>
      </c>
      <c r="FM157">
        <v>0</v>
      </c>
      <c r="FN157">
        <v>0</v>
      </c>
      <c r="FO157">
        <v>0</v>
      </c>
      <c r="FP157">
        <v>0</v>
      </c>
      <c r="FQ157">
        <v>1</v>
      </c>
      <c r="FR157">
        <v>2</v>
      </c>
      <c r="FS157" t="s">
        <v>1925</v>
      </c>
      <c r="FT157" t="s">
        <v>1925</v>
      </c>
      <c r="FU157" t="s">
        <v>1925</v>
      </c>
      <c r="FV157" t="s">
        <v>1925</v>
      </c>
      <c r="FW157" t="s">
        <v>1925</v>
      </c>
      <c r="FX157" t="s">
        <v>1925</v>
      </c>
      <c r="FY157" t="s">
        <v>1925</v>
      </c>
      <c r="FZ157" t="s">
        <v>1925</v>
      </c>
      <c r="GA157" t="s">
        <v>1925</v>
      </c>
      <c r="GB157" t="s">
        <v>1925</v>
      </c>
      <c r="GC157">
        <v>1</v>
      </c>
      <c r="GD157">
        <v>0</v>
      </c>
      <c r="GE157">
        <v>1</v>
      </c>
      <c r="GF157">
        <v>1</v>
      </c>
      <c r="GG157">
        <v>1</v>
      </c>
      <c r="GH157">
        <v>1</v>
      </c>
      <c r="GI157">
        <v>0</v>
      </c>
      <c r="GJ157">
        <v>1</v>
      </c>
      <c r="GK157">
        <v>0</v>
      </c>
      <c r="GL157">
        <v>1</v>
      </c>
      <c r="GM157">
        <v>1</v>
      </c>
      <c r="GN157">
        <v>1</v>
      </c>
      <c r="GO157">
        <v>0</v>
      </c>
      <c r="GP157">
        <v>0</v>
      </c>
      <c r="GQ157">
        <v>1</v>
      </c>
      <c r="GR157">
        <v>1</v>
      </c>
      <c r="GS157">
        <v>1</v>
      </c>
      <c r="GT157">
        <v>0</v>
      </c>
      <c r="GU157">
        <v>1</v>
      </c>
      <c r="GV157">
        <v>0</v>
      </c>
      <c r="GW157">
        <v>1</v>
      </c>
      <c r="GX157">
        <v>0</v>
      </c>
      <c r="GY157">
        <v>0</v>
      </c>
      <c r="GZ157">
        <v>0</v>
      </c>
      <c r="HA157">
        <v>1</v>
      </c>
      <c r="HB157">
        <v>0</v>
      </c>
      <c r="HC157">
        <v>1</v>
      </c>
      <c r="HD157">
        <v>1</v>
      </c>
      <c r="HE157">
        <v>1</v>
      </c>
      <c r="HF157">
        <v>1</v>
      </c>
      <c r="HG157">
        <v>0</v>
      </c>
      <c r="HH157">
        <v>1</v>
      </c>
      <c r="HI157">
        <v>1</v>
      </c>
      <c r="HJ157">
        <v>1</v>
      </c>
      <c r="HK157">
        <v>0</v>
      </c>
      <c r="HL157">
        <v>0</v>
      </c>
      <c r="HM157">
        <v>0</v>
      </c>
      <c r="HN157">
        <v>0</v>
      </c>
      <c r="HO157">
        <v>0</v>
      </c>
      <c r="HP157">
        <v>1</v>
      </c>
      <c r="HQ157">
        <v>0</v>
      </c>
      <c r="HR157">
        <v>0</v>
      </c>
      <c r="HS157">
        <v>0</v>
      </c>
    </row>
    <row r="158" spans="1:227" x14ac:dyDescent="0.35">
      <c r="A158" t="s">
        <v>681</v>
      </c>
      <c r="B158" s="1">
        <v>43173</v>
      </c>
      <c r="C158" s="1">
        <v>43179</v>
      </c>
      <c r="D158">
        <v>1</v>
      </c>
      <c r="E158">
        <v>1</v>
      </c>
      <c r="F158">
        <v>1</v>
      </c>
      <c r="G158">
        <v>1</v>
      </c>
      <c r="H158">
        <v>0</v>
      </c>
      <c r="I158">
        <v>0</v>
      </c>
      <c r="J158">
        <v>0</v>
      </c>
      <c r="K158">
        <v>0</v>
      </c>
      <c r="L158">
        <v>0</v>
      </c>
      <c r="M158">
        <v>0</v>
      </c>
      <c r="N158">
        <v>0</v>
      </c>
      <c r="O158">
        <v>0</v>
      </c>
      <c r="P158">
        <v>0</v>
      </c>
      <c r="Q158">
        <v>0</v>
      </c>
      <c r="R158">
        <v>0</v>
      </c>
      <c r="S158">
        <v>1</v>
      </c>
      <c r="T158">
        <v>0</v>
      </c>
      <c r="U158">
        <v>0</v>
      </c>
      <c r="V158">
        <v>1</v>
      </c>
      <c r="W158">
        <v>1</v>
      </c>
      <c r="X158">
        <v>0</v>
      </c>
      <c r="Y158">
        <v>0</v>
      </c>
      <c r="Z158">
        <v>0</v>
      </c>
      <c r="AA158">
        <v>0</v>
      </c>
      <c r="AB158">
        <v>0</v>
      </c>
      <c r="AC158">
        <v>0</v>
      </c>
      <c r="AD158">
        <v>0</v>
      </c>
      <c r="AE158">
        <v>0</v>
      </c>
      <c r="AF158">
        <v>0</v>
      </c>
      <c r="AG158">
        <v>0</v>
      </c>
      <c r="AH158">
        <v>0</v>
      </c>
      <c r="AI158">
        <v>1</v>
      </c>
      <c r="AJ158">
        <v>0</v>
      </c>
      <c r="AK158">
        <v>0</v>
      </c>
      <c r="AL158">
        <v>0</v>
      </c>
      <c r="AM158">
        <v>0</v>
      </c>
      <c r="AN158">
        <v>1</v>
      </c>
      <c r="AO158">
        <v>1</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1</v>
      </c>
      <c r="BL158">
        <v>0</v>
      </c>
      <c r="BM158">
        <v>1</v>
      </c>
      <c r="BN158">
        <v>0</v>
      </c>
      <c r="BO158">
        <v>0</v>
      </c>
      <c r="BP158">
        <v>0</v>
      </c>
      <c r="BQ158">
        <v>0</v>
      </c>
      <c r="BR158">
        <v>0</v>
      </c>
      <c r="BS158">
        <v>0</v>
      </c>
      <c r="BT158">
        <v>1</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1</v>
      </c>
      <c r="CN158">
        <v>0</v>
      </c>
      <c r="CO158">
        <v>0</v>
      </c>
      <c r="CP158">
        <v>0</v>
      </c>
      <c r="CQ158">
        <v>0</v>
      </c>
      <c r="CR158">
        <v>0</v>
      </c>
      <c r="CS158">
        <v>0</v>
      </c>
      <c r="CT158">
        <v>0</v>
      </c>
      <c r="CU158">
        <v>1</v>
      </c>
      <c r="CV158">
        <v>0</v>
      </c>
      <c r="CW158">
        <v>0</v>
      </c>
      <c r="CX158">
        <v>0</v>
      </c>
      <c r="CY158">
        <v>0</v>
      </c>
      <c r="CZ158">
        <v>0</v>
      </c>
      <c r="DA158">
        <v>0</v>
      </c>
      <c r="DB158">
        <v>0</v>
      </c>
      <c r="DC158">
        <v>0</v>
      </c>
      <c r="DD158">
        <v>0</v>
      </c>
      <c r="DE158">
        <v>0</v>
      </c>
      <c r="DF158">
        <v>0</v>
      </c>
      <c r="DG158">
        <v>0</v>
      </c>
      <c r="DH158">
        <v>0</v>
      </c>
      <c r="DI158">
        <v>0</v>
      </c>
      <c r="DJ158">
        <v>0</v>
      </c>
      <c r="DK158">
        <v>0</v>
      </c>
      <c r="DL158">
        <v>0</v>
      </c>
      <c r="DM158">
        <v>1</v>
      </c>
      <c r="DN158">
        <v>0</v>
      </c>
      <c r="DO158">
        <v>0</v>
      </c>
      <c r="DP158">
        <v>1</v>
      </c>
      <c r="DQ158">
        <v>0</v>
      </c>
      <c r="DR158">
        <v>0</v>
      </c>
      <c r="DS158">
        <v>0</v>
      </c>
      <c r="DT158">
        <v>0</v>
      </c>
      <c r="DU158">
        <v>0</v>
      </c>
      <c r="DV158">
        <v>0</v>
      </c>
      <c r="DW158">
        <v>0</v>
      </c>
      <c r="DX158">
        <v>0</v>
      </c>
      <c r="DY158">
        <v>0</v>
      </c>
      <c r="DZ158">
        <v>0</v>
      </c>
      <c r="EA158">
        <v>0</v>
      </c>
      <c r="EB158">
        <v>0</v>
      </c>
      <c r="EC158">
        <v>0</v>
      </c>
      <c r="ED158">
        <v>0</v>
      </c>
      <c r="EE158">
        <v>0</v>
      </c>
      <c r="EF158">
        <v>0</v>
      </c>
      <c r="EG158">
        <v>0</v>
      </c>
      <c r="EH158">
        <v>0</v>
      </c>
      <c r="EI158">
        <v>0</v>
      </c>
      <c r="EJ158">
        <v>1</v>
      </c>
      <c r="EK158">
        <v>0</v>
      </c>
      <c r="EL158">
        <v>0</v>
      </c>
      <c r="EM158">
        <v>1</v>
      </c>
      <c r="EN158">
        <v>0</v>
      </c>
      <c r="EO158">
        <v>0</v>
      </c>
      <c r="EP158">
        <v>0</v>
      </c>
      <c r="EQ158">
        <v>0</v>
      </c>
      <c r="ER158">
        <v>0</v>
      </c>
      <c r="ES158">
        <v>0</v>
      </c>
      <c r="ET158">
        <v>0</v>
      </c>
      <c r="EU158">
        <v>0</v>
      </c>
      <c r="EV158">
        <v>0</v>
      </c>
      <c r="EW158">
        <v>2</v>
      </c>
      <c r="EX158" t="s">
        <v>1925</v>
      </c>
      <c r="EY158" t="s">
        <v>1925</v>
      </c>
      <c r="EZ158" t="s">
        <v>1925</v>
      </c>
      <c r="FA158" t="s">
        <v>1925</v>
      </c>
      <c r="FB158" t="s">
        <v>1925</v>
      </c>
      <c r="FC158" t="s">
        <v>1925</v>
      </c>
      <c r="FD158" t="s">
        <v>1925</v>
      </c>
      <c r="FE158">
        <v>0</v>
      </c>
      <c r="FF158" t="s">
        <v>1925</v>
      </c>
      <c r="FG158" t="s">
        <v>1925</v>
      </c>
      <c r="FH158" t="s">
        <v>1925</v>
      </c>
      <c r="FI158" t="s">
        <v>1925</v>
      </c>
      <c r="FJ158" t="s">
        <v>1925</v>
      </c>
      <c r="FK158" t="s">
        <v>1925</v>
      </c>
      <c r="FL158">
        <v>0</v>
      </c>
      <c r="FM158">
        <v>0</v>
      </c>
      <c r="FN158">
        <v>0</v>
      </c>
      <c r="FO158">
        <v>0</v>
      </c>
      <c r="FP158">
        <v>0</v>
      </c>
      <c r="FQ158">
        <v>1</v>
      </c>
      <c r="FR158">
        <v>2</v>
      </c>
      <c r="FS158" t="s">
        <v>1925</v>
      </c>
      <c r="FT158" t="s">
        <v>1925</v>
      </c>
      <c r="FU158" t="s">
        <v>1925</v>
      </c>
      <c r="FV158" t="s">
        <v>1925</v>
      </c>
      <c r="FW158" t="s">
        <v>1925</v>
      </c>
      <c r="FX158" t="s">
        <v>1925</v>
      </c>
      <c r="FY158" t="s">
        <v>1925</v>
      </c>
      <c r="FZ158" t="s">
        <v>1925</v>
      </c>
      <c r="GA158" t="s">
        <v>1925</v>
      </c>
      <c r="GB158" t="s">
        <v>1925</v>
      </c>
      <c r="GC158">
        <v>1</v>
      </c>
      <c r="GD158">
        <v>0</v>
      </c>
      <c r="GE158">
        <v>1</v>
      </c>
      <c r="GF158">
        <v>1</v>
      </c>
      <c r="GG158">
        <v>1</v>
      </c>
      <c r="GH158">
        <v>1</v>
      </c>
      <c r="GI158">
        <v>0</v>
      </c>
      <c r="GJ158">
        <v>1</v>
      </c>
      <c r="GK158">
        <v>0</v>
      </c>
      <c r="GL158">
        <v>1</v>
      </c>
      <c r="GM158">
        <v>1</v>
      </c>
      <c r="GN158">
        <v>1</v>
      </c>
      <c r="GO158">
        <v>0</v>
      </c>
      <c r="GP158">
        <v>0</v>
      </c>
      <c r="GQ158">
        <v>1</v>
      </c>
      <c r="GR158">
        <v>1</v>
      </c>
      <c r="GS158">
        <v>1</v>
      </c>
      <c r="GT158">
        <v>0</v>
      </c>
      <c r="GU158">
        <v>1</v>
      </c>
      <c r="GV158">
        <v>0</v>
      </c>
      <c r="GW158">
        <v>1</v>
      </c>
      <c r="GX158">
        <v>0</v>
      </c>
      <c r="GY158">
        <v>0</v>
      </c>
      <c r="GZ158">
        <v>0</v>
      </c>
      <c r="HA158">
        <v>1</v>
      </c>
      <c r="HB158">
        <v>0</v>
      </c>
      <c r="HC158">
        <v>1</v>
      </c>
      <c r="HD158">
        <v>1</v>
      </c>
      <c r="HE158">
        <v>1</v>
      </c>
      <c r="HF158">
        <v>1</v>
      </c>
      <c r="HG158">
        <v>0</v>
      </c>
      <c r="HH158">
        <v>1</v>
      </c>
      <c r="HI158">
        <v>1</v>
      </c>
      <c r="HJ158">
        <v>1</v>
      </c>
      <c r="HK158">
        <v>0</v>
      </c>
      <c r="HL158">
        <v>0</v>
      </c>
      <c r="HM158">
        <v>0</v>
      </c>
      <c r="HN158">
        <v>0</v>
      </c>
      <c r="HO158">
        <v>0</v>
      </c>
      <c r="HP158">
        <v>1</v>
      </c>
      <c r="HQ158">
        <v>0</v>
      </c>
      <c r="HR158">
        <v>0</v>
      </c>
      <c r="HS158">
        <v>0</v>
      </c>
    </row>
    <row r="159" spans="1:227" x14ac:dyDescent="0.35">
      <c r="A159" t="s">
        <v>681</v>
      </c>
      <c r="B159" s="1">
        <v>43180</v>
      </c>
      <c r="C159" s="1">
        <v>43435</v>
      </c>
      <c r="D159">
        <v>1</v>
      </c>
      <c r="E159">
        <v>1</v>
      </c>
      <c r="F159">
        <v>1</v>
      </c>
      <c r="G159">
        <v>1</v>
      </c>
      <c r="H159">
        <v>0</v>
      </c>
      <c r="I159">
        <v>0</v>
      </c>
      <c r="J159">
        <v>0</v>
      </c>
      <c r="K159">
        <v>0</v>
      </c>
      <c r="L159">
        <v>0</v>
      </c>
      <c r="M159">
        <v>0</v>
      </c>
      <c r="N159">
        <v>0</v>
      </c>
      <c r="O159">
        <v>0</v>
      </c>
      <c r="P159">
        <v>0</v>
      </c>
      <c r="Q159">
        <v>0</v>
      </c>
      <c r="R159">
        <v>0</v>
      </c>
      <c r="S159">
        <v>1</v>
      </c>
      <c r="T159">
        <v>0</v>
      </c>
      <c r="U159">
        <v>0</v>
      </c>
      <c r="V159">
        <v>1</v>
      </c>
      <c r="W159">
        <v>1</v>
      </c>
      <c r="X159">
        <v>0</v>
      </c>
      <c r="Y159">
        <v>0</v>
      </c>
      <c r="Z159">
        <v>0</v>
      </c>
      <c r="AA159">
        <v>0</v>
      </c>
      <c r="AB159">
        <v>0</v>
      </c>
      <c r="AC159">
        <v>0</v>
      </c>
      <c r="AD159">
        <v>0</v>
      </c>
      <c r="AE159">
        <v>0</v>
      </c>
      <c r="AF159">
        <v>0</v>
      </c>
      <c r="AG159">
        <v>0</v>
      </c>
      <c r="AH159">
        <v>0</v>
      </c>
      <c r="AI159">
        <v>1</v>
      </c>
      <c r="AJ159">
        <v>0</v>
      </c>
      <c r="AK159">
        <v>0</v>
      </c>
      <c r="AL159">
        <v>0</v>
      </c>
      <c r="AM159">
        <v>0</v>
      </c>
      <c r="AN159">
        <v>1</v>
      </c>
      <c r="AO159">
        <v>1</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1</v>
      </c>
      <c r="BL159">
        <v>0</v>
      </c>
      <c r="BM159">
        <v>1</v>
      </c>
      <c r="BN159">
        <v>0</v>
      </c>
      <c r="BO159">
        <v>0</v>
      </c>
      <c r="BP159">
        <v>0</v>
      </c>
      <c r="BQ159">
        <v>0</v>
      </c>
      <c r="BR159">
        <v>0</v>
      </c>
      <c r="BS159">
        <v>0</v>
      </c>
      <c r="BT159">
        <v>1</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1</v>
      </c>
      <c r="CN159">
        <v>0</v>
      </c>
      <c r="CO159">
        <v>0</v>
      </c>
      <c r="CP159">
        <v>0</v>
      </c>
      <c r="CQ159">
        <v>0</v>
      </c>
      <c r="CR159">
        <v>0</v>
      </c>
      <c r="CS159">
        <v>0</v>
      </c>
      <c r="CT159">
        <v>0</v>
      </c>
      <c r="CU159">
        <v>1</v>
      </c>
      <c r="CV159">
        <v>0</v>
      </c>
      <c r="CW159">
        <v>0</v>
      </c>
      <c r="CX159">
        <v>0</v>
      </c>
      <c r="CY159">
        <v>0</v>
      </c>
      <c r="CZ159">
        <v>0</v>
      </c>
      <c r="DA159">
        <v>0</v>
      </c>
      <c r="DB159">
        <v>0</v>
      </c>
      <c r="DC159">
        <v>0</v>
      </c>
      <c r="DD159">
        <v>0</v>
      </c>
      <c r="DE159">
        <v>0</v>
      </c>
      <c r="DF159">
        <v>0</v>
      </c>
      <c r="DG159">
        <v>0</v>
      </c>
      <c r="DH159">
        <v>0</v>
      </c>
      <c r="DI159">
        <v>0</v>
      </c>
      <c r="DJ159">
        <v>0</v>
      </c>
      <c r="DK159">
        <v>0</v>
      </c>
      <c r="DL159">
        <v>0</v>
      </c>
      <c r="DM159">
        <v>1</v>
      </c>
      <c r="DN159">
        <v>0</v>
      </c>
      <c r="DO159">
        <v>0</v>
      </c>
      <c r="DP159">
        <v>1</v>
      </c>
      <c r="DQ159">
        <v>0</v>
      </c>
      <c r="DR159">
        <v>0</v>
      </c>
      <c r="DS159">
        <v>0</v>
      </c>
      <c r="DT159">
        <v>0</v>
      </c>
      <c r="DU159">
        <v>0</v>
      </c>
      <c r="DV159">
        <v>0</v>
      </c>
      <c r="DW159">
        <v>0</v>
      </c>
      <c r="DX159">
        <v>0</v>
      </c>
      <c r="DY159">
        <v>0</v>
      </c>
      <c r="DZ159">
        <v>0</v>
      </c>
      <c r="EA159">
        <v>0</v>
      </c>
      <c r="EB159">
        <v>0</v>
      </c>
      <c r="EC159">
        <v>0</v>
      </c>
      <c r="ED159">
        <v>0</v>
      </c>
      <c r="EE159">
        <v>0</v>
      </c>
      <c r="EF159">
        <v>0</v>
      </c>
      <c r="EG159">
        <v>0</v>
      </c>
      <c r="EH159">
        <v>0</v>
      </c>
      <c r="EI159">
        <v>0</v>
      </c>
      <c r="EJ159">
        <v>1</v>
      </c>
      <c r="EK159">
        <v>0</v>
      </c>
      <c r="EL159">
        <v>0</v>
      </c>
      <c r="EM159">
        <v>1</v>
      </c>
      <c r="EN159">
        <v>0</v>
      </c>
      <c r="EO159">
        <v>0</v>
      </c>
      <c r="EP159">
        <v>0</v>
      </c>
      <c r="EQ159">
        <v>0</v>
      </c>
      <c r="ER159">
        <v>0</v>
      </c>
      <c r="ES159">
        <v>0</v>
      </c>
      <c r="ET159">
        <v>0</v>
      </c>
      <c r="EU159">
        <v>0</v>
      </c>
      <c r="EV159">
        <v>0</v>
      </c>
      <c r="EW159">
        <v>2</v>
      </c>
      <c r="EX159" t="s">
        <v>1925</v>
      </c>
      <c r="EY159" t="s">
        <v>1925</v>
      </c>
      <c r="EZ159" t="s">
        <v>1925</v>
      </c>
      <c r="FA159" t="s">
        <v>1925</v>
      </c>
      <c r="FB159" t="s">
        <v>1925</v>
      </c>
      <c r="FC159" t="s">
        <v>1925</v>
      </c>
      <c r="FD159" t="s">
        <v>1925</v>
      </c>
      <c r="FE159">
        <v>0</v>
      </c>
      <c r="FF159" t="s">
        <v>1925</v>
      </c>
      <c r="FG159" t="s">
        <v>1925</v>
      </c>
      <c r="FH159" t="s">
        <v>1925</v>
      </c>
      <c r="FI159" t="s">
        <v>1925</v>
      </c>
      <c r="FJ159" t="s">
        <v>1925</v>
      </c>
      <c r="FK159" t="s">
        <v>1925</v>
      </c>
      <c r="FL159">
        <v>0</v>
      </c>
      <c r="FM159">
        <v>0</v>
      </c>
      <c r="FN159">
        <v>0</v>
      </c>
      <c r="FO159">
        <v>0</v>
      </c>
      <c r="FP159">
        <v>0</v>
      </c>
      <c r="FQ159">
        <v>1</v>
      </c>
      <c r="FR159">
        <v>2</v>
      </c>
      <c r="FS159" t="s">
        <v>1925</v>
      </c>
      <c r="FT159" t="s">
        <v>1925</v>
      </c>
      <c r="FU159" t="s">
        <v>1925</v>
      </c>
      <c r="FV159" t="s">
        <v>1925</v>
      </c>
      <c r="FW159" t="s">
        <v>1925</v>
      </c>
      <c r="FX159" t="s">
        <v>1925</v>
      </c>
      <c r="FY159" t="s">
        <v>1925</v>
      </c>
      <c r="FZ159" t="s">
        <v>1925</v>
      </c>
      <c r="GA159" t="s">
        <v>1925</v>
      </c>
      <c r="GB159" t="s">
        <v>1925</v>
      </c>
      <c r="GC159">
        <v>1</v>
      </c>
      <c r="GD159">
        <v>0</v>
      </c>
      <c r="GE159">
        <v>1</v>
      </c>
      <c r="GF159">
        <v>1</v>
      </c>
      <c r="GG159">
        <v>1</v>
      </c>
      <c r="GH159">
        <v>1</v>
      </c>
      <c r="GI159">
        <v>0</v>
      </c>
      <c r="GJ159">
        <v>1</v>
      </c>
      <c r="GK159">
        <v>0</v>
      </c>
      <c r="GL159">
        <v>1</v>
      </c>
      <c r="GM159">
        <v>1</v>
      </c>
      <c r="GN159">
        <v>1</v>
      </c>
      <c r="GO159">
        <v>0</v>
      </c>
      <c r="GP159">
        <v>0</v>
      </c>
      <c r="GQ159">
        <v>1</v>
      </c>
      <c r="GR159">
        <v>1</v>
      </c>
      <c r="GS159">
        <v>1</v>
      </c>
      <c r="GT159">
        <v>0</v>
      </c>
      <c r="GU159">
        <v>1</v>
      </c>
      <c r="GV159">
        <v>0</v>
      </c>
      <c r="GW159">
        <v>1</v>
      </c>
      <c r="GX159">
        <v>0</v>
      </c>
      <c r="GY159">
        <v>0</v>
      </c>
      <c r="GZ159">
        <v>0</v>
      </c>
      <c r="HA159">
        <v>1</v>
      </c>
      <c r="HB159">
        <v>0</v>
      </c>
      <c r="HC159">
        <v>1</v>
      </c>
      <c r="HD159">
        <v>1</v>
      </c>
      <c r="HE159">
        <v>1</v>
      </c>
      <c r="HF159">
        <v>1</v>
      </c>
      <c r="HG159">
        <v>0</v>
      </c>
      <c r="HH159">
        <v>1</v>
      </c>
      <c r="HI159">
        <v>1</v>
      </c>
      <c r="HJ159">
        <v>1</v>
      </c>
      <c r="HK159">
        <v>0</v>
      </c>
      <c r="HL159">
        <v>0</v>
      </c>
      <c r="HM159">
        <v>0</v>
      </c>
      <c r="HN159">
        <v>0</v>
      </c>
      <c r="HO159">
        <v>0</v>
      </c>
      <c r="HP159">
        <v>1</v>
      </c>
      <c r="HQ159">
        <v>0</v>
      </c>
      <c r="HR159">
        <v>0</v>
      </c>
      <c r="HS159">
        <v>0</v>
      </c>
    </row>
    <row r="160" spans="1:227" x14ac:dyDescent="0.35">
      <c r="A160" t="s">
        <v>711</v>
      </c>
      <c r="B160" s="1">
        <v>39448</v>
      </c>
      <c r="C160" s="1">
        <v>40359</v>
      </c>
      <c r="D160">
        <v>1</v>
      </c>
      <c r="E160">
        <v>1</v>
      </c>
      <c r="F160">
        <v>1</v>
      </c>
      <c r="G160">
        <v>1</v>
      </c>
      <c r="H160">
        <v>0</v>
      </c>
      <c r="I160">
        <v>0</v>
      </c>
      <c r="J160">
        <v>0</v>
      </c>
      <c r="K160">
        <v>0</v>
      </c>
      <c r="L160">
        <v>0</v>
      </c>
      <c r="M160">
        <v>0</v>
      </c>
      <c r="N160">
        <v>0</v>
      </c>
      <c r="O160">
        <v>0</v>
      </c>
      <c r="P160">
        <v>0</v>
      </c>
      <c r="Q160">
        <v>0</v>
      </c>
      <c r="R160">
        <v>0</v>
      </c>
      <c r="S160">
        <v>1</v>
      </c>
      <c r="T160">
        <v>0</v>
      </c>
      <c r="U160">
        <v>0</v>
      </c>
      <c r="V160">
        <v>1</v>
      </c>
      <c r="W160">
        <v>0</v>
      </c>
      <c r="X160">
        <v>0</v>
      </c>
      <c r="Y160">
        <v>1</v>
      </c>
      <c r="Z160">
        <v>1</v>
      </c>
      <c r="AA160">
        <v>1</v>
      </c>
      <c r="AB160">
        <v>1</v>
      </c>
      <c r="AC160">
        <v>0</v>
      </c>
      <c r="AD160">
        <v>0</v>
      </c>
      <c r="AE160">
        <v>0</v>
      </c>
      <c r="AF160">
        <v>0</v>
      </c>
      <c r="AG160">
        <v>0</v>
      </c>
      <c r="AH160">
        <v>0</v>
      </c>
      <c r="AI160">
        <v>0</v>
      </c>
      <c r="AJ160">
        <v>0</v>
      </c>
      <c r="AK160">
        <v>0</v>
      </c>
      <c r="AL160">
        <v>0</v>
      </c>
      <c r="AM160">
        <v>0</v>
      </c>
      <c r="AN160">
        <v>0</v>
      </c>
      <c r="AO160">
        <v>0</v>
      </c>
      <c r="AP160">
        <v>0</v>
      </c>
      <c r="AQ160">
        <v>1</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1</v>
      </c>
      <c r="BL160">
        <v>0</v>
      </c>
      <c r="BM160">
        <v>0</v>
      </c>
      <c r="BN160">
        <v>0</v>
      </c>
      <c r="BO160">
        <v>0</v>
      </c>
      <c r="BP160">
        <v>0</v>
      </c>
      <c r="BQ160">
        <v>0</v>
      </c>
      <c r="BR160">
        <v>0</v>
      </c>
      <c r="BS160">
        <v>1</v>
      </c>
      <c r="BT160">
        <v>1</v>
      </c>
      <c r="BU160">
        <v>0</v>
      </c>
      <c r="BV160">
        <v>0</v>
      </c>
      <c r="BW160">
        <v>1</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1</v>
      </c>
      <c r="CV160">
        <v>0</v>
      </c>
      <c r="CW160">
        <v>0</v>
      </c>
      <c r="CX160">
        <v>0</v>
      </c>
      <c r="CY160">
        <v>1</v>
      </c>
      <c r="CZ160">
        <v>1</v>
      </c>
      <c r="DA160">
        <v>1</v>
      </c>
      <c r="DB160">
        <v>1</v>
      </c>
      <c r="DC160">
        <v>0</v>
      </c>
      <c r="DD160">
        <v>0</v>
      </c>
      <c r="DE160">
        <v>0</v>
      </c>
      <c r="DF160">
        <v>0</v>
      </c>
      <c r="DG160">
        <v>0</v>
      </c>
      <c r="DH160">
        <v>0</v>
      </c>
      <c r="DI160">
        <v>0</v>
      </c>
      <c r="DJ160">
        <v>0</v>
      </c>
      <c r="DK160">
        <v>0</v>
      </c>
      <c r="DL160">
        <v>0</v>
      </c>
      <c r="DM160">
        <v>0</v>
      </c>
      <c r="DN160">
        <v>0</v>
      </c>
      <c r="DO160">
        <v>0</v>
      </c>
      <c r="DP160">
        <v>0</v>
      </c>
      <c r="DQ160">
        <v>0</v>
      </c>
      <c r="DR160">
        <v>1</v>
      </c>
      <c r="DS160">
        <v>0</v>
      </c>
      <c r="DT160">
        <v>0</v>
      </c>
      <c r="DU160">
        <v>0</v>
      </c>
      <c r="DV160">
        <v>0</v>
      </c>
      <c r="DW160">
        <v>0</v>
      </c>
      <c r="DX160">
        <v>0</v>
      </c>
      <c r="DY160">
        <v>0</v>
      </c>
      <c r="DZ160">
        <v>0</v>
      </c>
      <c r="EA160">
        <v>0</v>
      </c>
      <c r="EB160">
        <v>0</v>
      </c>
      <c r="EC160">
        <v>0</v>
      </c>
      <c r="ED160">
        <v>0</v>
      </c>
      <c r="EE160">
        <v>0</v>
      </c>
      <c r="EF160">
        <v>0</v>
      </c>
      <c r="EG160">
        <v>0</v>
      </c>
      <c r="EH160">
        <v>0</v>
      </c>
      <c r="EI160">
        <v>0</v>
      </c>
      <c r="EJ160">
        <v>1</v>
      </c>
      <c r="EK160">
        <v>0</v>
      </c>
      <c r="EL160">
        <v>0</v>
      </c>
      <c r="EM160">
        <v>0</v>
      </c>
      <c r="EN160">
        <v>0</v>
      </c>
      <c r="EO160">
        <v>0</v>
      </c>
      <c r="EP160">
        <v>0</v>
      </c>
      <c r="EQ160">
        <v>0</v>
      </c>
      <c r="ER160">
        <v>0</v>
      </c>
      <c r="ES160">
        <v>0</v>
      </c>
      <c r="ET160">
        <v>0</v>
      </c>
      <c r="EU160">
        <v>0</v>
      </c>
      <c r="EV160">
        <v>1</v>
      </c>
      <c r="EW160">
        <v>2</v>
      </c>
      <c r="EX160" t="s">
        <v>1925</v>
      </c>
      <c r="EY160" t="s">
        <v>1925</v>
      </c>
      <c r="EZ160" t="s">
        <v>1925</v>
      </c>
      <c r="FA160" t="s">
        <v>1925</v>
      </c>
      <c r="FB160" t="s">
        <v>1925</v>
      </c>
      <c r="FC160" t="s">
        <v>1925</v>
      </c>
      <c r="FD160" t="s">
        <v>1925</v>
      </c>
      <c r="FE160">
        <v>0</v>
      </c>
      <c r="FF160" t="s">
        <v>1925</v>
      </c>
      <c r="FG160" t="s">
        <v>1925</v>
      </c>
      <c r="FH160" t="s">
        <v>1925</v>
      </c>
      <c r="FI160" t="s">
        <v>1925</v>
      </c>
      <c r="FJ160" t="s">
        <v>1925</v>
      </c>
      <c r="FK160" t="s">
        <v>1925</v>
      </c>
      <c r="FL160">
        <v>0</v>
      </c>
      <c r="FM160">
        <v>0</v>
      </c>
      <c r="FN160">
        <v>1</v>
      </c>
      <c r="FO160">
        <v>0</v>
      </c>
      <c r="FP160">
        <v>0</v>
      </c>
      <c r="FQ160">
        <v>0</v>
      </c>
      <c r="FR160">
        <v>2</v>
      </c>
      <c r="FS160" t="s">
        <v>1925</v>
      </c>
      <c r="FT160" t="s">
        <v>1925</v>
      </c>
      <c r="FU160" t="s">
        <v>1925</v>
      </c>
      <c r="FV160" t="s">
        <v>1925</v>
      </c>
      <c r="FW160" t="s">
        <v>1925</v>
      </c>
      <c r="FX160" t="s">
        <v>1925</v>
      </c>
      <c r="FY160" t="s">
        <v>1925</v>
      </c>
      <c r="FZ160" t="s">
        <v>1925</v>
      </c>
      <c r="GA160" t="s">
        <v>1925</v>
      </c>
      <c r="GB160" t="s">
        <v>1925</v>
      </c>
      <c r="GC160">
        <v>0</v>
      </c>
      <c r="GD160" t="s">
        <v>1925</v>
      </c>
      <c r="GE160" t="s">
        <v>1925</v>
      </c>
      <c r="GF160" t="s">
        <v>1925</v>
      </c>
      <c r="GG160" t="s">
        <v>1925</v>
      </c>
      <c r="GH160" t="s">
        <v>1925</v>
      </c>
      <c r="GI160" t="s">
        <v>1925</v>
      </c>
      <c r="GJ160" t="s">
        <v>1925</v>
      </c>
      <c r="GK160" t="s">
        <v>1925</v>
      </c>
      <c r="GL160" t="s">
        <v>1925</v>
      </c>
      <c r="GM160" t="s">
        <v>1925</v>
      </c>
      <c r="GN160" t="s">
        <v>1925</v>
      </c>
      <c r="GO160" t="s">
        <v>1925</v>
      </c>
      <c r="GP160" t="s">
        <v>1925</v>
      </c>
      <c r="GQ160" t="s">
        <v>1925</v>
      </c>
      <c r="GR160" t="s">
        <v>1925</v>
      </c>
      <c r="GS160" t="s">
        <v>1925</v>
      </c>
      <c r="GT160" t="s">
        <v>1925</v>
      </c>
      <c r="GU160" t="s">
        <v>1925</v>
      </c>
      <c r="GV160" t="s">
        <v>1925</v>
      </c>
      <c r="GW160" t="s">
        <v>1925</v>
      </c>
      <c r="GX160" t="s">
        <v>1925</v>
      </c>
      <c r="GY160" t="s">
        <v>1925</v>
      </c>
      <c r="GZ160" t="s">
        <v>1925</v>
      </c>
      <c r="HA160" t="s">
        <v>1925</v>
      </c>
      <c r="HB160" t="s">
        <v>1925</v>
      </c>
      <c r="HC160" t="s">
        <v>1925</v>
      </c>
      <c r="HD160" t="s">
        <v>1925</v>
      </c>
      <c r="HE160">
        <v>1</v>
      </c>
      <c r="HF160">
        <v>0</v>
      </c>
      <c r="HG160">
        <v>0</v>
      </c>
      <c r="HH160">
        <v>1</v>
      </c>
      <c r="HI160">
        <v>1</v>
      </c>
      <c r="HJ160">
        <v>0</v>
      </c>
      <c r="HK160">
        <v>0</v>
      </c>
      <c r="HL160">
        <v>0</v>
      </c>
      <c r="HM160">
        <v>0</v>
      </c>
      <c r="HN160">
        <v>0</v>
      </c>
      <c r="HO160">
        <v>0</v>
      </c>
      <c r="HP160">
        <v>0</v>
      </c>
      <c r="HQ160">
        <v>0</v>
      </c>
      <c r="HR160">
        <v>0</v>
      </c>
      <c r="HS160">
        <v>0</v>
      </c>
    </row>
    <row r="161" spans="1:227" x14ac:dyDescent="0.35">
      <c r="A161" t="s">
        <v>711</v>
      </c>
      <c r="B161" s="1">
        <v>40360</v>
      </c>
      <c r="C161" s="1">
        <v>41455</v>
      </c>
      <c r="D161">
        <v>1</v>
      </c>
      <c r="E161">
        <v>1</v>
      </c>
      <c r="F161">
        <v>1</v>
      </c>
      <c r="G161">
        <v>1</v>
      </c>
      <c r="H161">
        <v>0</v>
      </c>
      <c r="I161">
        <v>0</v>
      </c>
      <c r="J161">
        <v>0</v>
      </c>
      <c r="K161">
        <v>0</v>
      </c>
      <c r="L161">
        <v>0</v>
      </c>
      <c r="M161">
        <v>0</v>
      </c>
      <c r="N161">
        <v>0</v>
      </c>
      <c r="O161">
        <v>0</v>
      </c>
      <c r="P161">
        <v>0</v>
      </c>
      <c r="Q161">
        <v>0</v>
      </c>
      <c r="R161">
        <v>0</v>
      </c>
      <c r="S161">
        <v>1</v>
      </c>
      <c r="T161">
        <v>0</v>
      </c>
      <c r="U161">
        <v>0</v>
      </c>
      <c r="V161">
        <v>1</v>
      </c>
      <c r="W161">
        <v>0</v>
      </c>
      <c r="X161">
        <v>0</v>
      </c>
      <c r="Y161">
        <v>1</v>
      </c>
      <c r="Z161">
        <v>1</v>
      </c>
      <c r="AA161">
        <v>1</v>
      </c>
      <c r="AB161">
        <v>1</v>
      </c>
      <c r="AC161">
        <v>0</v>
      </c>
      <c r="AD161">
        <v>0</v>
      </c>
      <c r="AE161">
        <v>0</v>
      </c>
      <c r="AF161">
        <v>0</v>
      </c>
      <c r="AG161">
        <v>0</v>
      </c>
      <c r="AH161">
        <v>0</v>
      </c>
      <c r="AI161">
        <v>0</v>
      </c>
      <c r="AJ161">
        <v>0</v>
      </c>
      <c r="AK161">
        <v>0</v>
      </c>
      <c r="AL161">
        <v>0</v>
      </c>
      <c r="AM161">
        <v>0</v>
      </c>
      <c r="AN161">
        <v>0</v>
      </c>
      <c r="AO161">
        <v>0</v>
      </c>
      <c r="AP161">
        <v>0</v>
      </c>
      <c r="AQ161">
        <v>1</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1</v>
      </c>
      <c r="BL161">
        <v>0</v>
      </c>
      <c r="BM161">
        <v>0</v>
      </c>
      <c r="BN161">
        <v>0</v>
      </c>
      <c r="BO161">
        <v>0</v>
      </c>
      <c r="BP161">
        <v>0</v>
      </c>
      <c r="BQ161">
        <v>0</v>
      </c>
      <c r="BR161">
        <v>0</v>
      </c>
      <c r="BS161">
        <v>1</v>
      </c>
      <c r="BT161">
        <v>1</v>
      </c>
      <c r="BU161">
        <v>0</v>
      </c>
      <c r="BV161">
        <v>0</v>
      </c>
      <c r="BW161">
        <v>1</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1</v>
      </c>
      <c r="CV161">
        <v>0</v>
      </c>
      <c r="CW161">
        <v>0</v>
      </c>
      <c r="CX161">
        <v>0</v>
      </c>
      <c r="CY161">
        <v>1</v>
      </c>
      <c r="CZ161">
        <v>1</v>
      </c>
      <c r="DA161">
        <v>1</v>
      </c>
      <c r="DB161">
        <v>1</v>
      </c>
      <c r="DC161">
        <v>0</v>
      </c>
      <c r="DD161">
        <v>0</v>
      </c>
      <c r="DE161">
        <v>0</v>
      </c>
      <c r="DF161">
        <v>0</v>
      </c>
      <c r="DG161">
        <v>0</v>
      </c>
      <c r="DH161">
        <v>0</v>
      </c>
      <c r="DI161">
        <v>0</v>
      </c>
      <c r="DJ161">
        <v>0</v>
      </c>
      <c r="DK161">
        <v>0</v>
      </c>
      <c r="DL161">
        <v>0</v>
      </c>
      <c r="DM161">
        <v>0</v>
      </c>
      <c r="DN161">
        <v>0</v>
      </c>
      <c r="DO161">
        <v>0</v>
      </c>
      <c r="DP161">
        <v>0</v>
      </c>
      <c r="DQ161">
        <v>0</v>
      </c>
      <c r="DR161">
        <v>1</v>
      </c>
      <c r="DS161">
        <v>0</v>
      </c>
      <c r="DT161">
        <v>0</v>
      </c>
      <c r="DU161">
        <v>0</v>
      </c>
      <c r="DV161">
        <v>0</v>
      </c>
      <c r="DW161">
        <v>0</v>
      </c>
      <c r="DX161">
        <v>0</v>
      </c>
      <c r="DY161">
        <v>0</v>
      </c>
      <c r="DZ161">
        <v>0</v>
      </c>
      <c r="EA161">
        <v>0</v>
      </c>
      <c r="EB161">
        <v>0</v>
      </c>
      <c r="EC161">
        <v>0</v>
      </c>
      <c r="ED161">
        <v>0</v>
      </c>
      <c r="EE161">
        <v>0</v>
      </c>
      <c r="EF161">
        <v>0</v>
      </c>
      <c r="EG161">
        <v>0</v>
      </c>
      <c r="EH161">
        <v>0</v>
      </c>
      <c r="EI161">
        <v>0</v>
      </c>
      <c r="EJ161">
        <v>1</v>
      </c>
      <c r="EK161">
        <v>0</v>
      </c>
      <c r="EL161">
        <v>0</v>
      </c>
      <c r="EM161">
        <v>0</v>
      </c>
      <c r="EN161">
        <v>0</v>
      </c>
      <c r="EO161">
        <v>0</v>
      </c>
      <c r="EP161">
        <v>0</v>
      </c>
      <c r="EQ161">
        <v>0</v>
      </c>
      <c r="ER161">
        <v>0</v>
      </c>
      <c r="ES161">
        <v>0</v>
      </c>
      <c r="ET161">
        <v>0</v>
      </c>
      <c r="EU161">
        <v>0</v>
      </c>
      <c r="EV161">
        <v>1</v>
      </c>
      <c r="EW161">
        <v>2</v>
      </c>
      <c r="EX161" t="s">
        <v>1925</v>
      </c>
      <c r="EY161" t="s">
        <v>1925</v>
      </c>
      <c r="EZ161" t="s">
        <v>1925</v>
      </c>
      <c r="FA161" t="s">
        <v>1925</v>
      </c>
      <c r="FB161" t="s">
        <v>1925</v>
      </c>
      <c r="FC161" t="s">
        <v>1925</v>
      </c>
      <c r="FD161" t="s">
        <v>1925</v>
      </c>
      <c r="FE161">
        <v>0</v>
      </c>
      <c r="FF161" t="s">
        <v>1925</v>
      </c>
      <c r="FG161" t="s">
        <v>1925</v>
      </c>
      <c r="FH161" t="s">
        <v>1925</v>
      </c>
      <c r="FI161" t="s">
        <v>1925</v>
      </c>
      <c r="FJ161" t="s">
        <v>1925</v>
      </c>
      <c r="FK161" t="s">
        <v>1925</v>
      </c>
      <c r="FL161">
        <v>0</v>
      </c>
      <c r="FM161">
        <v>1</v>
      </c>
      <c r="FN161">
        <v>0</v>
      </c>
      <c r="FO161">
        <v>0</v>
      </c>
      <c r="FP161">
        <v>0</v>
      </c>
      <c r="FQ161">
        <v>0</v>
      </c>
      <c r="FR161">
        <v>2</v>
      </c>
      <c r="FS161" t="s">
        <v>1925</v>
      </c>
      <c r="FT161" t="s">
        <v>1925</v>
      </c>
      <c r="FU161" t="s">
        <v>1925</v>
      </c>
      <c r="FV161" t="s">
        <v>1925</v>
      </c>
      <c r="FW161" t="s">
        <v>1925</v>
      </c>
      <c r="FX161" t="s">
        <v>1925</v>
      </c>
      <c r="FY161" t="s">
        <v>1925</v>
      </c>
      <c r="FZ161" t="s">
        <v>1925</v>
      </c>
      <c r="GA161" t="s">
        <v>1925</v>
      </c>
      <c r="GB161" t="s">
        <v>1925</v>
      </c>
      <c r="GC161">
        <v>0</v>
      </c>
      <c r="GD161" t="s">
        <v>1925</v>
      </c>
      <c r="GE161" t="s">
        <v>1925</v>
      </c>
      <c r="GF161" t="s">
        <v>1925</v>
      </c>
      <c r="GG161" t="s">
        <v>1925</v>
      </c>
      <c r="GH161" t="s">
        <v>1925</v>
      </c>
      <c r="GI161" t="s">
        <v>1925</v>
      </c>
      <c r="GJ161" t="s">
        <v>1925</v>
      </c>
      <c r="GK161" t="s">
        <v>1925</v>
      </c>
      <c r="GL161" t="s">
        <v>1925</v>
      </c>
      <c r="GM161" t="s">
        <v>1925</v>
      </c>
      <c r="GN161" t="s">
        <v>1925</v>
      </c>
      <c r="GO161" t="s">
        <v>1925</v>
      </c>
      <c r="GP161" t="s">
        <v>1925</v>
      </c>
      <c r="GQ161" t="s">
        <v>1925</v>
      </c>
      <c r="GR161" t="s">
        <v>1925</v>
      </c>
      <c r="GS161" t="s">
        <v>1925</v>
      </c>
      <c r="GT161" t="s">
        <v>1925</v>
      </c>
      <c r="GU161" t="s">
        <v>1925</v>
      </c>
      <c r="GV161" t="s">
        <v>1925</v>
      </c>
      <c r="GW161" t="s">
        <v>1925</v>
      </c>
      <c r="GX161" t="s">
        <v>1925</v>
      </c>
      <c r="GY161" t="s">
        <v>1925</v>
      </c>
      <c r="GZ161" t="s">
        <v>1925</v>
      </c>
      <c r="HA161" t="s">
        <v>1925</v>
      </c>
      <c r="HB161" t="s">
        <v>1925</v>
      </c>
      <c r="HC161" t="s">
        <v>1925</v>
      </c>
      <c r="HD161" t="s">
        <v>1925</v>
      </c>
      <c r="HE161">
        <v>1</v>
      </c>
      <c r="HF161">
        <v>0</v>
      </c>
      <c r="HG161">
        <v>0</v>
      </c>
      <c r="HH161">
        <v>1</v>
      </c>
      <c r="HI161">
        <v>1</v>
      </c>
      <c r="HJ161">
        <v>0</v>
      </c>
      <c r="HK161">
        <v>0</v>
      </c>
      <c r="HL161">
        <v>0</v>
      </c>
      <c r="HM161">
        <v>0</v>
      </c>
      <c r="HN161">
        <v>0</v>
      </c>
      <c r="HO161">
        <v>0</v>
      </c>
      <c r="HP161">
        <v>0</v>
      </c>
      <c r="HQ161">
        <v>0</v>
      </c>
      <c r="HR161">
        <v>0</v>
      </c>
      <c r="HS161">
        <v>0</v>
      </c>
    </row>
    <row r="162" spans="1:227" x14ac:dyDescent="0.35">
      <c r="A162" t="s">
        <v>711</v>
      </c>
      <c r="B162" s="1">
        <v>41456</v>
      </c>
      <c r="C162" s="1">
        <v>43435</v>
      </c>
      <c r="D162">
        <v>1</v>
      </c>
      <c r="E162">
        <v>1</v>
      </c>
      <c r="F162">
        <v>1</v>
      </c>
      <c r="G162">
        <v>1</v>
      </c>
      <c r="H162">
        <v>0</v>
      </c>
      <c r="I162">
        <v>0</v>
      </c>
      <c r="J162">
        <v>0</v>
      </c>
      <c r="K162">
        <v>0</v>
      </c>
      <c r="L162">
        <v>0</v>
      </c>
      <c r="M162">
        <v>0</v>
      </c>
      <c r="N162">
        <v>0</v>
      </c>
      <c r="O162">
        <v>0</v>
      </c>
      <c r="P162">
        <v>0</v>
      </c>
      <c r="Q162">
        <v>0</v>
      </c>
      <c r="R162">
        <v>0</v>
      </c>
      <c r="S162">
        <v>1</v>
      </c>
      <c r="T162">
        <v>0</v>
      </c>
      <c r="U162">
        <v>0</v>
      </c>
      <c r="V162">
        <v>1</v>
      </c>
      <c r="W162">
        <v>0</v>
      </c>
      <c r="X162">
        <v>0</v>
      </c>
      <c r="Y162">
        <v>1</v>
      </c>
      <c r="Z162">
        <v>1</v>
      </c>
      <c r="AA162">
        <v>1</v>
      </c>
      <c r="AB162">
        <v>1</v>
      </c>
      <c r="AC162">
        <v>0</v>
      </c>
      <c r="AD162">
        <v>0</v>
      </c>
      <c r="AE162">
        <v>0</v>
      </c>
      <c r="AF162">
        <v>0</v>
      </c>
      <c r="AG162">
        <v>0</v>
      </c>
      <c r="AH162">
        <v>0</v>
      </c>
      <c r="AI162">
        <v>0</v>
      </c>
      <c r="AJ162">
        <v>0</v>
      </c>
      <c r="AK162">
        <v>0</v>
      </c>
      <c r="AL162">
        <v>0</v>
      </c>
      <c r="AM162">
        <v>0</v>
      </c>
      <c r="AN162">
        <v>0</v>
      </c>
      <c r="AO162">
        <v>0</v>
      </c>
      <c r="AP162">
        <v>0</v>
      </c>
      <c r="AQ162">
        <v>1</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1</v>
      </c>
      <c r="BL162">
        <v>0</v>
      </c>
      <c r="BM162">
        <v>0</v>
      </c>
      <c r="BN162">
        <v>0</v>
      </c>
      <c r="BO162">
        <v>0</v>
      </c>
      <c r="BP162">
        <v>0</v>
      </c>
      <c r="BQ162">
        <v>0</v>
      </c>
      <c r="BR162">
        <v>0</v>
      </c>
      <c r="BS162">
        <v>1</v>
      </c>
      <c r="BT162">
        <v>1</v>
      </c>
      <c r="BU162">
        <v>0</v>
      </c>
      <c r="BV162">
        <v>0</v>
      </c>
      <c r="BW162">
        <v>1</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1</v>
      </c>
      <c r="CV162">
        <v>0</v>
      </c>
      <c r="CW162">
        <v>0</v>
      </c>
      <c r="CX162">
        <v>0</v>
      </c>
      <c r="CY162">
        <v>1</v>
      </c>
      <c r="CZ162">
        <v>1</v>
      </c>
      <c r="DA162">
        <v>1</v>
      </c>
      <c r="DB162">
        <v>1</v>
      </c>
      <c r="DC162">
        <v>0</v>
      </c>
      <c r="DD162">
        <v>0</v>
      </c>
      <c r="DE162">
        <v>0</v>
      </c>
      <c r="DF162">
        <v>0</v>
      </c>
      <c r="DG162">
        <v>0</v>
      </c>
      <c r="DH162">
        <v>0</v>
      </c>
      <c r="DI162">
        <v>0</v>
      </c>
      <c r="DJ162">
        <v>0</v>
      </c>
      <c r="DK162">
        <v>0</v>
      </c>
      <c r="DL162">
        <v>0</v>
      </c>
      <c r="DM162">
        <v>0</v>
      </c>
      <c r="DN162">
        <v>0</v>
      </c>
      <c r="DO162">
        <v>0</v>
      </c>
      <c r="DP162">
        <v>0</v>
      </c>
      <c r="DQ162">
        <v>0</v>
      </c>
      <c r="DR162">
        <v>1</v>
      </c>
      <c r="DS162">
        <v>0</v>
      </c>
      <c r="DT162">
        <v>0</v>
      </c>
      <c r="DU162">
        <v>0</v>
      </c>
      <c r="DV162">
        <v>0</v>
      </c>
      <c r="DW162">
        <v>0</v>
      </c>
      <c r="DX162">
        <v>0</v>
      </c>
      <c r="DY162">
        <v>0</v>
      </c>
      <c r="DZ162">
        <v>0</v>
      </c>
      <c r="EA162">
        <v>0</v>
      </c>
      <c r="EB162">
        <v>0</v>
      </c>
      <c r="EC162">
        <v>0</v>
      </c>
      <c r="ED162">
        <v>0</v>
      </c>
      <c r="EE162">
        <v>0</v>
      </c>
      <c r="EF162">
        <v>0</v>
      </c>
      <c r="EG162">
        <v>0</v>
      </c>
      <c r="EH162">
        <v>0</v>
      </c>
      <c r="EI162">
        <v>0</v>
      </c>
      <c r="EJ162">
        <v>1</v>
      </c>
      <c r="EK162">
        <v>0</v>
      </c>
      <c r="EL162">
        <v>0</v>
      </c>
      <c r="EM162">
        <v>0</v>
      </c>
      <c r="EN162">
        <v>0</v>
      </c>
      <c r="EO162">
        <v>0</v>
      </c>
      <c r="EP162">
        <v>0</v>
      </c>
      <c r="EQ162">
        <v>0</v>
      </c>
      <c r="ER162">
        <v>0</v>
      </c>
      <c r="ES162">
        <v>0</v>
      </c>
      <c r="ET162">
        <v>0</v>
      </c>
      <c r="EU162">
        <v>0</v>
      </c>
      <c r="EV162">
        <v>1</v>
      </c>
      <c r="EW162">
        <v>2</v>
      </c>
      <c r="EX162" t="s">
        <v>1925</v>
      </c>
      <c r="EY162" t="s">
        <v>1925</v>
      </c>
      <c r="EZ162" t="s">
        <v>1925</v>
      </c>
      <c r="FA162" t="s">
        <v>1925</v>
      </c>
      <c r="FB162" t="s">
        <v>1925</v>
      </c>
      <c r="FC162" t="s">
        <v>1925</v>
      </c>
      <c r="FD162" t="s">
        <v>1925</v>
      </c>
      <c r="FE162">
        <v>0</v>
      </c>
      <c r="FF162" t="s">
        <v>1925</v>
      </c>
      <c r="FG162" t="s">
        <v>1925</v>
      </c>
      <c r="FH162" t="s">
        <v>1925</v>
      </c>
      <c r="FI162" t="s">
        <v>1925</v>
      </c>
      <c r="FJ162" t="s">
        <v>1925</v>
      </c>
      <c r="FK162" t="s">
        <v>1925</v>
      </c>
      <c r="FL162">
        <v>0</v>
      </c>
      <c r="FM162">
        <v>0</v>
      </c>
      <c r="FN162">
        <v>1</v>
      </c>
      <c r="FO162">
        <v>0</v>
      </c>
      <c r="FP162">
        <v>0</v>
      </c>
      <c r="FQ162">
        <v>0</v>
      </c>
      <c r="FR162">
        <v>2</v>
      </c>
      <c r="FS162" t="s">
        <v>1925</v>
      </c>
      <c r="FT162" t="s">
        <v>1925</v>
      </c>
      <c r="FU162" t="s">
        <v>1925</v>
      </c>
      <c r="FV162" t="s">
        <v>1925</v>
      </c>
      <c r="FW162" t="s">
        <v>1925</v>
      </c>
      <c r="FX162" t="s">
        <v>1925</v>
      </c>
      <c r="FY162" t="s">
        <v>1925</v>
      </c>
      <c r="FZ162" t="s">
        <v>1925</v>
      </c>
      <c r="GA162" t="s">
        <v>1925</v>
      </c>
      <c r="GB162" t="s">
        <v>1925</v>
      </c>
      <c r="GC162">
        <v>0</v>
      </c>
      <c r="GD162" t="s">
        <v>1925</v>
      </c>
      <c r="GE162" t="s">
        <v>1925</v>
      </c>
      <c r="GF162" t="s">
        <v>1925</v>
      </c>
      <c r="GG162" t="s">
        <v>1925</v>
      </c>
      <c r="GH162" t="s">
        <v>1925</v>
      </c>
      <c r="GI162" t="s">
        <v>1925</v>
      </c>
      <c r="GJ162" t="s">
        <v>1925</v>
      </c>
      <c r="GK162" t="s">
        <v>1925</v>
      </c>
      <c r="GL162" t="s">
        <v>1925</v>
      </c>
      <c r="GM162" t="s">
        <v>1925</v>
      </c>
      <c r="GN162" t="s">
        <v>1925</v>
      </c>
      <c r="GO162" t="s">
        <v>1925</v>
      </c>
      <c r="GP162" t="s">
        <v>1925</v>
      </c>
      <c r="GQ162" t="s">
        <v>1925</v>
      </c>
      <c r="GR162" t="s">
        <v>1925</v>
      </c>
      <c r="GS162" t="s">
        <v>1925</v>
      </c>
      <c r="GT162" t="s">
        <v>1925</v>
      </c>
      <c r="GU162" t="s">
        <v>1925</v>
      </c>
      <c r="GV162" t="s">
        <v>1925</v>
      </c>
      <c r="GW162" t="s">
        <v>1925</v>
      </c>
      <c r="GX162" t="s">
        <v>1925</v>
      </c>
      <c r="GY162" t="s">
        <v>1925</v>
      </c>
      <c r="GZ162" t="s">
        <v>1925</v>
      </c>
      <c r="HA162" t="s">
        <v>1925</v>
      </c>
      <c r="HB162" t="s">
        <v>1925</v>
      </c>
      <c r="HC162" t="s">
        <v>1925</v>
      </c>
      <c r="HD162" t="s">
        <v>1925</v>
      </c>
      <c r="HE162">
        <v>1</v>
      </c>
      <c r="HF162">
        <v>0</v>
      </c>
      <c r="HG162">
        <v>0</v>
      </c>
      <c r="HH162">
        <v>1</v>
      </c>
      <c r="HI162">
        <v>1</v>
      </c>
      <c r="HJ162">
        <v>0</v>
      </c>
      <c r="HK162">
        <v>0</v>
      </c>
      <c r="HL162">
        <v>0</v>
      </c>
      <c r="HM162">
        <v>0</v>
      </c>
      <c r="HN162">
        <v>0</v>
      </c>
      <c r="HO162">
        <v>0</v>
      </c>
      <c r="HP162">
        <v>0</v>
      </c>
      <c r="HQ162">
        <v>0</v>
      </c>
      <c r="HR162">
        <v>0</v>
      </c>
      <c r="HS162">
        <v>0</v>
      </c>
    </row>
    <row r="163" spans="1:227" x14ac:dyDescent="0.35">
      <c r="A163" t="s">
        <v>725</v>
      </c>
      <c r="B163" s="1">
        <v>39448</v>
      </c>
      <c r="C163" s="1">
        <v>41820</v>
      </c>
      <c r="D163">
        <v>1</v>
      </c>
      <c r="E163">
        <v>1</v>
      </c>
      <c r="F163">
        <v>1</v>
      </c>
      <c r="G163">
        <v>1</v>
      </c>
      <c r="H163">
        <v>0</v>
      </c>
      <c r="I163">
        <v>0</v>
      </c>
      <c r="J163">
        <v>0</v>
      </c>
      <c r="K163">
        <v>0</v>
      </c>
      <c r="L163">
        <v>0</v>
      </c>
      <c r="M163">
        <v>0</v>
      </c>
      <c r="N163">
        <v>0</v>
      </c>
      <c r="O163">
        <v>0</v>
      </c>
      <c r="P163">
        <v>0</v>
      </c>
      <c r="Q163">
        <v>0</v>
      </c>
      <c r="R163">
        <v>0</v>
      </c>
      <c r="S163">
        <v>1</v>
      </c>
      <c r="T163">
        <v>0</v>
      </c>
      <c r="U163">
        <v>0</v>
      </c>
      <c r="V163">
        <v>1</v>
      </c>
      <c r="W163">
        <v>0</v>
      </c>
      <c r="X163">
        <v>0</v>
      </c>
      <c r="Y163">
        <v>0</v>
      </c>
      <c r="Z163">
        <v>0</v>
      </c>
      <c r="AA163">
        <v>0</v>
      </c>
      <c r="AB163">
        <v>0</v>
      </c>
      <c r="AC163">
        <v>0</v>
      </c>
      <c r="AD163">
        <v>0</v>
      </c>
      <c r="AE163">
        <v>0</v>
      </c>
      <c r="AF163">
        <v>0</v>
      </c>
      <c r="AG163">
        <v>0</v>
      </c>
      <c r="AH163">
        <v>1</v>
      </c>
      <c r="AI163">
        <v>1</v>
      </c>
      <c r="AJ163">
        <v>0</v>
      </c>
      <c r="AK163">
        <v>0</v>
      </c>
      <c r="AL163">
        <v>0</v>
      </c>
      <c r="AM163">
        <v>0</v>
      </c>
      <c r="AN163">
        <v>1</v>
      </c>
      <c r="AO163">
        <v>1</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1</v>
      </c>
      <c r="BL163">
        <v>0</v>
      </c>
      <c r="BM163">
        <v>0</v>
      </c>
      <c r="BN163">
        <v>0</v>
      </c>
      <c r="BO163">
        <v>1</v>
      </c>
      <c r="BP163">
        <v>0</v>
      </c>
      <c r="BQ163">
        <v>0</v>
      </c>
      <c r="BR163">
        <v>0</v>
      </c>
      <c r="BS163">
        <v>0</v>
      </c>
      <c r="BT163">
        <v>1</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1</v>
      </c>
      <c r="CO163" t="s">
        <v>1925</v>
      </c>
      <c r="CP163" t="s">
        <v>1925</v>
      </c>
      <c r="CQ163" t="s">
        <v>1925</v>
      </c>
      <c r="CR163" t="s">
        <v>1925</v>
      </c>
      <c r="CS163" t="s">
        <v>1925</v>
      </c>
      <c r="CT163" t="s">
        <v>1925</v>
      </c>
      <c r="CU163" t="s">
        <v>1925</v>
      </c>
      <c r="CV163" t="s">
        <v>1925</v>
      </c>
      <c r="CW163">
        <v>0</v>
      </c>
      <c r="CX163">
        <v>0</v>
      </c>
      <c r="CY163">
        <v>0</v>
      </c>
      <c r="CZ163">
        <v>0</v>
      </c>
      <c r="DA163">
        <v>0</v>
      </c>
      <c r="DB163">
        <v>0</v>
      </c>
      <c r="DC163">
        <v>0</v>
      </c>
      <c r="DD163">
        <v>0</v>
      </c>
      <c r="DE163">
        <v>0</v>
      </c>
      <c r="DF163">
        <v>0</v>
      </c>
      <c r="DG163">
        <v>0</v>
      </c>
      <c r="DH163">
        <v>1</v>
      </c>
      <c r="DI163">
        <v>0</v>
      </c>
      <c r="DJ163">
        <v>0</v>
      </c>
      <c r="DK163">
        <v>0</v>
      </c>
      <c r="DL163">
        <v>0</v>
      </c>
      <c r="DM163">
        <v>1</v>
      </c>
      <c r="DN163">
        <v>1</v>
      </c>
      <c r="DO163">
        <v>0</v>
      </c>
      <c r="DP163">
        <v>1</v>
      </c>
      <c r="DQ163">
        <v>0</v>
      </c>
      <c r="DR163">
        <v>0</v>
      </c>
      <c r="DS163">
        <v>0</v>
      </c>
      <c r="DT163">
        <v>0</v>
      </c>
      <c r="DU163">
        <v>0</v>
      </c>
      <c r="DV163">
        <v>0</v>
      </c>
      <c r="DW163">
        <v>0</v>
      </c>
      <c r="DX163">
        <v>0</v>
      </c>
      <c r="DY163">
        <v>0</v>
      </c>
      <c r="DZ163">
        <v>0</v>
      </c>
      <c r="EA163">
        <v>0</v>
      </c>
      <c r="EB163">
        <v>0</v>
      </c>
      <c r="EC163">
        <v>0</v>
      </c>
      <c r="ED163">
        <v>0</v>
      </c>
      <c r="EE163">
        <v>0</v>
      </c>
      <c r="EF163">
        <v>0</v>
      </c>
      <c r="EG163">
        <v>0</v>
      </c>
      <c r="EH163">
        <v>0</v>
      </c>
      <c r="EI163">
        <v>0</v>
      </c>
      <c r="EJ163">
        <v>1</v>
      </c>
      <c r="EK163">
        <v>0</v>
      </c>
      <c r="EL163">
        <v>0</v>
      </c>
      <c r="EM163">
        <v>1</v>
      </c>
      <c r="EN163">
        <v>0</v>
      </c>
      <c r="EO163">
        <v>0</v>
      </c>
      <c r="EP163">
        <v>0</v>
      </c>
      <c r="EQ163">
        <v>0</v>
      </c>
      <c r="ER163">
        <v>0</v>
      </c>
      <c r="ES163">
        <v>0</v>
      </c>
      <c r="ET163">
        <v>0</v>
      </c>
      <c r="EU163">
        <v>0</v>
      </c>
      <c r="EV163">
        <v>0</v>
      </c>
      <c r="EW163">
        <v>2</v>
      </c>
      <c r="EX163" t="s">
        <v>1925</v>
      </c>
      <c r="EY163" t="s">
        <v>1925</v>
      </c>
      <c r="EZ163" t="s">
        <v>1925</v>
      </c>
      <c r="FA163" t="s">
        <v>1925</v>
      </c>
      <c r="FB163" t="s">
        <v>1925</v>
      </c>
      <c r="FC163" t="s">
        <v>1925</v>
      </c>
      <c r="FD163" t="s">
        <v>1925</v>
      </c>
      <c r="FE163">
        <v>0</v>
      </c>
      <c r="FF163" t="s">
        <v>1925</v>
      </c>
      <c r="FG163" t="s">
        <v>1925</v>
      </c>
      <c r="FH163" t="s">
        <v>1925</v>
      </c>
      <c r="FI163" t="s">
        <v>1925</v>
      </c>
      <c r="FJ163" t="s">
        <v>1925</v>
      </c>
      <c r="FK163" t="s">
        <v>1925</v>
      </c>
      <c r="FL163">
        <v>0</v>
      </c>
      <c r="FM163">
        <v>0</v>
      </c>
      <c r="FN163">
        <v>0</v>
      </c>
      <c r="FO163">
        <v>0</v>
      </c>
      <c r="FP163">
        <v>0</v>
      </c>
      <c r="FQ163">
        <v>1</v>
      </c>
      <c r="FR163">
        <v>2</v>
      </c>
      <c r="FS163" t="s">
        <v>1925</v>
      </c>
      <c r="FT163" t="s">
        <v>1925</v>
      </c>
      <c r="FU163" t="s">
        <v>1925</v>
      </c>
      <c r="FV163" t="s">
        <v>1925</v>
      </c>
      <c r="FW163" t="s">
        <v>1925</v>
      </c>
      <c r="FX163" t="s">
        <v>1925</v>
      </c>
      <c r="FY163" t="s">
        <v>1925</v>
      </c>
      <c r="FZ163" t="s">
        <v>1925</v>
      </c>
      <c r="GA163" t="s">
        <v>1925</v>
      </c>
      <c r="GB163" t="s">
        <v>1925</v>
      </c>
      <c r="GC163">
        <v>1</v>
      </c>
      <c r="GD163">
        <v>0</v>
      </c>
      <c r="GE163">
        <v>0</v>
      </c>
      <c r="GF163">
        <v>0</v>
      </c>
      <c r="GG163">
        <v>0</v>
      </c>
      <c r="GH163">
        <v>0</v>
      </c>
      <c r="GI163">
        <v>0</v>
      </c>
      <c r="GJ163">
        <v>1</v>
      </c>
      <c r="GK163">
        <v>1</v>
      </c>
      <c r="GL163">
        <v>0</v>
      </c>
      <c r="GM163">
        <v>0</v>
      </c>
      <c r="GN163">
        <v>0</v>
      </c>
      <c r="GO163">
        <v>0</v>
      </c>
      <c r="GP163">
        <v>0</v>
      </c>
      <c r="GQ163">
        <v>0</v>
      </c>
      <c r="GR163" t="s">
        <v>1925</v>
      </c>
      <c r="GS163" t="s">
        <v>1925</v>
      </c>
      <c r="GT163" t="s">
        <v>1925</v>
      </c>
      <c r="GU163" t="s">
        <v>1925</v>
      </c>
      <c r="GV163" t="s">
        <v>1925</v>
      </c>
      <c r="GW163" t="s">
        <v>1925</v>
      </c>
      <c r="GX163" t="s">
        <v>1925</v>
      </c>
      <c r="GY163" t="s">
        <v>1925</v>
      </c>
      <c r="GZ163" t="s">
        <v>1925</v>
      </c>
      <c r="HA163" t="s">
        <v>1925</v>
      </c>
      <c r="HB163" t="s">
        <v>1925</v>
      </c>
      <c r="HC163" t="s">
        <v>1925</v>
      </c>
      <c r="HD163" t="s">
        <v>1925</v>
      </c>
      <c r="HE163">
        <v>1</v>
      </c>
      <c r="HF163">
        <v>1</v>
      </c>
      <c r="HG163">
        <v>1</v>
      </c>
      <c r="HH163">
        <v>0</v>
      </c>
      <c r="HI163">
        <v>0</v>
      </c>
      <c r="HJ163">
        <v>0</v>
      </c>
      <c r="HK163">
        <v>0</v>
      </c>
      <c r="HL163">
        <v>0</v>
      </c>
      <c r="HM163">
        <v>1</v>
      </c>
      <c r="HN163">
        <v>0</v>
      </c>
      <c r="HO163">
        <v>0</v>
      </c>
      <c r="HP163">
        <v>0</v>
      </c>
      <c r="HQ163">
        <v>0</v>
      </c>
      <c r="HR163">
        <v>0</v>
      </c>
      <c r="HS163">
        <v>0</v>
      </c>
    </row>
    <row r="164" spans="1:227" x14ac:dyDescent="0.35">
      <c r="A164" t="s">
        <v>725</v>
      </c>
      <c r="B164" s="1">
        <v>41821</v>
      </c>
      <c r="C164" s="1">
        <v>42916</v>
      </c>
      <c r="D164">
        <v>1</v>
      </c>
      <c r="E164">
        <v>1</v>
      </c>
      <c r="F164">
        <v>1</v>
      </c>
      <c r="G164">
        <v>1</v>
      </c>
      <c r="H164">
        <v>0</v>
      </c>
      <c r="I164">
        <v>0</v>
      </c>
      <c r="J164">
        <v>0</v>
      </c>
      <c r="K164">
        <v>0</v>
      </c>
      <c r="L164">
        <v>0</v>
      </c>
      <c r="M164">
        <v>0</v>
      </c>
      <c r="N164">
        <v>0</v>
      </c>
      <c r="O164">
        <v>0</v>
      </c>
      <c r="P164">
        <v>0</v>
      </c>
      <c r="Q164">
        <v>0</v>
      </c>
      <c r="R164">
        <v>0</v>
      </c>
      <c r="S164">
        <v>1</v>
      </c>
      <c r="T164">
        <v>0</v>
      </c>
      <c r="U164">
        <v>0</v>
      </c>
      <c r="V164">
        <v>1</v>
      </c>
      <c r="W164">
        <v>0</v>
      </c>
      <c r="X164">
        <v>0</v>
      </c>
      <c r="Y164">
        <v>0</v>
      </c>
      <c r="Z164">
        <v>0</v>
      </c>
      <c r="AA164">
        <v>0</v>
      </c>
      <c r="AB164">
        <v>0</v>
      </c>
      <c r="AC164">
        <v>0</v>
      </c>
      <c r="AD164">
        <v>0</v>
      </c>
      <c r="AE164">
        <v>0</v>
      </c>
      <c r="AF164">
        <v>0</v>
      </c>
      <c r="AG164">
        <v>0</v>
      </c>
      <c r="AH164">
        <v>1</v>
      </c>
      <c r="AI164">
        <v>1</v>
      </c>
      <c r="AJ164">
        <v>0</v>
      </c>
      <c r="AK164">
        <v>0</v>
      </c>
      <c r="AL164">
        <v>0</v>
      </c>
      <c r="AM164">
        <v>0</v>
      </c>
      <c r="AN164">
        <v>1</v>
      </c>
      <c r="AO164">
        <v>1</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1</v>
      </c>
      <c r="BL164">
        <v>0</v>
      </c>
      <c r="BM164">
        <v>0</v>
      </c>
      <c r="BN164">
        <v>0</v>
      </c>
      <c r="BO164">
        <v>1</v>
      </c>
      <c r="BP164">
        <v>0</v>
      </c>
      <c r="BQ164">
        <v>0</v>
      </c>
      <c r="BR164">
        <v>0</v>
      </c>
      <c r="BS164">
        <v>0</v>
      </c>
      <c r="BT164">
        <v>1</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1</v>
      </c>
      <c r="CO164" t="s">
        <v>1925</v>
      </c>
      <c r="CP164" t="s">
        <v>1925</v>
      </c>
      <c r="CQ164" t="s">
        <v>1925</v>
      </c>
      <c r="CR164" t="s">
        <v>1925</v>
      </c>
      <c r="CS164" t="s">
        <v>1925</v>
      </c>
      <c r="CT164" t="s">
        <v>1925</v>
      </c>
      <c r="CU164" t="s">
        <v>1925</v>
      </c>
      <c r="CV164" t="s">
        <v>1925</v>
      </c>
      <c r="CW164">
        <v>0</v>
      </c>
      <c r="CX164">
        <v>0</v>
      </c>
      <c r="CY164">
        <v>0</v>
      </c>
      <c r="CZ164">
        <v>0</v>
      </c>
      <c r="DA164">
        <v>0</v>
      </c>
      <c r="DB164">
        <v>0</v>
      </c>
      <c r="DC164">
        <v>0</v>
      </c>
      <c r="DD164">
        <v>0</v>
      </c>
      <c r="DE164">
        <v>0</v>
      </c>
      <c r="DF164">
        <v>0</v>
      </c>
      <c r="DG164">
        <v>0</v>
      </c>
      <c r="DH164">
        <v>1</v>
      </c>
      <c r="DI164">
        <v>0</v>
      </c>
      <c r="DJ164">
        <v>0</v>
      </c>
      <c r="DK164">
        <v>0</v>
      </c>
      <c r="DL164">
        <v>0</v>
      </c>
      <c r="DM164">
        <v>1</v>
      </c>
      <c r="DN164">
        <v>1</v>
      </c>
      <c r="DO164">
        <v>0</v>
      </c>
      <c r="DP164">
        <v>1</v>
      </c>
      <c r="DQ164">
        <v>0</v>
      </c>
      <c r="DR164">
        <v>0</v>
      </c>
      <c r="DS164">
        <v>0</v>
      </c>
      <c r="DT164">
        <v>0</v>
      </c>
      <c r="DU164">
        <v>0</v>
      </c>
      <c r="DV164">
        <v>0</v>
      </c>
      <c r="DW164">
        <v>0</v>
      </c>
      <c r="DX164">
        <v>0</v>
      </c>
      <c r="DY164">
        <v>0</v>
      </c>
      <c r="DZ164">
        <v>0</v>
      </c>
      <c r="EA164">
        <v>0</v>
      </c>
      <c r="EB164">
        <v>0</v>
      </c>
      <c r="EC164">
        <v>0</v>
      </c>
      <c r="ED164">
        <v>0</v>
      </c>
      <c r="EE164">
        <v>0</v>
      </c>
      <c r="EF164">
        <v>0</v>
      </c>
      <c r="EG164">
        <v>0</v>
      </c>
      <c r="EH164">
        <v>0</v>
      </c>
      <c r="EI164">
        <v>0</v>
      </c>
      <c r="EJ164">
        <v>1</v>
      </c>
      <c r="EK164">
        <v>0</v>
      </c>
      <c r="EL164">
        <v>0</v>
      </c>
      <c r="EM164">
        <v>1</v>
      </c>
      <c r="EN164">
        <v>0</v>
      </c>
      <c r="EO164">
        <v>0</v>
      </c>
      <c r="EP164">
        <v>0</v>
      </c>
      <c r="EQ164">
        <v>0</v>
      </c>
      <c r="ER164">
        <v>0</v>
      </c>
      <c r="ES164">
        <v>0</v>
      </c>
      <c r="ET164">
        <v>0</v>
      </c>
      <c r="EU164">
        <v>0</v>
      </c>
      <c r="EV164">
        <v>0</v>
      </c>
      <c r="EW164">
        <v>2</v>
      </c>
      <c r="EX164" t="s">
        <v>1925</v>
      </c>
      <c r="EY164" t="s">
        <v>1925</v>
      </c>
      <c r="EZ164" t="s">
        <v>1925</v>
      </c>
      <c r="FA164" t="s">
        <v>1925</v>
      </c>
      <c r="FB164" t="s">
        <v>1925</v>
      </c>
      <c r="FC164" t="s">
        <v>1925</v>
      </c>
      <c r="FD164" t="s">
        <v>1925</v>
      </c>
      <c r="FE164">
        <v>0</v>
      </c>
      <c r="FF164" t="s">
        <v>1925</v>
      </c>
      <c r="FG164" t="s">
        <v>1925</v>
      </c>
      <c r="FH164" t="s">
        <v>1925</v>
      </c>
      <c r="FI164" t="s">
        <v>1925</v>
      </c>
      <c r="FJ164" t="s">
        <v>1925</v>
      </c>
      <c r="FK164" t="s">
        <v>1925</v>
      </c>
      <c r="FL164">
        <v>0</v>
      </c>
      <c r="FM164">
        <v>0</v>
      </c>
      <c r="FN164">
        <v>0</v>
      </c>
      <c r="FO164">
        <v>0</v>
      </c>
      <c r="FP164">
        <v>0</v>
      </c>
      <c r="FQ164">
        <v>1</v>
      </c>
      <c r="FR164">
        <v>2</v>
      </c>
      <c r="FS164" t="s">
        <v>1925</v>
      </c>
      <c r="FT164" t="s">
        <v>1925</v>
      </c>
      <c r="FU164" t="s">
        <v>1925</v>
      </c>
      <c r="FV164" t="s">
        <v>1925</v>
      </c>
      <c r="FW164" t="s">
        <v>1925</v>
      </c>
      <c r="FX164" t="s">
        <v>1925</v>
      </c>
      <c r="FY164" t="s">
        <v>1925</v>
      </c>
      <c r="FZ164" t="s">
        <v>1925</v>
      </c>
      <c r="GA164" t="s">
        <v>1925</v>
      </c>
      <c r="GB164" t="s">
        <v>1925</v>
      </c>
      <c r="GC164">
        <v>1</v>
      </c>
      <c r="GD164">
        <v>0</v>
      </c>
      <c r="GE164">
        <v>0</v>
      </c>
      <c r="GF164">
        <v>0</v>
      </c>
      <c r="GG164">
        <v>0</v>
      </c>
      <c r="GH164">
        <v>0</v>
      </c>
      <c r="GI164">
        <v>0</v>
      </c>
      <c r="GJ164">
        <v>1</v>
      </c>
      <c r="GK164">
        <v>1</v>
      </c>
      <c r="GL164">
        <v>0</v>
      </c>
      <c r="GM164">
        <v>0</v>
      </c>
      <c r="GN164">
        <v>0</v>
      </c>
      <c r="GO164">
        <v>0</v>
      </c>
      <c r="GP164">
        <v>0</v>
      </c>
      <c r="GQ164">
        <v>0</v>
      </c>
      <c r="GR164" t="s">
        <v>1925</v>
      </c>
      <c r="GS164" t="s">
        <v>1925</v>
      </c>
      <c r="GT164" t="s">
        <v>1925</v>
      </c>
      <c r="GU164" t="s">
        <v>1925</v>
      </c>
      <c r="GV164" t="s">
        <v>1925</v>
      </c>
      <c r="GW164" t="s">
        <v>1925</v>
      </c>
      <c r="GX164" t="s">
        <v>1925</v>
      </c>
      <c r="GY164" t="s">
        <v>1925</v>
      </c>
      <c r="GZ164" t="s">
        <v>1925</v>
      </c>
      <c r="HA164" t="s">
        <v>1925</v>
      </c>
      <c r="HB164" t="s">
        <v>1925</v>
      </c>
      <c r="HC164" t="s">
        <v>1925</v>
      </c>
      <c r="HD164" t="s">
        <v>1925</v>
      </c>
      <c r="HE164">
        <v>1</v>
      </c>
      <c r="HF164">
        <v>1</v>
      </c>
      <c r="HG164">
        <v>1</v>
      </c>
      <c r="HH164">
        <v>0</v>
      </c>
      <c r="HI164">
        <v>0</v>
      </c>
      <c r="HJ164">
        <v>0</v>
      </c>
      <c r="HK164">
        <v>0</v>
      </c>
      <c r="HL164">
        <v>0</v>
      </c>
      <c r="HM164">
        <v>1</v>
      </c>
      <c r="HN164">
        <v>0</v>
      </c>
      <c r="HO164">
        <v>0</v>
      </c>
      <c r="HP164">
        <v>0</v>
      </c>
      <c r="HQ164">
        <v>0</v>
      </c>
      <c r="HR164">
        <v>0</v>
      </c>
      <c r="HS164">
        <v>0</v>
      </c>
    </row>
    <row r="165" spans="1:227" x14ac:dyDescent="0.35">
      <c r="A165" t="s">
        <v>725</v>
      </c>
      <c r="B165" s="1">
        <v>42917</v>
      </c>
      <c r="C165" s="1">
        <v>43435</v>
      </c>
      <c r="D165">
        <v>1</v>
      </c>
      <c r="E165">
        <v>1</v>
      </c>
      <c r="F165">
        <v>1</v>
      </c>
      <c r="G165">
        <v>1</v>
      </c>
      <c r="H165">
        <v>0</v>
      </c>
      <c r="I165">
        <v>0</v>
      </c>
      <c r="J165">
        <v>0</v>
      </c>
      <c r="K165">
        <v>0</v>
      </c>
      <c r="L165">
        <v>0</v>
      </c>
      <c r="M165">
        <v>0</v>
      </c>
      <c r="N165">
        <v>0</v>
      </c>
      <c r="O165">
        <v>0</v>
      </c>
      <c r="P165">
        <v>0</v>
      </c>
      <c r="Q165">
        <v>0</v>
      </c>
      <c r="R165">
        <v>0</v>
      </c>
      <c r="S165">
        <v>1</v>
      </c>
      <c r="T165">
        <v>0</v>
      </c>
      <c r="U165">
        <v>0</v>
      </c>
      <c r="V165">
        <v>1</v>
      </c>
      <c r="W165">
        <v>0</v>
      </c>
      <c r="X165">
        <v>0</v>
      </c>
      <c r="Y165">
        <v>0</v>
      </c>
      <c r="Z165">
        <v>0</v>
      </c>
      <c r="AA165">
        <v>0</v>
      </c>
      <c r="AB165">
        <v>0</v>
      </c>
      <c r="AC165">
        <v>0</v>
      </c>
      <c r="AD165">
        <v>0</v>
      </c>
      <c r="AE165">
        <v>0</v>
      </c>
      <c r="AF165">
        <v>0</v>
      </c>
      <c r="AG165">
        <v>0</v>
      </c>
      <c r="AH165">
        <v>1</v>
      </c>
      <c r="AI165">
        <v>1</v>
      </c>
      <c r="AJ165">
        <v>0</v>
      </c>
      <c r="AK165">
        <v>0</v>
      </c>
      <c r="AL165">
        <v>0</v>
      </c>
      <c r="AM165">
        <v>0</v>
      </c>
      <c r="AN165">
        <v>1</v>
      </c>
      <c r="AO165">
        <v>1</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1</v>
      </c>
      <c r="BL165">
        <v>0</v>
      </c>
      <c r="BM165">
        <v>0</v>
      </c>
      <c r="BN165">
        <v>0</v>
      </c>
      <c r="BO165">
        <v>1</v>
      </c>
      <c r="BP165">
        <v>0</v>
      </c>
      <c r="BQ165">
        <v>0</v>
      </c>
      <c r="BR165">
        <v>0</v>
      </c>
      <c r="BS165">
        <v>0</v>
      </c>
      <c r="BT165">
        <v>1</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1</v>
      </c>
      <c r="CO165" t="s">
        <v>1925</v>
      </c>
      <c r="CP165" t="s">
        <v>1925</v>
      </c>
      <c r="CQ165" t="s">
        <v>1925</v>
      </c>
      <c r="CR165" t="s">
        <v>1925</v>
      </c>
      <c r="CS165" t="s">
        <v>1925</v>
      </c>
      <c r="CT165" t="s">
        <v>1925</v>
      </c>
      <c r="CU165" t="s">
        <v>1925</v>
      </c>
      <c r="CV165" t="s">
        <v>1925</v>
      </c>
      <c r="CW165">
        <v>0</v>
      </c>
      <c r="CX165">
        <v>0</v>
      </c>
      <c r="CY165">
        <v>0</v>
      </c>
      <c r="CZ165">
        <v>0</v>
      </c>
      <c r="DA165">
        <v>0</v>
      </c>
      <c r="DB165">
        <v>0</v>
      </c>
      <c r="DC165">
        <v>0</v>
      </c>
      <c r="DD165">
        <v>0</v>
      </c>
      <c r="DE165">
        <v>0</v>
      </c>
      <c r="DF165">
        <v>0</v>
      </c>
      <c r="DG165">
        <v>0</v>
      </c>
      <c r="DH165">
        <v>1</v>
      </c>
      <c r="DI165">
        <v>0</v>
      </c>
      <c r="DJ165">
        <v>0</v>
      </c>
      <c r="DK165">
        <v>0</v>
      </c>
      <c r="DL165">
        <v>0</v>
      </c>
      <c r="DM165">
        <v>1</v>
      </c>
      <c r="DN165">
        <v>1</v>
      </c>
      <c r="DO165">
        <v>0</v>
      </c>
      <c r="DP165">
        <v>1</v>
      </c>
      <c r="DQ165">
        <v>0</v>
      </c>
      <c r="DR165">
        <v>0</v>
      </c>
      <c r="DS165">
        <v>0</v>
      </c>
      <c r="DT165">
        <v>0</v>
      </c>
      <c r="DU165">
        <v>0</v>
      </c>
      <c r="DV165">
        <v>0</v>
      </c>
      <c r="DW165">
        <v>0</v>
      </c>
      <c r="DX165">
        <v>0</v>
      </c>
      <c r="DY165">
        <v>0</v>
      </c>
      <c r="DZ165">
        <v>0</v>
      </c>
      <c r="EA165">
        <v>0</v>
      </c>
      <c r="EB165">
        <v>0</v>
      </c>
      <c r="EC165">
        <v>0</v>
      </c>
      <c r="ED165">
        <v>0</v>
      </c>
      <c r="EE165">
        <v>0</v>
      </c>
      <c r="EF165">
        <v>0</v>
      </c>
      <c r="EG165">
        <v>0</v>
      </c>
      <c r="EH165">
        <v>0</v>
      </c>
      <c r="EI165">
        <v>0</v>
      </c>
      <c r="EJ165">
        <v>1</v>
      </c>
      <c r="EK165">
        <v>0</v>
      </c>
      <c r="EL165">
        <v>0</v>
      </c>
      <c r="EM165">
        <v>1</v>
      </c>
      <c r="EN165">
        <v>0</v>
      </c>
      <c r="EO165">
        <v>0</v>
      </c>
      <c r="EP165">
        <v>0</v>
      </c>
      <c r="EQ165">
        <v>0</v>
      </c>
      <c r="ER165">
        <v>0</v>
      </c>
      <c r="ES165">
        <v>0</v>
      </c>
      <c r="ET165">
        <v>0</v>
      </c>
      <c r="EU165">
        <v>0</v>
      </c>
      <c r="EV165">
        <v>0</v>
      </c>
      <c r="EW165">
        <v>2</v>
      </c>
      <c r="EX165" t="s">
        <v>1925</v>
      </c>
      <c r="EY165" t="s">
        <v>1925</v>
      </c>
      <c r="EZ165" t="s">
        <v>1925</v>
      </c>
      <c r="FA165" t="s">
        <v>1925</v>
      </c>
      <c r="FB165" t="s">
        <v>1925</v>
      </c>
      <c r="FC165" t="s">
        <v>1925</v>
      </c>
      <c r="FD165" t="s">
        <v>1925</v>
      </c>
      <c r="FE165">
        <v>0</v>
      </c>
      <c r="FF165" t="s">
        <v>1925</v>
      </c>
      <c r="FG165" t="s">
        <v>1925</v>
      </c>
      <c r="FH165" t="s">
        <v>1925</v>
      </c>
      <c r="FI165" t="s">
        <v>1925</v>
      </c>
      <c r="FJ165" t="s">
        <v>1925</v>
      </c>
      <c r="FK165" t="s">
        <v>1925</v>
      </c>
      <c r="FL165">
        <v>0</v>
      </c>
      <c r="FM165">
        <v>0</v>
      </c>
      <c r="FN165">
        <v>0</v>
      </c>
      <c r="FO165">
        <v>0</v>
      </c>
      <c r="FP165">
        <v>0</v>
      </c>
      <c r="FQ165">
        <v>1</v>
      </c>
      <c r="FR165">
        <v>2</v>
      </c>
      <c r="FS165" t="s">
        <v>1925</v>
      </c>
      <c r="FT165" t="s">
        <v>1925</v>
      </c>
      <c r="FU165" t="s">
        <v>1925</v>
      </c>
      <c r="FV165" t="s">
        <v>1925</v>
      </c>
      <c r="FW165" t="s">
        <v>1925</v>
      </c>
      <c r="FX165" t="s">
        <v>1925</v>
      </c>
      <c r="FY165" t="s">
        <v>1925</v>
      </c>
      <c r="FZ165" t="s">
        <v>1925</v>
      </c>
      <c r="GA165" t="s">
        <v>1925</v>
      </c>
      <c r="GB165" t="s">
        <v>1925</v>
      </c>
      <c r="GC165">
        <v>1</v>
      </c>
      <c r="GD165">
        <v>0</v>
      </c>
      <c r="GE165">
        <v>0</v>
      </c>
      <c r="GF165">
        <v>0</v>
      </c>
      <c r="GG165">
        <v>0</v>
      </c>
      <c r="GH165">
        <v>0</v>
      </c>
      <c r="GI165">
        <v>0</v>
      </c>
      <c r="GJ165">
        <v>1</v>
      </c>
      <c r="GK165">
        <v>1</v>
      </c>
      <c r="GL165">
        <v>0</v>
      </c>
      <c r="GM165">
        <v>0</v>
      </c>
      <c r="GN165">
        <v>1</v>
      </c>
      <c r="GO165">
        <v>0</v>
      </c>
      <c r="GP165">
        <v>0</v>
      </c>
      <c r="GQ165">
        <v>0</v>
      </c>
      <c r="GR165" t="s">
        <v>1925</v>
      </c>
      <c r="GS165" t="s">
        <v>1925</v>
      </c>
      <c r="GT165" t="s">
        <v>1925</v>
      </c>
      <c r="GU165" t="s">
        <v>1925</v>
      </c>
      <c r="GV165" t="s">
        <v>1925</v>
      </c>
      <c r="GW165" t="s">
        <v>1925</v>
      </c>
      <c r="GX165" t="s">
        <v>1925</v>
      </c>
      <c r="GY165" t="s">
        <v>1925</v>
      </c>
      <c r="GZ165" t="s">
        <v>1925</v>
      </c>
      <c r="HA165" t="s">
        <v>1925</v>
      </c>
      <c r="HB165" t="s">
        <v>1925</v>
      </c>
      <c r="HC165" t="s">
        <v>1925</v>
      </c>
      <c r="HD165" t="s">
        <v>1925</v>
      </c>
      <c r="HE165">
        <v>1</v>
      </c>
      <c r="HF165">
        <v>1</v>
      </c>
      <c r="HG165">
        <v>1</v>
      </c>
      <c r="HH165">
        <v>0</v>
      </c>
      <c r="HI165">
        <v>0</v>
      </c>
      <c r="HJ165">
        <v>0</v>
      </c>
      <c r="HK165">
        <v>0</v>
      </c>
      <c r="HL165">
        <v>0</v>
      </c>
      <c r="HM165">
        <v>1</v>
      </c>
      <c r="HN165">
        <v>0</v>
      </c>
      <c r="HO165">
        <v>0</v>
      </c>
      <c r="HP165">
        <v>0</v>
      </c>
      <c r="HQ165">
        <v>0</v>
      </c>
      <c r="HR165">
        <v>0</v>
      </c>
      <c r="HS165">
        <v>0</v>
      </c>
    </row>
    <row r="166" spans="1:227" x14ac:dyDescent="0.35">
      <c r="A166" t="s">
        <v>737</v>
      </c>
      <c r="B166" s="1">
        <v>39448</v>
      </c>
      <c r="C166" s="1">
        <v>39643</v>
      </c>
      <c r="D166">
        <v>1</v>
      </c>
      <c r="E166">
        <v>1</v>
      </c>
      <c r="F166">
        <v>1</v>
      </c>
      <c r="G166">
        <v>1</v>
      </c>
      <c r="H166">
        <v>0</v>
      </c>
      <c r="I166">
        <v>0</v>
      </c>
      <c r="J166">
        <v>0</v>
      </c>
      <c r="K166">
        <v>0</v>
      </c>
      <c r="L166">
        <v>0</v>
      </c>
      <c r="M166">
        <v>0</v>
      </c>
      <c r="N166">
        <v>0</v>
      </c>
      <c r="O166">
        <v>0</v>
      </c>
      <c r="P166">
        <v>0</v>
      </c>
      <c r="Q166">
        <v>0</v>
      </c>
      <c r="R166">
        <v>0</v>
      </c>
      <c r="S166">
        <v>1</v>
      </c>
      <c r="T166">
        <v>0</v>
      </c>
      <c r="U166">
        <v>0</v>
      </c>
      <c r="V166">
        <v>1</v>
      </c>
      <c r="W166">
        <v>1</v>
      </c>
      <c r="X166">
        <v>0</v>
      </c>
      <c r="Y166">
        <v>1</v>
      </c>
      <c r="Z166">
        <v>1</v>
      </c>
      <c r="AA166">
        <v>1</v>
      </c>
      <c r="AB166">
        <v>0</v>
      </c>
      <c r="AC166">
        <v>1</v>
      </c>
      <c r="AD166">
        <v>0</v>
      </c>
      <c r="AE166">
        <v>0</v>
      </c>
      <c r="AF166">
        <v>0</v>
      </c>
      <c r="AG166">
        <v>1</v>
      </c>
      <c r="AH166">
        <v>0</v>
      </c>
      <c r="AI166">
        <v>0</v>
      </c>
      <c r="AJ166">
        <v>0</v>
      </c>
      <c r="AK166">
        <v>0</v>
      </c>
      <c r="AL166">
        <v>1</v>
      </c>
      <c r="AM166">
        <v>0</v>
      </c>
      <c r="AN166">
        <v>0</v>
      </c>
      <c r="AO166">
        <v>1</v>
      </c>
      <c r="AP166">
        <v>0</v>
      </c>
      <c r="AQ166">
        <v>0</v>
      </c>
      <c r="AR166">
        <v>0</v>
      </c>
      <c r="AS166">
        <v>1</v>
      </c>
      <c r="AT166">
        <v>0</v>
      </c>
      <c r="AU166">
        <v>0</v>
      </c>
      <c r="AV166">
        <v>0</v>
      </c>
      <c r="AW166">
        <v>0</v>
      </c>
      <c r="AX166">
        <v>0</v>
      </c>
      <c r="AY166">
        <v>0</v>
      </c>
      <c r="AZ166">
        <v>0</v>
      </c>
      <c r="BA166">
        <v>0</v>
      </c>
      <c r="BB166">
        <v>0</v>
      </c>
      <c r="BC166">
        <v>0</v>
      </c>
      <c r="BD166">
        <v>0</v>
      </c>
      <c r="BE166">
        <v>0</v>
      </c>
      <c r="BF166">
        <v>0</v>
      </c>
      <c r="BG166">
        <v>0</v>
      </c>
      <c r="BH166">
        <v>0</v>
      </c>
      <c r="BI166">
        <v>0</v>
      </c>
      <c r="BJ166">
        <v>0</v>
      </c>
      <c r="BK166">
        <v>1</v>
      </c>
      <c r="BL166" t="s">
        <v>1925</v>
      </c>
      <c r="BM166" t="s">
        <v>1925</v>
      </c>
      <c r="BN166" t="s">
        <v>1925</v>
      </c>
      <c r="BO166" t="s">
        <v>1925</v>
      </c>
      <c r="BP166" t="s">
        <v>1925</v>
      </c>
      <c r="BQ166" t="s">
        <v>1925</v>
      </c>
      <c r="BR166" t="s">
        <v>1925</v>
      </c>
      <c r="BS166" t="s">
        <v>1925</v>
      </c>
      <c r="BT166">
        <v>1</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1</v>
      </c>
      <c r="CO166" t="s">
        <v>1925</v>
      </c>
      <c r="CP166" t="s">
        <v>1925</v>
      </c>
      <c r="CQ166" t="s">
        <v>1925</v>
      </c>
      <c r="CR166" t="s">
        <v>1925</v>
      </c>
      <c r="CS166" t="s">
        <v>1925</v>
      </c>
      <c r="CT166" t="s">
        <v>1925</v>
      </c>
      <c r="CU166" t="s">
        <v>1925</v>
      </c>
      <c r="CV166" t="s">
        <v>1925</v>
      </c>
      <c r="CW166">
        <v>0</v>
      </c>
      <c r="CX166">
        <v>1</v>
      </c>
      <c r="CY166">
        <v>1</v>
      </c>
      <c r="CZ166">
        <v>1</v>
      </c>
      <c r="DA166">
        <v>1</v>
      </c>
      <c r="DB166">
        <v>0</v>
      </c>
      <c r="DC166">
        <v>1</v>
      </c>
      <c r="DD166">
        <v>0</v>
      </c>
      <c r="DE166">
        <v>0</v>
      </c>
      <c r="DF166">
        <v>0</v>
      </c>
      <c r="DG166">
        <v>1</v>
      </c>
      <c r="DH166">
        <v>0</v>
      </c>
      <c r="DI166">
        <v>0</v>
      </c>
      <c r="DJ166">
        <v>0</v>
      </c>
      <c r="DK166">
        <v>1</v>
      </c>
      <c r="DL166">
        <v>0</v>
      </c>
      <c r="DM166">
        <v>0</v>
      </c>
      <c r="DN166">
        <v>0</v>
      </c>
      <c r="DO166">
        <v>0</v>
      </c>
      <c r="DP166">
        <v>1</v>
      </c>
      <c r="DQ166">
        <v>1</v>
      </c>
      <c r="DR166">
        <v>0</v>
      </c>
      <c r="DS166">
        <v>0</v>
      </c>
      <c r="DT166">
        <v>0</v>
      </c>
      <c r="DU166">
        <v>0</v>
      </c>
      <c r="DV166">
        <v>0</v>
      </c>
      <c r="DW166">
        <v>0</v>
      </c>
      <c r="DX166">
        <v>0</v>
      </c>
      <c r="DY166">
        <v>0</v>
      </c>
      <c r="DZ166">
        <v>0</v>
      </c>
      <c r="EA166">
        <v>0</v>
      </c>
      <c r="EB166">
        <v>0</v>
      </c>
      <c r="EC166">
        <v>0</v>
      </c>
      <c r="ED166">
        <v>0</v>
      </c>
      <c r="EE166">
        <v>0</v>
      </c>
      <c r="EF166">
        <v>0</v>
      </c>
      <c r="EG166">
        <v>0</v>
      </c>
      <c r="EH166">
        <v>0</v>
      </c>
      <c r="EI166">
        <v>0</v>
      </c>
      <c r="EJ166">
        <v>1</v>
      </c>
      <c r="EK166">
        <v>0</v>
      </c>
      <c r="EL166">
        <v>0</v>
      </c>
      <c r="EM166">
        <v>0</v>
      </c>
      <c r="EN166">
        <v>0</v>
      </c>
      <c r="EO166">
        <v>0</v>
      </c>
      <c r="EP166">
        <v>0</v>
      </c>
      <c r="EQ166">
        <v>0</v>
      </c>
      <c r="ER166">
        <v>0</v>
      </c>
      <c r="ES166">
        <v>0</v>
      </c>
      <c r="ET166">
        <v>0</v>
      </c>
      <c r="EU166">
        <v>0</v>
      </c>
      <c r="EV166">
        <v>1</v>
      </c>
      <c r="EW166">
        <v>2</v>
      </c>
      <c r="EX166" t="s">
        <v>1925</v>
      </c>
      <c r="EY166" t="s">
        <v>1925</v>
      </c>
      <c r="EZ166" t="s">
        <v>1925</v>
      </c>
      <c r="FA166" t="s">
        <v>1925</v>
      </c>
      <c r="FB166" t="s">
        <v>1925</v>
      </c>
      <c r="FC166" t="s">
        <v>1925</v>
      </c>
      <c r="FD166" t="s">
        <v>1925</v>
      </c>
      <c r="FE166">
        <v>1</v>
      </c>
      <c r="FF166">
        <v>0</v>
      </c>
      <c r="FG166">
        <v>0</v>
      </c>
      <c r="FH166">
        <v>1</v>
      </c>
      <c r="FI166">
        <v>0</v>
      </c>
      <c r="FJ166">
        <v>0</v>
      </c>
      <c r="FK166">
        <v>0</v>
      </c>
      <c r="FL166">
        <v>0</v>
      </c>
      <c r="FM166">
        <v>0</v>
      </c>
      <c r="FN166">
        <v>0</v>
      </c>
      <c r="FO166">
        <v>0</v>
      </c>
      <c r="FP166">
        <v>0</v>
      </c>
      <c r="FQ166">
        <v>1</v>
      </c>
      <c r="FR166">
        <v>2</v>
      </c>
      <c r="FS166" t="s">
        <v>1925</v>
      </c>
      <c r="FT166" t="s">
        <v>1925</v>
      </c>
      <c r="FU166" t="s">
        <v>1925</v>
      </c>
      <c r="FV166" t="s">
        <v>1925</v>
      </c>
      <c r="FW166" t="s">
        <v>1925</v>
      </c>
      <c r="FX166" t="s">
        <v>1925</v>
      </c>
      <c r="FY166" t="s">
        <v>1925</v>
      </c>
      <c r="FZ166" t="s">
        <v>1925</v>
      </c>
      <c r="GA166" t="s">
        <v>1925</v>
      </c>
      <c r="GB166" t="s">
        <v>1925</v>
      </c>
      <c r="GC166">
        <v>1</v>
      </c>
      <c r="GD166">
        <v>2</v>
      </c>
      <c r="GE166">
        <v>1</v>
      </c>
      <c r="GF166">
        <v>1</v>
      </c>
      <c r="GG166">
        <v>0</v>
      </c>
      <c r="GH166">
        <v>1</v>
      </c>
      <c r="GI166">
        <v>0</v>
      </c>
      <c r="GJ166">
        <v>1</v>
      </c>
      <c r="GK166">
        <v>1</v>
      </c>
      <c r="GL166">
        <v>1</v>
      </c>
      <c r="GM166">
        <v>1</v>
      </c>
      <c r="GN166">
        <v>1</v>
      </c>
      <c r="GO166">
        <v>1</v>
      </c>
      <c r="GP166">
        <v>0</v>
      </c>
      <c r="GQ166">
        <v>1</v>
      </c>
      <c r="GR166">
        <v>1</v>
      </c>
      <c r="GS166">
        <v>1</v>
      </c>
      <c r="GT166">
        <v>0</v>
      </c>
      <c r="GU166">
        <v>1</v>
      </c>
      <c r="GV166">
        <v>0</v>
      </c>
      <c r="GW166">
        <v>0</v>
      </c>
      <c r="GX166">
        <v>0</v>
      </c>
      <c r="GY166">
        <v>0</v>
      </c>
      <c r="GZ166">
        <v>0</v>
      </c>
      <c r="HA166">
        <v>0</v>
      </c>
      <c r="HB166">
        <v>0</v>
      </c>
      <c r="HC166">
        <v>0</v>
      </c>
      <c r="HD166">
        <v>0</v>
      </c>
      <c r="HE166">
        <v>1</v>
      </c>
      <c r="HF166">
        <v>1</v>
      </c>
      <c r="HG166">
        <v>1</v>
      </c>
      <c r="HH166">
        <v>1</v>
      </c>
      <c r="HI166">
        <v>0</v>
      </c>
      <c r="HJ166">
        <v>1</v>
      </c>
      <c r="HK166">
        <v>1</v>
      </c>
      <c r="HL166">
        <v>0</v>
      </c>
      <c r="HM166">
        <v>1</v>
      </c>
      <c r="HN166">
        <v>0</v>
      </c>
      <c r="HO166">
        <v>1</v>
      </c>
      <c r="HP166">
        <v>0</v>
      </c>
      <c r="HQ166">
        <v>0</v>
      </c>
      <c r="HR166">
        <v>0</v>
      </c>
      <c r="HS166">
        <v>0</v>
      </c>
    </row>
    <row r="167" spans="1:227" x14ac:dyDescent="0.35">
      <c r="A167" t="s">
        <v>737</v>
      </c>
      <c r="B167" s="1">
        <v>39644</v>
      </c>
      <c r="C167" s="1">
        <v>41834</v>
      </c>
      <c r="D167">
        <v>1</v>
      </c>
      <c r="E167">
        <v>1</v>
      </c>
      <c r="F167">
        <v>1</v>
      </c>
      <c r="G167">
        <v>1</v>
      </c>
      <c r="H167">
        <v>0</v>
      </c>
      <c r="I167">
        <v>0</v>
      </c>
      <c r="J167">
        <v>0</v>
      </c>
      <c r="K167">
        <v>0</v>
      </c>
      <c r="L167">
        <v>0</v>
      </c>
      <c r="M167">
        <v>0</v>
      </c>
      <c r="N167">
        <v>0</v>
      </c>
      <c r="O167">
        <v>0</v>
      </c>
      <c r="P167">
        <v>0</v>
      </c>
      <c r="Q167">
        <v>0</v>
      </c>
      <c r="R167">
        <v>0</v>
      </c>
      <c r="S167">
        <v>1</v>
      </c>
      <c r="T167">
        <v>0</v>
      </c>
      <c r="U167">
        <v>0</v>
      </c>
      <c r="V167">
        <v>1</v>
      </c>
      <c r="W167">
        <v>1</v>
      </c>
      <c r="X167">
        <v>0</v>
      </c>
      <c r="Y167">
        <v>1</v>
      </c>
      <c r="Z167">
        <v>1</v>
      </c>
      <c r="AA167">
        <v>1</v>
      </c>
      <c r="AB167">
        <v>0</v>
      </c>
      <c r="AC167">
        <v>1</v>
      </c>
      <c r="AD167">
        <v>0</v>
      </c>
      <c r="AE167">
        <v>0</v>
      </c>
      <c r="AF167">
        <v>0</v>
      </c>
      <c r="AG167">
        <v>1</v>
      </c>
      <c r="AH167">
        <v>0</v>
      </c>
      <c r="AI167">
        <v>0</v>
      </c>
      <c r="AJ167">
        <v>0</v>
      </c>
      <c r="AK167">
        <v>0</v>
      </c>
      <c r="AL167">
        <v>1</v>
      </c>
      <c r="AM167">
        <v>0</v>
      </c>
      <c r="AN167">
        <v>0</v>
      </c>
      <c r="AO167">
        <v>1</v>
      </c>
      <c r="AP167">
        <v>0</v>
      </c>
      <c r="AQ167">
        <v>0</v>
      </c>
      <c r="AR167">
        <v>0</v>
      </c>
      <c r="AS167">
        <v>1</v>
      </c>
      <c r="AT167">
        <v>0</v>
      </c>
      <c r="AU167">
        <v>0</v>
      </c>
      <c r="AV167">
        <v>0</v>
      </c>
      <c r="AW167">
        <v>0</v>
      </c>
      <c r="AX167">
        <v>0</v>
      </c>
      <c r="AY167">
        <v>0</v>
      </c>
      <c r="AZ167">
        <v>0</v>
      </c>
      <c r="BA167">
        <v>0</v>
      </c>
      <c r="BB167">
        <v>0</v>
      </c>
      <c r="BC167">
        <v>0</v>
      </c>
      <c r="BD167">
        <v>0</v>
      </c>
      <c r="BE167">
        <v>0</v>
      </c>
      <c r="BF167">
        <v>0</v>
      </c>
      <c r="BG167">
        <v>0</v>
      </c>
      <c r="BH167">
        <v>0</v>
      </c>
      <c r="BI167">
        <v>0</v>
      </c>
      <c r="BJ167">
        <v>0</v>
      </c>
      <c r="BK167">
        <v>1</v>
      </c>
      <c r="BL167">
        <v>0</v>
      </c>
      <c r="BM167">
        <v>0</v>
      </c>
      <c r="BN167">
        <v>0</v>
      </c>
      <c r="BO167">
        <v>0</v>
      </c>
      <c r="BP167">
        <v>0</v>
      </c>
      <c r="BQ167">
        <v>0</v>
      </c>
      <c r="BR167">
        <v>0</v>
      </c>
      <c r="BS167">
        <v>1</v>
      </c>
      <c r="BT167">
        <v>1</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1</v>
      </c>
      <c r="CO167" t="s">
        <v>1925</v>
      </c>
      <c r="CP167" t="s">
        <v>1925</v>
      </c>
      <c r="CQ167" t="s">
        <v>1925</v>
      </c>
      <c r="CR167" t="s">
        <v>1925</v>
      </c>
      <c r="CS167" t="s">
        <v>1925</v>
      </c>
      <c r="CT167" t="s">
        <v>1925</v>
      </c>
      <c r="CU167" t="s">
        <v>1925</v>
      </c>
      <c r="CV167" t="s">
        <v>1925</v>
      </c>
      <c r="CW167">
        <v>0</v>
      </c>
      <c r="CX167">
        <v>1</v>
      </c>
      <c r="CY167">
        <v>1</v>
      </c>
      <c r="CZ167">
        <v>1</v>
      </c>
      <c r="DA167">
        <v>1</v>
      </c>
      <c r="DB167">
        <v>0</v>
      </c>
      <c r="DC167">
        <v>1</v>
      </c>
      <c r="DD167">
        <v>0</v>
      </c>
      <c r="DE167">
        <v>0</v>
      </c>
      <c r="DF167">
        <v>0</v>
      </c>
      <c r="DG167">
        <v>1</v>
      </c>
      <c r="DH167">
        <v>0</v>
      </c>
      <c r="DI167">
        <v>0</v>
      </c>
      <c r="DJ167">
        <v>0</v>
      </c>
      <c r="DK167">
        <v>1</v>
      </c>
      <c r="DL167">
        <v>0</v>
      </c>
      <c r="DM167">
        <v>0</v>
      </c>
      <c r="DN167">
        <v>0</v>
      </c>
      <c r="DO167">
        <v>0</v>
      </c>
      <c r="DP167">
        <v>1</v>
      </c>
      <c r="DQ167">
        <v>1</v>
      </c>
      <c r="DR167">
        <v>0</v>
      </c>
      <c r="DS167">
        <v>0</v>
      </c>
      <c r="DT167">
        <v>0</v>
      </c>
      <c r="DU167">
        <v>0</v>
      </c>
      <c r="DV167">
        <v>0</v>
      </c>
      <c r="DW167">
        <v>0</v>
      </c>
      <c r="DX167">
        <v>0</v>
      </c>
      <c r="DY167">
        <v>0</v>
      </c>
      <c r="DZ167">
        <v>0</v>
      </c>
      <c r="EA167">
        <v>0</v>
      </c>
      <c r="EB167">
        <v>0</v>
      </c>
      <c r="EC167">
        <v>0</v>
      </c>
      <c r="ED167">
        <v>0</v>
      </c>
      <c r="EE167">
        <v>0</v>
      </c>
      <c r="EF167">
        <v>0</v>
      </c>
      <c r="EG167">
        <v>0</v>
      </c>
      <c r="EH167">
        <v>0</v>
      </c>
      <c r="EI167">
        <v>0</v>
      </c>
      <c r="EJ167">
        <v>1</v>
      </c>
      <c r="EK167">
        <v>0</v>
      </c>
      <c r="EL167">
        <v>0</v>
      </c>
      <c r="EM167">
        <v>0</v>
      </c>
      <c r="EN167">
        <v>0</v>
      </c>
      <c r="EO167">
        <v>0</v>
      </c>
      <c r="EP167">
        <v>0</v>
      </c>
      <c r="EQ167">
        <v>0</v>
      </c>
      <c r="ER167">
        <v>0</v>
      </c>
      <c r="ES167">
        <v>0</v>
      </c>
      <c r="ET167">
        <v>0</v>
      </c>
      <c r="EU167">
        <v>0</v>
      </c>
      <c r="EV167">
        <v>1</v>
      </c>
      <c r="EW167">
        <v>2</v>
      </c>
      <c r="EX167" t="s">
        <v>1925</v>
      </c>
      <c r="EY167" t="s">
        <v>1925</v>
      </c>
      <c r="EZ167" t="s">
        <v>1925</v>
      </c>
      <c r="FA167" t="s">
        <v>1925</v>
      </c>
      <c r="FB167" t="s">
        <v>1925</v>
      </c>
      <c r="FC167" t="s">
        <v>1925</v>
      </c>
      <c r="FD167" t="s">
        <v>1925</v>
      </c>
      <c r="FE167">
        <v>1</v>
      </c>
      <c r="FF167">
        <v>0</v>
      </c>
      <c r="FG167">
        <v>0</v>
      </c>
      <c r="FH167">
        <v>1</v>
      </c>
      <c r="FI167">
        <v>0</v>
      </c>
      <c r="FJ167">
        <v>0</v>
      </c>
      <c r="FK167">
        <v>0</v>
      </c>
      <c r="FL167">
        <v>0</v>
      </c>
      <c r="FM167">
        <v>0</v>
      </c>
      <c r="FN167">
        <v>0</v>
      </c>
      <c r="FO167">
        <v>0</v>
      </c>
      <c r="FP167">
        <v>0</v>
      </c>
      <c r="FQ167">
        <v>1</v>
      </c>
      <c r="FR167">
        <v>2</v>
      </c>
      <c r="FS167" t="s">
        <v>1925</v>
      </c>
      <c r="FT167" t="s">
        <v>1925</v>
      </c>
      <c r="FU167" t="s">
        <v>1925</v>
      </c>
      <c r="FV167" t="s">
        <v>1925</v>
      </c>
      <c r="FW167" t="s">
        <v>1925</v>
      </c>
      <c r="FX167" t="s">
        <v>1925</v>
      </c>
      <c r="FY167" t="s">
        <v>1925</v>
      </c>
      <c r="FZ167" t="s">
        <v>1925</v>
      </c>
      <c r="GA167" t="s">
        <v>1925</v>
      </c>
      <c r="GB167" t="s">
        <v>1925</v>
      </c>
      <c r="GC167">
        <v>1</v>
      </c>
      <c r="GD167">
        <v>0</v>
      </c>
      <c r="GE167">
        <v>1</v>
      </c>
      <c r="GF167">
        <v>1</v>
      </c>
      <c r="GG167">
        <v>0</v>
      </c>
      <c r="GH167">
        <v>1</v>
      </c>
      <c r="GI167">
        <v>0</v>
      </c>
      <c r="GJ167">
        <v>1</v>
      </c>
      <c r="GK167">
        <v>1</v>
      </c>
      <c r="GL167">
        <v>1</v>
      </c>
      <c r="GM167">
        <v>1</v>
      </c>
      <c r="GN167">
        <v>1</v>
      </c>
      <c r="GO167">
        <v>1</v>
      </c>
      <c r="GP167">
        <v>0</v>
      </c>
      <c r="GQ167">
        <v>1</v>
      </c>
      <c r="GR167">
        <v>1</v>
      </c>
      <c r="GS167">
        <v>1</v>
      </c>
      <c r="GT167">
        <v>0</v>
      </c>
      <c r="GU167">
        <v>1</v>
      </c>
      <c r="GV167">
        <v>0</v>
      </c>
      <c r="GW167">
        <v>0</v>
      </c>
      <c r="GX167">
        <v>0</v>
      </c>
      <c r="GY167">
        <v>0</v>
      </c>
      <c r="GZ167">
        <v>0</v>
      </c>
      <c r="HA167">
        <v>0</v>
      </c>
      <c r="HB167">
        <v>0</v>
      </c>
      <c r="HC167">
        <v>0</v>
      </c>
      <c r="HD167">
        <v>0</v>
      </c>
      <c r="HE167">
        <v>1</v>
      </c>
      <c r="HF167">
        <v>1</v>
      </c>
      <c r="HG167">
        <v>1</v>
      </c>
      <c r="HH167">
        <v>1</v>
      </c>
      <c r="HI167">
        <v>0</v>
      </c>
      <c r="HJ167">
        <v>1</v>
      </c>
      <c r="HK167">
        <v>1</v>
      </c>
      <c r="HL167">
        <v>0</v>
      </c>
      <c r="HM167">
        <v>1</v>
      </c>
      <c r="HN167">
        <v>0</v>
      </c>
      <c r="HO167">
        <v>1</v>
      </c>
      <c r="HP167">
        <v>0</v>
      </c>
      <c r="HQ167">
        <v>0</v>
      </c>
      <c r="HR167">
        <v>0</v>
      </c>
      <c r="HS167">
        <v>0</v>
      </c>
    </row>
    <row r="168" spans="1:227" x14ac:dyDescent="0.35">
      <c r="A168" t="s">
        <v>737</v>
      </c>
      <c r="B168" s="1">
        <v>41835</v>
      </c>
      <c r="C168" s="1">
        <v>43203</v>
      </c>
      <c r="D168">
        <v>1</v>
      </c>
      <c r="E168">
        <v>1</v>
      </c>
      <c r="F168">
        <v>1</v>
      </c>
      <c r="G168">
        <v>1</v>
      </c>
      <c r="H168">
        <v>0</v>
      </c>
      <c r="I168">
        <v>0</v>
      </c>
      <c r="J168">
        <v>0</v>
      </c>
      <c r="K168">
        <v>0</v>
      </c>
      <c r="L168">
        <v>0</v>
      </c>
      <c r="M168">
        <v>0</v>
      </c>
      <c r="N168">
        <v>0</v>
      </c>
      <c r="O168">
        <v>0</v>
      </c>
      <c r="P168">
        <v>0</v>
      </c>
      <c r="Q168">
        <v>0</v>
      </c>
      <c r="R168">
        <v>0</v>
      </c>
      <c r="S168">
        <v>1</v>
      </c>
      <c r="T168">
        <v>0</v>
      </c>
      <c r="U168">
        <v>0</v>
      </c>
      <c r="V168">
        <v>1</v>
      </c>
      <c r="W168">
        <v>1</v>
      </c>
      <c r="X168">
        <v>0</v>
      </c>
      <c r="Y168">
        <v>1</v>
      </c>
      <c r="Z168">
        <v>1</v>
      </c>
      <c r="AA168">
        <v>1</v>
      </c>
      <c r="AB168">
        <v>0</v>
      </c>
      <c r="AC168">
        <v>1</v>
      </c>
      <c r="AD168">
        <v>0</v>
      </c>
      <c r="AE168">
        <v>0</v>
      </c>
      <c r="AF168">
        <v>0</v>
      </c>
      <c r="AG168">
        <v>1</v>
      </c>
      <c r="AH168">
        <v>0</v>
      </c>
      <c r="AI168">
        <v>0</v>
      </c>
      <c r="AJ168">
        <v>0</v>
      </c>
      <c r="AK168">
        <v>0</v>
      </c>
      <c r="AL168">
        <v>1</v>
      </c>
      <c r="AM168">
        <v>0</v>
      </c>
      <c r="AN168">
        <v>0</v>
      </c>
      <c r="AO168">
        <v>1</v>
      </c>
      <c r="AP168">
        <v>0</v>
      </c>
      <c r="AQ168">
        <v>0</v>
      </c>
      <c r="AR168">
        <v>0</v>
      </c>
      <c r="AS168">
        <v>1</v>
      </c>
      <c r="AT168">
        <v>0</v>
      </c>
      <c r="AU168">
        <v>0</v>
      </c>
      <c r="AV168">
        <v>0</v>
      </c>
      <c r="AW168">
        <v>0</v>
      </c>
      <c r="AX168">
        <v>0</v>
      </c>
      <c r="AY168">
        <v>0</v>
      </c>
      <c r="AZ168">
        <v>0</v>
      </c>
      <c r="BA168">
        <v>0</v>
      </c>
      <c r="BB168">
        <v>0</v>
      </c>
      <c r="BC168">
        <v>0</v>
      </c>
      <c r="BD168">
        <v>0</v>
      </c>
      <c r="BE168">
        <v>0</v>
      </c>
      <c r="BF168">
        <v>0</v>
      </c>
      <c r="BG168">
        <v>0</v>
      </c>
      <c r="BH168">
        <v>0</v>
      </c>
      <c r="BI168">
        <v>0</v>
      </c>
      <c r="BJ168">
        <v>0</v>
      </c>
      <c r="BK168">
        <v>1</v>
      </c>
      <c r="BL168">
        <v>0</v>
      </c>
      <c r="BM168">
        <v>0</v>
      </c>
      <c r="BN168">
        <v>0</v>
      </c>
      <c r="BO168">
        <v>0</v>
      </c>
      <c r="BP168">
        <v>0</v>
      </c>
      <c r="BQ168">
        <v>0</v>
      </c>
      <c r="BR168">
        <v>0</v>
      </c>
      <c r="BS168">
        <v>1</v>
      </c>
      <c r="BT168">
        <v>1</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1</v>
      </c>
      <c r="CO168" t="s">
        <v>1925</v>
      </c>
      <c r="CP168" t="s">
        <v>1925</v>
      </c>
      <c r="CQ168" t="s">
        <v>1925</v>
      </c>
      <c r="CR168" t="s">
        <v>1925</v>
      </c>
      <c r="CS168" t="s">
        <v>1925</v>
      </c>
      <c r="CT168" t="s">
        <v>1925</v>
      </c>
      <c r="CU168" t="s">
        <v>1925</v>
      </c>
      <c r="CV168" t="s">
        <v>1925</v>
      </c>
      <c r="CW168">
        <v>0</v>
      </c>
      <c r="CX168">
        <v>1</v>
      </c>
      <c r="CY168">
        <v>1</v>
      </c>
      <c r="CZ168">
        <v>1</v>
      </c>
      <c r="DA168">
        <v>1</v>
      </c>
      <c r="DB168">
        <v>0</v>
      </c>
      <c r="DC168">
        <v>1</v>
      </c>
      <c r="DD168">
        <v>0</v>
      </c>
      <c r="DE168">
        <v>0</v>
      </c>
      <c r="DF168">
        <v>0</v>
      </c>
      <c r="DG168">
        <v>1</v>
      </c>
      <c r="DH168">
        <v>0</v>
      </c>
      <c r="DI168">
        <v>0</v>
      </c>
      <c r="DJ168">
        <v>0</v>
      </c>
      <c r="DK168">
        <v>1</v>
      </c>
      <c r="DL168">
        <v>0</v>
      </c>
      <c r="DM168">
        <v>0</v>
      </c>
      <c r="DN168">
        <v>0</v>
      </c>
      <c r="DO168">
        <v>0</v>
      </c>
      <c r="DP168">
        <v>1</v>
      </c>
      <c r="DQ168">
        <v>1</v>
      </c>
      <c r="DR168">
        <v>0</v>
      </c>
      <c r="DS168">
        <v>0</v>
      </c>
      <c r="DT168">
        <v>0</v>
      </c>
      <c r="DU168">
        <v>0</v>
      </c>
      <c r="DV168">
        <v>0</v>
      </c>
      <c r="DW168">
        <v>0</v>
      </c>
      <c r="DX168">
        <v>0</v>
      </c>
      <c r="DY168">
        <v>0</v>
      </c>
      <c r="DZ168">
        <v>0</v>
      </c>
      <c r="EA168">
        <v>0</v>
      </c>
      <c r="EB168">
        <v>0</v>
      </c>
      <c r="EC168">
        <v>0</v>
      </c>
      <c r="ED168">
        <v>0</v>
      </c>
      <c r="EE168">
        <v>0</v>
      </c>
      <c r="EF168">
        <v>0</v>
      </c>
      <c r="EG168">
        <v>0</v>
      </c>
      <c r="EH168">
        <v>0</v>
      </c>
      <c r="EI168">
        <v>0</v>
      </c>
      <c r="EJ168">
        <v>1</v>
      </c>
      <c r="EK168">
        <v>0</v>
      </c>
      <c r="EL168">
        <v>0</v>
      </c>
      <c r="EM168">
        <v>0</v>
      </c>
      <c r="EN168">
        <v>0</v>
      </c>
      <c r="EO168">
        <v>0</v>
      </c>
      <c r="EP168">
        <v>0</v>
      </c>
      <c r="EQ168">
        <v>0</v>
      </c>
      <c r="ER168">
        <v>0</v>
      </c>
      <c r="ES168">
        <v>0</v>
      </c>
      <c r="ET168">
        <v>0</v>
      </c>
      <c r="EU168">
        <v>0</v>
      </c>
      <c r="EV168">
        <v>1</v>
      </c>
      <c r="EW168">
        <v>2</v>
      </c>
      <c r="EX168" t="s">
        <v>1925</v>
      </c>
      <c r="EY168" t="s">
        <v>1925</v>
      </c>
      <c r="EZ168" t="s">
        <v>1925</v>
      </c>
      <c r="FA168" t="s">
        <v>1925</v>
      </c>
      <c r="FB168" t="s">
        <v>1925</v>
      </c>
      <c r="FC168" t="s">
        <v>1925</v>
      </c>
      <c r="FD168" t="s">
        <v>1925</v>
      </c>
      <c r="FE168">
        <v>1</v>
      </c>
      <c r="FF168">
        <v>0</v>
      </c>
      <c r="FG168">
        <v>0</v>
      </c>
      <c r="FH168">
        <v>1</v>
      </c>
      <c r="FI168">
        <v>0</v>
      </c>
      <c r="FJ168">
        <v>0</v>
      </c>
      <c r="FK168">
        <v>0</v>
      </c>
      <c r="FL168">
        <v>0</v>
      </c>
      <c r="FM168">
        <v>0</v>
      </c>
      <c r="FN168">
        <v>0</v>
      </c>
      <c r="FO168">
        <v>0</v>
      </c>
      <c r="FP168">
        <v>0</v>
      </c>
      <c r="FQ168">
        <v>1</v>
      </c>
      <c r="FR168">
        <v>2</v>
      </c>
      <c r="FS168" t="s">
        <v>1925</v>
      </c>
      <c r="FT168" t="s">
        <v>1925</v>
      </c>
      <c r="FU168" t="s">
        <v>1925</v>
      </c>
      <c r="FV168" t="s">
        <v>1925</v>
      </c>
      <c r="FW168" t="s">
        <v>1925</v>
      </c>
      <c r="FX168" t="s">
        <v>1925</v>
      </c>
      <c r="FY168" t="s">
        <v>1925</v>
      </c>
      <c r="FZ168" t="s">
        <v>1925</v>
      </c>
      <c r="GA168" t="s">
        <v>1925</v>
      </c>
      <c r="GB168" t="s">
        <v>1925</v>
      </c>
      <c r="GC168">
        <v>1</v>
      </c>
      <c r="GD168">
        <v>0</v>
      </c>
      <c r="GE168">
        <v>1</v>
      </c>
      <c r="GF168">
        <v>1</v>
      </c>
      <c r="GG168">
        <v>0</v>
      </c>
      <c r="GH168">
        <v>1</v>
      </c>
      <c r="GI168">
        <v>0</v>
      </c>
      <c r="GJ168">
        <v>1</v>
      </c>
      <c r="GK168">
        <v>1</v>
      </c>
      <c r="GL168">
        <v>1</v>
      </c>
      <c r="GM168">
        <v>1</v>
      </c>
      <c r="GN168">
        <v>1</v>
      </c>
      <c r="GO168">
        <v>1</v>
      </c>
      <c r="GP168">
        <v>0</v>
      </c>
      <c r="GQ168">
        <v>1</v>
      </c>
      <c r="GR168">
        <v>1</v>
      </c>
      <c r="GS168">
        <v>1</v>
      </c>
      <c r="GT168">
        <v>0</v>
      </c>
      <c r="GU168">
        <v>1</v>
      </c>
      <c r="GV168">
        <v>0</v>
      </c>
      <c r="GW168">
        <v>0</v>
      </c>
      <c r="GX168">
        <v>0</v>
      </c>
      <c r="GY168">
        <v>0</v>
      </c>
      <c r="GZ168">
        <v>0</v>
      </c>
      <c r="HA168">
        <v>0</v>
      </c>
      <c r="HB168">
        <v>0</v>
      </c>
      <c r="HC168">
        <v>0</v>
      </c>
      <c r="HD168">
        <v>0</v>
      </c>
      <c r="HE168">
        <v>1</v>
      </c>
      <c r="HF168">
        <v>1</v>
      </c>
      <c r="HG168">
        <v>1</v>
      </c>
      <c r="HH168">
        <v>1</v>
      </c>
      <c r="HI168">
        <v>0</v>
      </c>
      <c r="HJ168">
        <v>1</v>
      </c>
      <c r="HK168">
        <v>1</v>
      </c>
      <c r="HL168">
        <v>0</v>
      </c>
      <c r="HM168">
        <v>1</v>
      </c>
      <c r="HN168">
        <v>0</v>
      </c>
      <c r="HO168">
        <v>1</v>
      </c>
      <c r="HP168">
        <v>0</v>
      </c>
      <c r="HQ168">
        <v>0</v>
      </c>
      <c r="HR168">
        <v>0</v>
      </c>
      <c r="HS168">
        <v>0</v>
      </c>
    </row>
    <row r="169" spans="1:227" x14ac:dyDescent="0.35">
      <c r="A169" t="s">
        <v>737</v>
      </c>
      <c r="B169" s="1">
        <v>43204</v>
      </c>
      <c r="C169" s="1">
        <v>43216</v>
      </c>
      <c r="D169">
        <v>1</v>
      </c>
      <c r="E169">
        <v>1</v>
      </c>
      <c r="F169">
        <v>1</v>
      </c>
      <c r="G169">
        <v>1</v>
      </c>
      <c r="H169">
        <v>0</v>
      </c>
      <c r="I169">
        <v>0</v>
      </c>
      <c r="J169">
        <v>0</v>
      </c>
      <c r="K169">
        <v>0</v>
      </c>
      <c r="L169">
        <v>0</v>
      </c>
      <c r="M169">
        <v>0</v>
      </c>
      <c r="N169">
        <v>0</v>
      </c>
      <c r="O169">
        <v>0</v>
      </c>
      <c r="P169">
        <v>0</v>
      </c>
      <c r="Q169">
        <v>0</v>
      </c>
      <c r="R169">
        <v>0</v>
      </c>
      <c r="S169">
        <v>1</v>
      </c>
      <c r="T169">
        <v>0</v>
      </c>
      <c r="U169">
        <v>0</v>
      </c>
      <c r="V169">
        <v>1</v>
      </c>
      <c r="W169">
        <v>1</v>
      </c>
      <c r="X169">
        <v>0</v>
      </c>
      <c r="Y169">
        <v>1</v>
      </c>
      <c r="Z169">
        <v>1</v>
      </c>
      <c r="AA169">
        <v>1</v>
      </c>
      <c r="AB169">
        <v>0</v>
      </c>
      <c r="AC169">
        <v>1</v>
      </c>
      <c r="AD169">
        <v>0</v>
      </c>
      <c r="AE169">
        <v>0</v>
      </c>
      <c r="AF169">
        <v>0</v>
      </c>
      <c r="AG169">
        <v>1</v>
      </c>
      <c r="AH169">
        <v>0</v>
      </c>
      <c r="AI169">
        <v>0</v>
      </c>
      <c r="AJ169">
        <v>0</v>
      </c>
      <c r="AK169">
        <v>0</v>
      </c>
      <c r="AL169">
        <v>1</v>
      </c>
      <c r="AM169">
        <v>0</v>
      </c>
      <c r="AN169">
        <v>0</v>
      </c>
      <c r="AO169">
        <v>1</v>
      </c>
      <c r="AP169">
        <v>0</v>
      </c>
      <c r="AQ169">
        <v>0</v>
      </c>
      <c r="AR169">
        <v>0</v>
      </c>
      <c r="AS169">
        <v>1</v>
      </c>
      <c r="AT169">
        <v>0</v>
      </c>
      <c r="AU169">
        <v>0</v>
      </c>
      <c r="AV169">
        <v>0</v>
      </c>
      <c r="AW169">
        <v>0</v>
      </c>
      <c r="AX169">
        <v>0</v>
      </c>
      <c r="AY169">
        <v>0</v>
      </c>
      <c r="AZ169">
        <v>0</v>
      </c>
      <c r="BA169">
        <v>0</v>
      </c>
      <c r="BB169">
        <v>0</v>
      </c>
      <c r="BC169">
        <v>0</v>
      </c>
      <c r="BD169">
        <v>0</v>
      </c>
      <c r="BE169">
        <v>0</v>
      </c>
      <c r="BF169">
        <v>0</v>
      </c>
      <c r="BG169">
        <v>0</v>
      </c>
      <c r="BH169">
        <v>0</v>
      </c>
      <c r="BI169">
        <v>0</v>
      </c>
      <c r="BJ169">
        <v>0</v>
      </c>
      <c r="BK169">
        <v>1</v>
      </c>
      <c r="BL169">
        <v>0</v>
      </c>
      <c r="BM169">
        <v>0</v>
      </c>
      <c r="BN169">
        <v>0</v>
      </c>
      <c r="BO169">
        <v>0</v>
      </c>
      <c r="BP169">
        <v>0</v>
      </c>
      <c r="BQ169">
        <v>0</v>
      </c>
      <c r="BR169">
        <v>0</v>
      </c>
      <c r="BS169">
        <v>1</v>
      </c>
      <c r="BT169">
        <v>1</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1</v>
      </c>
      <c r="CO169" t="s">
        <v>1925</v>
      </c>
      <c r="CP169" t="s">
        <v>1925</v>
      </c>
      <c r="CQ169" t="s">
        <v>1925</v>
      </c>
      <c r="CR169" t="s">
        <v>1925</v>
      </c>
      <c r="CS169" t="s">
        <v>1925</v>
      </c>
      <c r="CT169" t="s">
        <v>1925</v>
      </c>
      <c r="CU169" t="s">
        <v>1925</v>
      </c>
      <c r="CV169" t="s">
        <v>1925</v>
      </c>
      <c r="CW169">
        <v>0</v>
      </c>
      <c r="CX169">
        <v>1</v>
      </c>
      <c r="CY169">
        <v>1</v>
      </c>
      <c r="CZ169">
        <v>1</v>
      </c>
      <c r="DA169">
        <v>1</v>
      </c>
      <c r="DB169">
        <v>0</v>
      </c>
      <c r="DC169">
        <v>1</v>
      </c>
      <c r="DD169">
        <v>0</v>
      </c>
      <c r="DE169">
        <v>0</v>
      </c>
      <c r="DF169">
        <v>0</v>
      </c>
      <c r="DG169">
        <v>1</v>
      </c>
      <c r="DH169">
        <v>0</v>
      </c>
      <c r="DI169">
        <v>0</v>
      </c>
      <c r="DJ169">
        <v>0</v>
      </c>
      <c r="DK169">
        <v>1</v>
      </c>
      <c r="DL169">
        <v>0</v>
      </c>
      <c r="DM169">
        <v>0</v>
      </c>
      <c r="DN169">
        <v>0</v>
      </c>
      <c r="DO169">
        <v>0</v>
      </c>
      <c r="DP169">
        <v>1</v>
      </c>
      <c r="DQ169">
        <v>1</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1</v>
      </c>
      <c r="EK169">
        <v>0</v>
      </c>
      <c r="EL169">
        <v>0</v>
      </c>
      <c r="EM169">
        <v>0</v>
      </c>
      <c r="EN169">
        <v>0</v>
      </c>
      <c r="EO169">
        <v>0</v>
      </c>
      <c r="EP169">
        <v>0</v>
      </c>
      <c r="EQ169">
        <v>0</v>
      </c>
      <c r="ER169">
        <v>0</v>
      </c>
      <c r="ES169">
        <v>0</v>
      </c>
      <c r="ET169">
        <v>0</v>
      </c>
      <c r="EU169">
        <v>0</v>
      </c>
      <c r="EV169">
        <v>1</v>
      </c>
      <c r="EW169">
        <v>2</v>
      </c>
      <c r="EX169" t="s">
        <v>1925</v>
      </c>
      <c r="EY169" t="s">
        <v>1925</v>
      </c>
      <c r="EZ169" t="s">
        <v>1925</v>
      </c>
      <c r="FA169" t="s">
        <v>1925</v>
      </c>
      <c r="FB169" t="s">
        <v>1925</v>
      </c>
      <c r="FC169" t="s">
        <v>1925</v>
      </c>
      <c r="FD169" t="s">
        <v>1925</v>
      </c>
      <c r="FE169">
        <v>1</v>
      </c>
      <c r="FF169">
        <v>0</v>
      </c>
      <c r="FG169">
        <v>0</v>
      </c>
      <c r="FH169">
        <v>1</v>
      </c>
      <c r="FI169">
        <v>0</v>
      </c>
      <c r="FJ169">
        <v>0</v>
      </c>
      <c r="FK169">
        <v>0</v>
      </c>
      <c r="FL169">
        <v>0</v>
      </c>
      <c r="FM169">
        <v>0</v>
      </c>
      <c r="FN169">
        <v>0</v>
      </c>
      <c r="FO169">
        <v>0</v>
      </c>
      <c r="FP169">
        <v>0</v>
      </c>
      <c r="FQ169">
        <v>1</v>
      </c>
      <c r="FR169">
        <v>2</v>
      </c>
      <c r="FS169" t="s">
        <v>1925</v>
      </c>
      <c r="FT169" t="s">
        <v>1925</v>
      </c>
      <c r="FU169" t="s">
        <v>1925</v>
      </c>
      <c r="FV169" t="s">
        <v>1925</v>
      </c>
      <c r="FW169" t="s">
        <v>1925</v>
      </c>
      <c r="FX169" t="s">
        <v>1925</v>
      </c>
      <c r="FY169" t="s">
        <v>1925</v>
      </c>
      <c r="FZ169" t="s">
        <v>1925</v>
      </c>
      <c r="GA169" t="s">
        <v>1925</v>
      </c>
      <c r="GB169" t="s">
        <v>1925</v>
      </c>
      <c r="GC169">
        <v>1</v>
      </c>
      <c r="GD169">
        <v>0</v>
      </c>
      <c r="GE169">
        <v>1</v>
      </c>
      <c r="GF169">
        <v>1</v>
      </c>
      <c r="GG169">
        <v>0</v>
      </c>
      <c r="GH169">
        <v>1</v>
      </c>
      <c r="GI169">
        <v>0</v>
      </c>
      <c r="GJ169">
        <v>1</v>
      </c>
      <c r="GK169">
        <v>1</v>
      </c>
      <c r="GL169">
        <v>1</v>
      </c>
      <c r="GM169">
        <v>1</v>
      </c>
      <c r="GN169">
        <v>1</v>
      </c>
      <c r="GO169">
        <v>1</v>
      </c>
      <c r="GP169">
        <v>0</v>
      </c>
      <c r="GQ169">
        <v>1</v>
      </c>
      <c r="GR169">
        <v>1</v>
      </c>
      <c r="GS169">
        <v>1</v>
      </c>
      <c r="GT169">
        <v>0</v>
      </c>
      <c r="GU169">
        <v>1</v>
      </c>
      <c r="GV169">
        <v>0</v>
      </c>
      <c r="GW169">
        <v>0</v>
      </c>
      <c r="GX169">
        <v>0</v>
      </c>
      <c r="GY169">
        <v>0</v>
      </c>
      <c r="GZ169">
        <v>0</v>
      </c>
      <c r="HA169">
        <v>0</v>
      </c>
      <c r="HB169">
        <v>0</v>
      </c>
      <c r="HC169">
        <v>0</v>
      </c>
      <c r="HD169">
        <v>0</v>
      </c>
      <c r="HE169">
        <v>1</v>
      </c>
      <c r="HF169">
        <v>1</v>
      </c>
      <c r="HG169">
        <v>1</v>
      </c>
      <c r="HH169">
        <v>1</v>
      </c>
      <c r="HI169">
        <v>0</v>
      </c>
      <c r="HJ169">
        <v>1</v>
      </c>
      <c r="HK169">
        <v>1</v>
      </c>
      <c r="HL169">
        <v>0</v>
      </c>
      <c r="HM169">
        <v>1</v>
      </c>
      <c r="HN169">
        <v>0</v>
      </c>
      <c r="HO169">
        <v>1</v>
      </c>
      <c r="HP169">
        <v>0</v>
      </c>
      <c r="HQ169">
        <v>0</v>
      </c>
      <c r="HR169">
        <v>0</v>
      </c>
      <c r="HS169">
        <v>0</v>
      </c>
    </row>
    <row r="170" spans="1:227" x14ac:dyDescent="0.35">
      <c r="A170" t="s">
        <v>737</v>
      </c>
      <c r="B170" s="1">
        <v>43217</v>
      </c>
      <c r="C170" s="1">
        <v>43435</v>
      </c>
      <c r="D170">
        <v>1</v>
      </c>
      <c r="E170">
        <v>1</v>
      </c>
      <c r="F170">
        <v>1</v>
      </c>
      <c r="G170">
        <v>1</v>
      </c>
      <c r="H170">
        <v>0</v>
      </c>
      <c r="I170">
        <v>0</v>
      </c>
      <c r="J170">
        <v>0</v>
      </c>
      <c r="K170">
        <v>0</v>
      </c>
      <c r="L170">
        <v>0</v>
      </c>
      <c r="M170">
        <v>0</v>
      </c>
      <c r="N170">
        <v>0</v>
      </c>
      <c r="O170">
        <v>0</v>
      </c>
      <c r="P170">
        <v>0</v>
      </c>
      <c r="Q170">
        <v>0</v>
      </c>
      <c r="R170">
        <v>0</v>
      </c>
      <c r="S170">
        <v>1</v>
      </c>
      <c r="T170">
        <v>0</v>
      </c>
      <c r="U170">
        <v>0</v>
      </c>
      <c r="V170">
        <v>1</v>
      </c>
      <c r="W170">
        <v>1</v>
      </c>
      <c r="X170">
        <v>0</v>
      </c>
      <c r="Y170">
        <v>1</v>
      </c>
      <c r="Z170">
        <v>1</v>
      </c>
      <c r="AA170">
        <v>1</v>
      </c>
      <c r="AB170">
        <v>0</v>
      </c>
      <c r="AC170">
        <v>1</v>
      </c>
      <c r="AD170">
        <v>0</v>
      </c>
      <c r="AE170">
        <v>0</v>
      </c>
      <c r="AF170">
        <v>0</v>
      </c>
      <c r="AG170">
        <v>1</v>
      </c>
      <c r="AH170">
        <v>0</v>
      </c>
      <c r="AI170">
        <v>0</v>
      </c>
      <c r="AJ170">
        <v>0</v>
      </c>
      <c r="AK170">
        <v>0</v>
      </c>
      <c r="AL170">
        <v>1</v>
      </c>
      <c r="AM170">
        <v>0</v>
      </c>
      <c r="AN170">
        <v>0</v>
      </c>
      <c r="AO170">
        <v>1</v>
      </c>
      <c r="AP170">
        <v>0</v>
      </c>
      <c r="AQ170">
        <v>0</v>
      </c>
      <c r="AR170">
        <v>0</v>
      </c>
      <c r="AS170">
        <v>1</v>
      </c>
      <c r="AT170">
        <v>0</v>
      </c>
      <c r="AU170">
        <v>0</v>
      </c>
      <c r="AV170">
        <v>0</v>
      </c>
      <c r="AW170">
        <v>0</v>
      </c>
      <c r="AX170">
        <v>0</v>
      </c>
      <c r="AY170">
        <v>0</v>
      </c>
      <c r="AZ170">
        <v>0</v>
      </c>
      <c r="BA170">
        <v>0</v>
      </c>
      <c r="BB170">
        <v>0</v>
      </c>
      <c r="BC170">
        <v>0</v>
      </c>
      <c r="BD170">
        <v>0</v>
      </c>
      <c r="BE170">
        <v>0</v>
      </c>
      <c r="BF170">
        <v>0</v>
      </c>
      <c r="BG170">
        <v>0</v>
      </c>
      <c r="BH170">
        <v>0</v>
      </c>
      <c r="BI170">
        <v>0</v>
      </c>
      <c r="BJ170">
        <v>0</v>
      </c>
      <c r="BK170">
        <v>1</v>
      </c>
      <c r="BL170">
        <v>0</v>
      </c>
      <c r="BM170">
        <v>0</v>
      </c>
      <c r="BN170">
        <v>0</v>
      </c>
      <c r="BO170">
        <v>0</v>
      </c>
      <c r="BP170">
        <v>0</v>
      </c>
      <c r="BQ170">
        <v>0</v>
      </c>
      <c r="BR170">
        <v>0</v>
      </c>
      <c r="BS170">
        <v>1</v>
      </c>
      <c r="BT170">
        <v>1</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1</v>
      </c>
      <c r="CO170" t="s">
        <v>1925</v>
      </c>
      <c r="CP170" t="s">
        <v>1925</v>
      </c>
      <c r="CQ170" t="s">
        <v>1925</v>
      </c>
      <c r="CR170" t="s">
        <v>1925</v>
      </c>
      <c r="CS170" t="s">
        <v>1925</v>
      </c>
      <c r="CT170" t="s">
        <v>1925</v>
      </c>
      <c r="CU170" t="s">
        <v>1925</v>
      </c>
      <c r="CV170" t="s">
        <v>1925</v>
      </c>
      <c r="CW170">
        <v>0</v>
      </c>
      <c r="CX170">
        <v>1</v>
      </c>
      <c r="CY170">
        <v>1</v>
      </c>
      <c r="CZ170">
        <v>1</v>
      </c>
      <c r="DA170">
        <v>1</v>
      </c>
      <c r="DB170">
        <v>0</v>
      </c>
      <c r="DC170">
        <v>1</v>
      </c>
      <c r="DD170">
        <v>0</v>
      </c>
      <c r="DE170">
        <v>0</v>
      </c>
      <c r="DF170">
        <v>0</v>
      </c>
      <c r="DG170">
        <v>1</v>
      </c>
      <c r="DH170">
        <v>0</v>
      </c>
      <c r="DI170">
        <v>0</v>
      </c>
      <c r="DJ170">
        <v>0</v>
      </c>
      <c r="DK170">
        <v>1</v>
      </c>
      <c r="DL170">
        <v>0</v>
      </c>
      <c r="DM170">
        <v>0</v>
      </c>
      <c r="DN170">
        <v>0</v>
      </c>
      <c r="DO170">
        <v>0</v>
      </c>
      <c r="DP170">
        <v>1</v>
      </c>
      <c r="DQ170">
        <v>1</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1</v>
      </c>
      <c r="EK170">
        <v>0</v>
      </c>
      <c r="EL170">
        <v>0</v>
      </c>
      <c r="EM170">
        <v>0</v>
      </c>
      <c r="EN170">
        <v>0</v>
      </c>
      <c r="EO170">
        <v>0</v>
      </c>
      <c r="EP170">
        <v>0</v>
      </c>
      <c r="EQ170">
        <v>0</v>
      </c>
      <c r="ER170">
        <v>0</v>
      </c>
      <c r="ES170">
        <v>0</v>
      </c>
      <c r="ET170">
        <v>0</v>
      </c>
      <c r="EU170">
        <v>0</v>
      </c>
      <c r="EV170">
        <v>1</v>
      </c>
      <c r="EW170">
        <v>2</v>
      </c>
      <c r="EX170" t="s">
        <v>1925</v>
      </c>
      <c r="EY170" t="s">
        <v>1925</v>
      </c>
      <c r="EZ170" t="s">
        <v>1925</v>
      </c>
      <c r="FA170" t="s">
        <v>1925</v>
      </c>
      <c r="FB170" t="s">
        <v>1925</v>
      </c>
      <c r="FC170" t="s">
        <v>1925</v>
      </c>
      <c r="FD170" t="s">
        <v>1925</v>
      </c>
      <c r="FE170">
        <v>1</v>
      </c>
      <c r="FF170">
        <v>0</v>
      </c>
      <c r="FG170">
        <v>0</v>
      </c>
      <c r="FH170">
        <v>1</v>
      </c>
      <c r="FI170">
        <v>0</v>
      </c>
      <c r="FJ170">
        <v>0</v>
      </c>
      <c r="FK170">
        <v>0</v>
      </c>
      <c r="FL170">
        <v>0</v>
      </c>
      <c r="FM170">
        <v>0</v>
      </c>
      <c r="FN170">
        <v>0</v>
      </c>
      <c r="FO170">
        <v>0</v>
      </c>
      <c r="FP170">
        <v>0</v>
      </c>
      <c r="FQ170">
        <v>1</v>
      </c>
      <c r="FR170">
        <v>2</v>
      </c>
      <c r="FS170" t="s">
        <v>1925</v>
      </c>
      <c r="FT170" t="s">
        <v>1925</v>
      </c>
      <c r="FU170" t="s">
        <v>1925</v>
      </c>
      <c r="FV170" t="s">
        <v>1925</v>
      </c>
      <c r="FW170" t="s">
        <v>1925</v>
      </c>
      <c r="FX170" t="s">
        <v>1925</v>
      </c>
      <c r="FY170" t="s">
        <v>1925</v>
      </c>
      <c r="FZ170" t="s">
        <v>1925</v>
      </c>
      <c r="GA170" t="s">
        <v>1925</v>
      </c>
      <c r="GB170" t="s">
        <v>1925</v>
      </c>
      <c r="GC170">
        <v>1</v>
      </c>
      <c r="GD170">
        <v>0</v>
      </c>
      <c r="GE170">
        <v>1</v>
      </c>
      <c r="GF170">
        <v>1</v>
      </c>
      <c r="GG170">
        <v>0</v>
      </c>
      <c r="GH170">
        <v>1</v>
      </c>
      <c r="GI170">
        <v>0</v>
      </c>
      <c r="GJ170">
        <v>1</v>
      </c>
      <c r="GK170">
        <v>1</v>
      </c>
      <c r="GL170">
        <v>1</v>
      </c>
      <c r="GM170">
        <v>1</v>
      </c>
      <c r="GN170">
        <v>1</v>
      </c>
      <c r="GO170">
        <v>1</v>
      </c>
      <c r="GP170">
        <v>0</v>
      </c>
      <c r="GQ170">
        <v>1</v>
      </c>
      <c r="GR170">
        <v>1</v>
      </c>
      <c r="GS170">
        <v>1</v>
      </c>
      <c r="GT170">
        <v>0</v>
      </c>
      <c r="GU170">
        <v>1</v>
      </c>
      <c r="GV170">
        <v>0</v>
      </c>
      <c r="GW170">
        <v>0</v>
      </c>
      <c r="GX170">
        <v>0</v>
      </c>
      <c r="GY170">
        <v>0</v>
      </c>
      <c r="GZ170">
        <v>0</v>
      </c>
      <c r="HA170">
        <v>0</v>
      </c>
      <c r="HB170">
        <v>0</v>
      </c>
      <c r="HC170">
        <v>0</v>
      </c>
      <c r="HD170">
        <v>0</v>
      </c>
      <c r="HE170">
        <v>1</v>
      </c>
      <c r="HF170">
        <v>1</v>
      </c>
      <c r="HG170">
        <v>1</v>
      </c>
      <c r="HH170">
        <v>1</v>
      </c>
      <c r="HI170">
        <v>0</v>
      </c>
      <c r="HJ170">
        <v>1</v>
      </c>
      <c r="HK170">
        <v>1</v>
      </c>
      <c r="HL170">
        <v>0</v>
      </c>
      <c r="HM170">
        <v>1</v>
      </c>
      <c r="HN170">
        <v>0</v>
      </c>
      <c r="HO170">
        <v>1</v>
      </c>
      <c r="HP170">
        <v>0</v>
      </c>
      <c r="HQ170">
        <v>0</v>
      </c>
      <c r="HR170">
        <v>0</v>
      </c>
      <c r="HS170">
        <v>0</v>
      </c>
    </row>
    <row r="171" spans="1:227" x14ac:dyDescent="0.35">
      <c r="A171" t="s">
        <v>755</v>
      </c>
      <c r="B171" s="1">
        <v>39448</v>
      </c>
      <c r="C171" s="1">
        <v>39557</v>
      </c>
      <c r="D171">
        <v>1</v>
      </c>
      <c r="E171">
        <v>1</v>
      </c>
      <c r="F171">
        <v>1</v>
      </c>
      <c r="G171">
        <v>0</v>
      </c>
      <c r="H171">
        <v>0</v>
      </c>
      <c r="I171">
        <v>0</v>
      </c>
      <c r="J171">
        <v>0</v>
      </c>
      <c r="K171">
        <v>0</v>
      </c>
      <c r="L171">
        <v>0</v>
      </c>
      <c r="M171">
        <v>0</v>
      </c>
      <c r="N171">
        <v>1</v>
      </c>
      <c r="O171">
        <v>0</v>
      </c>
      <c r="P171">
        <v>0</v>
      </c>
      <c r="Q171">
        <v>0</v>
      </c>
      <c r="R171">
        <v>1</v>
      </c>
      <c r="S171">
        <v>0</v>
      </c>
      <c r="T171">
        <v>0</v>
      </c>
      <c r="U171">
        <v>0</v>
      </c>
      <c r="V171">
        <v>1</v>
      </c>
      <c r="W171">
        <v>1</v>
      </c>
      <c r="X171">
        <v>0</v>
      </c>
      <c r="Y171">
        <v>0</v>
      </c>
      <c r="Z171">
        <v>1</v>
      </c>
      <c r="AA171">
        <v>1</v>
      </c>
      <c r="AB171">
        <v>1</v>
      </c>
      <c r="AC171">
        <v>1</v>
      </c>
      <c r="AD171">
        <v>0</v>
      </c>
      <c r="AE171">
        <v>0</v>
      </c>
      <c r="AF171">
        <v>0</v>
      </c>
      <c r="AG171">
        <v>0</v>
      </c>
      <c r="AH171">
        <v>1</v>
      </c>
      <c r="AI171">
        <v>0</v>
      </c>
      <c r="AJ171">
        <v>0</v>
      </c>
      <c r="AK171">
        <v>0</v>
      </c>
      <c r="AL171">
        <v>1</v>
      </c>
      <c r="AM171">
        <v>0</v>
      </c>
      <c r="AN171">
        <v>1</v>
      </c>
      <c r="AO171">
        <v>0</v>
      </c>
      <c r="AP171">
        <v>1</v>
      </c>
      <c r="AQ171">
        <v>1</v>
      </c>
      <c r="AR171">
        <v>0</v>
      </c>
      <c r="AS171">
        <v>1</v>
      </c>
      <c r="AT171">
        <v>0</v>
      </c>
      <c r="AU171">
        <v>0</v>
      </c>
      <c r="AV171">
        <v>1</v>
      </c>
      <c r="AW171">
        <v>0</v>
      </c>
      <c r="AX171">
        <v>0</v>
      </c>
      <c r="AY171">
        <v>0</v>
      </c>
      <c r="AZ171">
        <v>0</v>
      </c>
      <c r="BA171">
        <v>0</v>
      </c>
      <c r="BB171">
        <v>0</v>
      </c>
      <c r="BC171">
        <v>0</v>
      </c>
      <c r="BD171">
        <v>0</v>
      </c>
      <c r="BE171">
        <v>0</v>
      </c>
      <c r="BF171">
        <v>0</v>
      </c>
      <c r="BG171">
        <v>0</v>
      </c>
      <c r="BH171">
        <v>0</v>
      </c>
      <c r="BI171">
        <v>0</v>
      </c>
      <c r="BJ171">
        <v>0</v>
      </c>
      <c r="BK171">
        <v>1</v>
      </c>
      <c r="BL171">
        <v>0</v>
      </c>
      <c r="BM171">
        <v>0</v>
      </c>
      <c r="BN171">
        <v>0</v>
      </c>
      <c r="BO171">
        <v>0</v>
      </c>
      <c r="BP171">
        <v>0</v>
      </c>
      <c r="BQ171">
        <v>0</v>
      </c>
      <c r="BR171">
        <v>0</v>
      </c>
      <c r="BS171">
        <v>1</v>
      </c>
      <c r="BT171">
        <v>1</v>
      </c>
      <c r="BU171">
        <v>0</v>
      </c>
      <c r="BV171">
        <v>0</v>
      </c>
      <c r="BW171">
        <v>1</v>
      </c>
      <c r="BX171">
        <v>0</v>
      </c>
      <c r="BY171">
        <v>0</v>
      </c>
      <c r="BZ171">
        <v>1</v>
      </c>
      <c r="CA171">
        <v>1</v>
      </c>
      <c r="CB171">
        <v>1</v>
      </c>
      <c r="CC171">
        <v>0</v>
      </c>
      <c r="CD171">
        <v>1</v>
      </c>
      <c r="CE171">
        <v>0</v>
      </c>
      <c r="CF171">
        <v>0</v>
      </c>
      <c r="CG171">
        <v>0</v>
      </c>
      <c r="CH171">
        <v>0</v>
      </c>
      <c r="CI171">
        <v>0</v>
      </c>
      <c r="CJ171">
        <v>0</v>
      </c>
      <c r="CK171">
        <v>0</v>
      </c>
      <c r="CL171">
        <v>0</v>
      </c>
      <c r="CM171">
        <v>0</v>
      </c>
      <c r="CN171">
        <v>0</v>
      </c>
      <c r="CO171">
        <v>0</v>
      </c>
      <c r="CP171">
        <v>0</v>
      </c>
      <c r="CQ171">
        <v>0</v>
      </c>
      <c r="CR171">
        <v>0</v>
      </c>
      <c r="CS171">
        <v>0</v>
      </c>
      <c r="CT171">
        <v>0</v>
      </c>
      <c r="CU171">
        <v>1</v>
      </c>
      <c r="CV171">
        <v>0</v>
      </c>
      <c r="CW171">
        <v>0</v>
      </c>
      <c r="CX171">
        <v>1</v>
      </c>
      <c r="CY171">
        <v>0</v>
      </c>
      <c r="CZ171">
        <v>1</v>
      </c>
      <c r="DA171">
        <v>1</v>
      </c>
      <c r="DB171">
        <v>1</v>
      </c>
      <c r="DC171">
        <v>1</v>
      </c>
      <c r="DD171">
        <v>0</v>
      </c>
      <c r="DE171">
        <v>0</v>
      </c>
      <c r="DF171">
        <v>0</v>
      </c>
      <c r="DG171">
        <v>0</v>
      </c>
      <c r="DH171">
        <v>1</v>
      </c>
      <c r="DI171">
        <v>0</v>
      </c>
      <c r="DJ171">
        <v>0</v>
      </c>
      <c r="DK171">
        <v>1</v>
      </c>
      <c r="DL171">
        <v>0</v>
      </c>
      <c r="DM171">
        <v>0</v>
      </c>
      <c r="DN171">
        <v>1</v>
      </c>
      <c r="DO171">
        <v>1</v>
      </c>
      <c r="DP171">
        <v>1</v>
      </c>
      <c r="DQ171">
        <v>1</v>
      </c>
      <c r="DR171">
        <v>0</v>
      </c>
      <c r="DS171">
        <v>1</v>
      </c>
      <c r="DT171">
        <v>1</v>
      </c>
      <c r="DU171">
        <v>1</v>
      </c>
      <c r="DV171">
        <v>0</v>
      </c>
      <c r="DW171">
        <v>0</v>
      </c>
      <c r="DX171">
        <v>0</v>
      </c>
      <c r="DY171">
        <v>0</v>
      </c>
      <c r="DZ171">
        <v>0</v>
      </c>
      <c r="EA171">
        <v>0</v>
      </c>
      <c r="EB171">
        <v>0</v>
      </c>
      <c r="EC171">
        <v>0</v>
      </c>
      <c r="ED171">
        <v>0</v>
      </c>
      <c r="EE171">
        <v>0</v>
      </c>
      <c r="EF171">
        <v>0</v>
      </c>
      <c r="EG171">
        <v>0</v>
      </c>
      <c r="EH171">
        <v>0</v>
      </c>
      <c r="EI171">
        <v>0</v>
      </c>
      <c r="EJ171">
        <v>1</v>
      </c>
      <c r="EK171">
        <v>0</v>
      </c>
      <c r="EL171">
        <v>0</v>
      </c>
      <c r="EM171">
        <v>0</v>
      </c>
      <c r="EN171">
        <v>0</v>
      </c>
      <c r="EO171">
        <v>0</v>
      </c>
      <c r="EP171">
        <v>0</v>
      </c>
      <c r="EQ171">
        <v>0</v>
      </c>
      <c r="ER171">
        <v>0</v>
      </c>
      <c r="ES171">
        <v>0</v>
      </c>
      <c r="ET171">
        <v>0</v>
      </c>
      <c r="EU171">
        <v>0</v>
      </c>
      <c r="EV171">
        <v>1</v>
      </c>
      <c r="EW171">
        <v>0</v>
      </c>
      <c r="EX171">
        <v>0</v>
      </c>
      <c r="EY171">
        <v>0</v>
      </c>
      <c r="EZ171">
        <v>0</v>
      </c>
      <c r="FA171">
        <v>0</v>
      </c>
      <c r="FB171">
        <v>0</v>
      </c>
      <c r="FC171">
        <v>1</v>
      </c>
      <c r="FD171">
        <v>0</v>
      </c>
      <c r="FE171">
        <v>0</v>
      </c>
      <c r="FF171" t="s">
        <v>1925</v>
      </c>
      <c r="FG171" t="s">
        <v>1925</v>
      </c>
      <c r="FH171" t="s">
        <v>1925</v>
      </c>
      <c r="FI171" t="s">
        <v>1925</v>
      </c>
      <c r="FJ171" t="s">
        <v>1925</v>
      </c>
      <c r="FK171" t="s">
        <v>1925</v>
      </c>
      <c r="FL171">
        <v>0</v>
      </c>
      <c r="FM171">
        <v>0</v>
      </c>
      <c r="FN171">
        <v>0</v>
      </c>
      <c r="FO171">
        <v>0</v>
      </c>
      <c r="FP171">
        <v>0</v>
      </c>
      <c r="FQ171">
        <v>1</v>
      </c>
      <c r="FR171">
        <v>2</v>
      </c>
      <c r="FS171" t="s">
        <v>1925</v>
      </c>
      <c r="FT171" t="s">
        <v>1925</v>
      </c>
      <c r="FU171" t="s">
        <v>1925</v>
      </c>
      <c r="FV171" t="s">
        <v>1925</v>
      </c>
      <c r="FW171" t="s">
        <v>1925</v>
      </c>
      <c r="FX171" t="s">
        <v>1925</v>
      </c>
      <c r="FY171" t="s">
        <v>1925</v>
      </c>
      <c r="FZ171" t="s">
        <v>1925</v>
      </c>
      <c r="GA171" t="s">
        <v>1925</v>
      </c>
      <c r="GB171" t="s">
        <v>1925</v>
      </c>
      <c r="GC171">
        <v>1</v>
      </c>
      <c r="GD171">
        <v>2</v>
      </c>
      <c r="GE171">
        <v>1</v>
      </c>
      <c r="GF171">
        <v>1</v>
      </c>
      <c r="GG171">
        <v>0</v>
      </c>
      <c r="GH171">
        <v>0</v>
      </c>
      <c r="GI171">
        <v>0</v>
      </c>
      <c r="GJ171">
        <v>0</v>
      </c>
      <c r="GK171">
        <v>0</v>
      </c>
      <c r="GL171">
        <v>0</v>
      </c>
      <c r="GM171">
        <v>0</v>
      </c>
      <c r="GN171">
        <v>0</v>
      </c>
      <c r="GO171">
        <v>0</v>
      </c>
      <c r="GP171">
        <v>0</v>
      </c>
      <c r="GQ171">
        <v>0</v>
      </c>
      <c r="GR171" t="s">
        <v>1925</v>
      </c>
      <c r="GS171" t="s">
        <v>1925</v>
      </c>
      <c r="GT171" t="s">
        <v>1925</v>
      </c>
      <c r="GU171" t="s">
        <v>1925</v>
      </c>
      <c r="GV171" t="s">
        <v>1925</v>
      </c>
      <c r="GW171" t="s">
        <v>1925</v>
      </c>
      <c r="GX171" t="s">
        <v>1925</v>
      </c>
      <c r="GY171" t="s">
        <v>1925</v>
      </c>
      <c r="GZ171" t="s">
        <v>1925</v>
      </c>
      <c r="HA171" t="s">
        <v>1925</v>
      </c>
      <c r="HB171" t="s">
        <v>1925</v>
      </c>
      <c r="HC171" t="s">
        <v>1925</v>
      </c>
      <c r="HD171" t="s">
        <v>1925</v>
      </c>
      <c r="HE171">
        <v>1</v>
      </c>
      <c r="HF171">
        <v>1</v>
      </c>
      <c r="HG171">
        <v>0</v>
      </c>
      <c r="HH171">
        <v>0</v>
      </c>
      <c r="HI171">
        <v>0</v>
      </c>
      <c r="HJ171">
        <v>0</v>
      </c>
      <c r="HK171">
        <v>0</v>
      </c>
      <c r="HL171">
        <v>0</v>
      </c>
      <c r="HM171">
        <v>0</v>
      </c>
      <c r="HN171">
        <v>0</v>
      </c>
      <c r="HO171">
        <v>0</v>
      </c>
      <c r="HP171">
        <v>0</v>
      </c>
      <c r="HQ171">
        <v>0</v>
      </c>
      <c r="HR171">
        <v>0</v>
      </c>
      <c r="HS171">
        <v>0</v>
      </c>
    </row>
    <row r="172" spans="1:227" x14ac:dyDescent="0.35">
      <c r="A172" t="s">
        <v>755</v>
      </c>
      <c r="B172" s="1">
        <v>39558</v>
      </c>
      <c r="C172" s="1">
        <v>39612</v>
      </c>
      <c r="D172">
        <v>1</v>
      </c>
      <c r="E172">
        <v>1</v>
      </c>
      <c r="F172">
        <v>1</v>
      </c>
      <c r="G172">
        <v>0</v>
      </c>
      <c r="H172">
        <v>0</v>
      </c>
      <c r="I172">
        <v>0</v>
      </c>
      <c r="J172">
        <v>0</v>
      </c>
      <c r="K172">
        <v>0</v>
      </c>
      <c r="L172">
        <v>0</v>
      </c>
      <c r="M172">
        <v>0</v>
      </c>
      <c r="N172">
        <v>1</v>
      </c>
      <c r="O172">
        <v>0</v>
      </c>
      <c r="P172">
        <v>0</v>
      </c>
      <c r="Q172">
        <v>0</v>
      </c>
      <c r="R172">
        <v>1</v>
      </c>
      <c r="S172">
        <v>0</v>
      </c>
      <c r="T172">
        <v>0</v>
      </c>
      <c r="U172">
        <v>0</v>
      </c>
      <c r="V172">
        <v>1</v>
      </c>
      <c r="W172">
        <v>1</v>
      </c>
      <c r="X172">
        <v>0</v>
      </c>
      <c r="Y172">
        <v>0</v>
      </c>
      <c r="Z172">
        <v>1</v>
      </c>
      <c r="AA172">
        <v>1</v>
      </c>
      <c r="AB172">
        <v>1</v>
      </c>
      <c r="AC172">
        <v>1</v>
      </c>
      <c r="AD172">
        <v>0</v>
      </c>
      <c r="AE172">
        <v>0</v>
      </c>
      <c r="AF172">
        <v>0</v>
      </c>
      <c r="AG172">
        <v>0</v>
      </c>
      <c r="AH172">
        <v>1</v>
      </c>
      <c r="AI172">
        <v>0</v>
      </c>
      <c r="AJ172">
        <v>0</v>
      </c>
      <c r="AK172">
        <v>0</v>
      </c>
      <c r="AL172">
        <v>1</v>
      </c>
      <c r="AM172">
        <v>0</v>
      </c>
      <c r="AN172">
        <v>1</v>
      </c>
      <c r="AO172">
        <v>0</v>
      </c>
      <c r="AP172">
        <v>1</v>
      </c>
      <c r="AQ172">
        <v>1</v>
      </c>
      <c r="AR172">
        <v>0</v>
      </c>
      <c r="AS172">
        <v>1</v>
      </c>
      <c r="AT172">
        <v>0</v>
      </c>
      <c r="AU172">
        <v>0</v>
      </c>
      <c r="AV172">
        <v>1</v>
      </c>
      <c r="AW172">
        <v>0</v>
      </c>
      <c r="AX172">
        <v>0</v>
      </c>
      <c r="AY172">
        <v>0</v>
      </c>
      <c r="AZ172">
        <v>0</v>
      </c>
      <c r="BA172">
        <v>0</v>
      </c>
      <c r="BB172">
        <v>0</v>
      </c>
      <c r="BC172">
        <v>0</v>
      </c>
      <c r="BD172">
        <v>0</v>
      </c>
      <c r="BE172">
        <v>0</v>
      </c>
      <c r="BF172">
        <v>0</v>
      </c>
      <c r="BG172">
        <v>0</v>
      </c>
      <c r="BH172">
        <v>0</v>
      </c>
      <c r="BI172">
        <v>0</v>
      </c>
      <c r="BJ172">
        <v>0</v>
      </c>
      <c r="BK172">
        <v>1</v>
      </c>
      <c r="BL172">
        <v>0</v>
      </c>
      <c r="BM172">
        <v>0</v>
      </c>
      <c r="BN172">
        <v>0</v>
      </c>
      <c r="BO172">
        <v>0</v>
      </c>
      <c r="BP172">
        <v>0</v>
      </c>
      <c r="BQ172">
        <v>0</v>
      </c>
      <c r="BR172">
        <v>0</v>
      </c>
      <c r="BS172">
        <v>1</v>
      </c>
      <c r="BT172">
        <v>1</v>
      </c>
      <c r="BU172">
        <v>0</v>
      </c>
      <c r="BV172">
        <v>0</v>
      </c>
      <c r="BW172">
        <v>1</v>
      </c>
      <c r="BX172">
        <v>0</v>
      </c>
      <c r="BY172">
        <v>0</v>
      </c>
      <c r="BZ172">
        <v>1</v>
      </c>
      <c r="CA172">
        <v>1</v>
      </c>
      <c r="CB172">
        <v>1</v>
      </c>
      <c r="CC172">
        <v>0</v>
      </c>
      <c r="CD172">
        <v>1</v>
      </c>
      <c r="CE172">
        <v>0</v>
      </c>
      <c r="CF172">
        <v>0</v>
      </c>
      <c r="CG172">
        <v>0</v>
      </c>
      <c r="CH172">
        <v>0</v>
      </c>
      <c r="CI172">
        <v>0</v>
      </c>
      <c r="CJ172">
        <v>0</v>
      </c>
      <c r="CK172">
        <v>0</v>
      </c>
      <c r="CL172">
        <v>0</v>
      </c>
      <c r="CM172">
        <v>0</v>
      </c>
      <c r="CN172">
        <v>0</v>
      </c>
      <c r="CO172">
        <v>0</v>
      </c>
      <c r="CP172">
        <v>0</v>
      </c>
      <c r="CQ172">
        <v>0</v>
      </c>
      <c r="CR172">
        <v>0</v>
      </c>
      <c r="CS172">
        <v>0</v>
      </c>
      <c r="CT172">
        <v>0</v>
      </c>
      <c r="CU172">
        <v>1</v>
      </c>
      <c r="CV172">
        <v>0</v>
      </c>
      <c r="CW172">
        <v>0</v>
      </c>
      <c r="CX172">
        <v>1</v>
      </c>
      <c r="CY172">
        <v>0</v>
      </c>
      <c r="CZ172">
        <v>1</v>
      </c>
      <c r="DA172">
        <v>1</v>
      </c>
      <c r="DB172">
        <v>1</v>
      </c>
      <c r="DC172">
        <v>1</v>
      </c>
      <c r="DD172">
        <v>0</v>
      </c>
      <c r="DE172">
        <v>0</v>
      </c>
      <c r="DF172">
        <v>0</v>
      </c>
      <c r="DG172">
        <v>0</v>
      </c>
      <c r="DH172">
        <v>1</v>
      </c>
      <c r="DI172">
        <v>0</v>
      </c>
      <c r="DJ172">
        <v>0</v>
      </c>
      <c r="DK172">
        <v>1</v>
      </c>
      <c r="DL172">
        <v>0</v>
      </c>
      <c r="DM172">
        <v>0</v>
      </c>
      <c r="DN172">
        <v>1</v>
      </c>
      <c r="DO172">
        <v>1</v>
      </c>
      <c r="DP172">
        <v>1</v>
      </c>
      <c r="DQ172">
        <v>1</v>
      </c>
      <c r="DR172">
        <v>0</v>
      </c>
      <c r="DS172">
        <v>1</v>
      </c>
      <c r="DT172">
        <v>1</v>
      </c>
      <c r="DU172">
        <v>1</v>
      </c>
      <c r="DV172">
        <v>0</v>
      </c>
      <c r="DW172">
        <v>0</v>
      </c>
      <c r="DX172">
        <v>0</v>
      </c>
      <c r="DY172">
        <v>0</v>
      </c>
      <c r="DZ172">
        <v>0</v>
      </c>
      <c r="EA172">
        <v>0</v>
      </c>
      <c r="EB172">
        <v>0</v>
      </c>
      <c r="EC172">
        <v>0</v>
      </c>
      <c r="ED172">
        <v>0</v>
      </c>
      <c r="EE172">
        <v>0</v>
      </c>
      <c r="EF172">
        <v>0</v>
      </c>
      <c r="EG172">
        <v>0</v>
      </c>
      <c r="EH172">
        <v>0</v>
      </c>
      <c r="EI172">
        <v>0</v>
      </c>
      <c r="EJ172">
        <v>1</v>
      </c>
      <c r="EK172">
        <v>0</v>
      </c>
      <c r="EL172">
        <v>0</v>
      </c>
      <c r="EM172">
        <v>0</v>
      </c>
      <c r="EN172">
        <v>0</v>
      </c>
      <c r="EO172">
        <v>0</v>
      </c>
      <c r="EP172">
        <v>0</v>
      </c>
      <c r="EQ172">
        <v>0</v>
      </c>
      <c r="ER172">
        <v>0</v>
      </c>
      <c r="ES172">
        <v>0</v>
      </c>
      <c r="ET172">
        <v>0</v>
      </c>
      <c r="EU172">
        <v>0</v>
      </c>
      <c r="EV172">
        <v>1</v>
      </c>
      <c r="EW172">
        <v>0</v>
      </c>
      <c r="EX172">
        <v>0</v>
      </c>
      <c r="EY172">
        <v>0</v>
      </c>
      <c r="EZ172">
        <v>0</v>
      </c>
      <c r="FA172">
        <v>0</v>
      </c>
      <c r="FB172">
        <v>0</v>
      </c>
      <c r="FC172">
        <v>1</v>
      </c>
      <c r="FD172">
        <v>0</v>
      </c>
      <c r="FE172">
        <v>0</v>
      </c>
      <c r="FF172" t="s">
        <v>1925</v>
      </c>
      <c r="FG172" t="s">
        <v>1925</v>
      </c>
      <c r="FH172" t="s">
        <v>1925</v>
      </c>
      <c r="FI172" t="s">
        <v>1925</v>
      </c>
      <c r="FJ172" t="s">
        <v>1925</v>
      </c>
      <c r="FK172" t="s">
        <v>1925</v>
      </c>
      <c r="FL172">
        <v>0</v>
      </c>
      <c r="FM172">
        <v>0</v>
      </c>
      <c r="FN172">
        <v>0</v>
      </c>
      <c r="FO172">
        <v>0</v>
      </c>
      <c r="FP172">
        <v>0</v>
      </c>
      <c r="FQ172">
        <v>1</v>
      </c>
      <c r="FR172">
        <v>2</v>
      </c>
      <c r="FS172" t="s">
        <v>1925</v>
      </c>
      <c r="FT172" t="s">
        <v>1925</v>
      </c>
      <c r="FU172" t="s">
        <v>1925</v>
      </c>
      <c r="FV172" t="s">
        <v>1925</v>
      </c>
      <c r="FW172" t="s">
        <v>1925</v>
      </c>
      <c r="FX172" t="s">
        <v>1925</v>
      </c>
      <c r="FY172" t="s">
        <v>1925</v>
      </c>
      <c r="FZ172" t="s">
        <v>1925</v>
      </c>
      <c r="GA172" t="s">
        <v>1925</v>
      </c>
      <c r="GB172" t="s">
        <v>1925</v>
      </c>
      <c r="GC172">
        <v>1</v>
      </c>
      <c r="GD172">
        <v>2</v>
      </c>
      <c r="GE172">
        <v>1</v>
      </c>
      <c r="GF172">
        <v>1</v>
      </c>
      <c r="GG172">
        <v>0</v>
      </c>
      <c r="GH172">
        <v>0</v>
      </c>
      <c r="GI172">
        <v>0</v>
      </c>
      <c r="GJ172">
        <v>0</v>
      </c>
      <c r="GK172">
        <v>0</v>
      </c>
      <c r="GL172">
        <v>0</v>
      </c>
      <c r="GM172">
        <v>0</v>
      </c>
      <c r="GN172">
        <v>0</v>
      </c>
      <c r="GO172">
        <v>0</v>
      </c>
      <c r="GP172">
        <v>0</v>
      </c>
      <c r="GQ172">
        <v>0</v>
      </c>
      <c r="GR172" t="s">
        <v>1925</v>
      </c>
      <c r="GS172" t="s">
        <v>1925</v>
      </c>
      <c r="GT172" t="s">
        <v>1925</v>
      </c>
      <c r="GU172" t="s">
        <v>1925</v>
      </c>
      <c r="GV172" t="s">
        <v>1925</v>
      </c>
      <c r="GW172" t="s">
        <v>1925</v>
      </c>
      <c r="GX172" t="s">
        <v>1925</v>
      </c>
      <c r="GY172" t="s">
        <v>1925</v>
      </c>
      <c r="GZ172" t="s">
        <v>1925</v>
      </c>
      <c r="HA172" t="s">
        <v>1925</v>
      </c>
      <c r="HB172" t="s">
        <v>1925</v>
      </c>
      <c r="HC172" t="s">
        <v>1925</v>
      </c>
      <c r="HD172" t="s">
        <v>1925</v>
      </c>
      <c r="HE172">
        <v>1</v>
      </c>
      <c r="HF172">
        <v>1</v>
      </c>
      <c r="HG172">
        <v>0</v>
      </c>
      <c r="HH172">
        <v>0</v>
      </c>
      <c r="HI172">
        <v>0</v>
      </c>
      <c r="HJ172">
        <v>0</v>
      </c>
      <c r="HK172">
        <v>0</v>
      </c>
      <c r="HL172">
        <v>0</v>
      </c>
      <c r="HM172">
        <v>0</v>
      </c>
      <c r="HN172">
        <v>0</v>
      </c>
      <c r="HO172">
        <v>0</v>
      </c>
      <c r="HP172">
        <v>0</v>
      </c>
      <c r="HQ172">
        <v>0</v>
      </c>
      <c r="HR172">
        <v>0</v>
      </c>
      <c r="HS172">
        <v>0</v>
      </c>
    </row>
    <row r="173" spans="1:227" x14ac:dyDescent="0.35">
      <c r="A173" t="s">
        <v>755</v>
      </c>
      <c r="B173" s="1">
        <v>39613</v>
      </c>
      <c r="C173" s="1">
        <v>39674</v>
      </c>
      <c r="D173">
        <v>1</v>
      </c>
      <c r="E173">
        <v>1</v>
      </c>
      <c r="F173">
        <v>1</v>
      </c>
      <c r="G173">
        <v>1</v>
      </c>
      <c r="H173">
        <v>0</v>
      </c>
      <c r="I173">
        <v>0</v>
      </c>
      <c r="J173">
        <v>0</v>
      </c>
      <c r="K173">
        <v>0</v>
      </c>
      <c r="L173">
        <v>0</v>
      </c>
      <c r="M173">
        <v>0</v>
      </c>
      <c r="N173">
        <v>1</v>
      </c>
      <c r="O173">
        <v>0</v>
      </c>
      <c r="P173">
        <v>0</v>
      </c>
      <c r="Q173">
        <v>0</v>
      </c>
      <c r="R173">
        <v>1</v>
      </c>
      <c r="S173">
        <v>0</v>
      </c>
      <c r="T173">
        <v>0</v>
      </c>
      <c r="U173">
        <v>0</v>
      </c>
      <c r="V173">
        <v>1</v>
      </c>
      <c r="W173">
        <v>1</v>
      </c>
      <c r="X173">
        <v>0</v>
      </c>
      <c r="Y173">
        <v>0</v>
      </c>
      <c r="Z173">
        <v>1</v>
      </c>
      <c r="AA173">
        <v>1</v>
      </c>
      <c r="AB173">
        <v>1</v>
      </c>
      <c r="AC173">
        <v>1</v>
      </c>
      <c r="AD173">
        <v>0</v>
      </c>
      <c r="AE173">
        <v>0</v>
      </c>
      <c r="AF173">
        <v>0</v>
      </c>
      <c r="AG173">
        <v>0</v>
      </c>
      <c r="AH173">
        <v>1</v>
      </c>
      <c r="AI173">
        <v>0</v>
      </c>
      <c r="AJ173">
        <v>0</v>
      </c>
      <c r="AK173">
        <v>0</v>
      </c>
      <c r="AL173">
        <v>1</v>
      </c>
      <c r="AM173">
        <v>0</v>
      </c>
      <c r="AN173">
        <v>1</v>
      </c>
      <c r="AO173">
        <v>0</v>
      </c>
      <c r="AP173">
        <v>1</v>
      </c>
      <c r="AQ173">
        <v>1</v>
      </c>
      <c r="AR173">
        <v>0</v>
      </c>
      <c r="AS173">
        <v>1</v>
      </c>
      <c r="AT173">
        <v>0</v>
      </c>
      <c r="AU173">
        <v>0</v>
      </c>
      <c r="AV173">
        <v>1</v>
      </c>
      <c r="AW173">
        <v>0</v>
      </c>
      <c r="AX173">
        <v>0</v>
      </c>
      <c r="AY173">
        <v>0</v>
      </c>
      <c r="AZ173">
        <v>0</v>
      </c>
      <c r="BA173">
        <v>0</v>
      </c>
      <c r="BB173">
        <v>0</v>
      </c>
      <c r="BC173">
        <v>0</v>
      </c>
      <c r="BD173">
        <v>0</v>
      </c>
      <c r="BE173">
        <v>0</v>
      </c>
      <c r="BF173">
        <v>0</v>
      </c>
      <c r="BG173">
        <v>0</v>
      </c>
      <c r="BH173">
        <v>0</v>
      </c>
      <c r="BI173">
        <v>0</v>
      </c>
      <c r="BJ173">
        <v>0</v>
      </c>
      <c r="BK173">
        <v>1</v>
      </c>
      <c r="BL173">
        <v>0</v>
      </c>
      <c r="BM173">
        <v>0</v>
      </c>
      <c r="BN173">
        <v>0</v>
      </c>
      <c r="BO173">
        <v>0</v>
      </c>
      <c r="BP173">
        <v>0</v>
      </c>
      <c r="BQ173">
        <v>0</v>
      </c>
      <c r="BR173">
        <v>0</v>
      </c>
      <c r="BS173">
        <v>1</v>
      </c>
      <c r="BT173">
        <v>1</v>
      </c>
      <c r="BU173">
        <v>0</v>
      </c>
      <c r="BV173">
        <v>0</v>
      </c>
      <c r="BW173">
        <v>1</v>
      </c>
      <c r="BX173">
        <v>0</v>
      </c>
      <c r="BY173">
        <v>0</v>
      </c>
      <c r="BZ173">
        <v>1</v>
      </c>
      <c r="CA173">
        <v>1</v>
      </c>
      <c r="CB173">
        <v>1</v>
      </c>
      <c r="CC173">
        <v>0</v>
      </c>
      <c r="CD173">
        <v>1</v>
      </c>
      <c r="CE173">
        <v>0</v>
      </c>
      <c r="CF173">
        <v>0</v>
      </c>
      <c r="CG173">
        <v>0</v>
      </c>
      <c r="CH173">
        <v>0</v>
      </c>
      <c r="CI173">
        <v>0</v>
      </c>
      <c r="CJ173">
        <v>0</v>
      </c>
      <c r="CK173">
        <v>0</v>
      </c>
      <c r="CL173">
        <v>0</v>
      </c>
      <c r="CM173">
        <v>0</v>
      </c>
      <c r="CN173">
        <v>0</v>
      </c>
      <c r="CO173">
        <v>0</v>
      </c>
      <c r="CP173">
        <v>0</v>
      </c>
      <c r="CQ173">
        <v>0</v>
      </c>
      <c r="CR173">
        <v>0</v>
      </c>
      <c r="CS173">
        <v>0</v>
      </c>
      <c r="CT173">
        <v>0</v>
      </c>
      <c r="CU173">
        <v>1</v>
      </c>
      <c r="CV173">
        <v>0</v>
      </c>
      <c r="CW173">
        <v>0</v>
      </c>
      <c r="CX173">
        <v>1</v>
      </c>
      <c r="CY173">
        <v>0</v>
      </c>
      <c r="CZ173">
        <v>1</v>
      </c>
      <c r="DA173">
        <v>1</v>
      </c>
      <c r="DB173">
        <v>1</v>
      </c>
      <c r="DC173">
        <v>1</v>
      </c>
      <c r="DD173">
        <v>0</v>
      </c>
      <c r="DE173">
        <v>0</v>
      </c>
      <c r="DF173">
        <v>0</v>
      </c>
      <c r="DG173">
        <v>0</v>
      </c>
      <c r="DH173">
        <v>1</v>
      </c>
      <c r="DI173">
        <v>0</v>
      </c>
      <c r="DJ173">
        <v>0</v>
      </c>
      <c r="DK173">
        <v>1</v>
      </c>
      <c r="DL173">
        <v>0</v>
      </c>
      <c r="DM173">
        <v>0</v>
      </c>
      <c r="DN173">
        <v>1</v>
      </c>
      <c r="DO173">
        <v>1</v>
      </c>
      <c r="DP173">
        <v>1</v>
      </c>
      <c r="DQ173">
        <v>1</v>
      </c>
      <c r="DR173">
        <v>0</v>
      </c>
      <c r="DS173">
        <v>1</v>
      </c>
      <c r="DT173">
        <v>1</v>
      </c>
      <c r="DU173">
        <v>1</v>
      </c>
      <c r="DV173">
        <v>0</v>
      </c>
      <c r="DW173">
        <v>0</v>
      </c>
      <c r="DX173">
        <v>0</v>
      </c>
      <c r="DY173">
        <v>0</v>
      </c>
      <c r="DZ173">
        <v>0</v>
      </c>
      <c r="EA173">
        <v>0</v>
      </c>
      <c r="EB173">
        <v>0</v>
      </c>
      <c r="EC173">
        <v>0</v>
      </c>
      <c r="ED173">
        <v>0</v>
      </c>
      <c r="EE173">
        <v>0</v>
      </c>
      <c r="EF173">
        <v>0</v>
      </c>
      <c r="EG173">
        <v>0</v>
      </c>
      <c r="EH173">
        <v>0</v>
      </c>
      <c r="EI173">
        <v>0</v>
      </c>
      <c r="EJ173">
        <v>1</v>
      </c>
      <c r="EK173">
        <v>0</v>
      </c>
      <c r="EL173">
        <v>0</v>
      </c>
      <c r="EM173">
        <v>0</v>
      </c>
      <c r="EN173">
        <v>0</v>
      </c>
      <c r="EO173">
        <v>0</v>
      </c>
      <c r="EP173">
        <v>0</v>
      </c>
      <c r="EQ173">
        <v>0</v>
      </c>
      <c r="ER173">
        <v>0</v>
      </c>
      <c r="ES173">
        <v>0</v>
      </c>
      <c r="ET173">
        <v>0</v>
      </c>
      <c r="EU173">
        <v>0</v>
      </c>
      <c r="EV173">
        <v>1</v>
      </c>
      <c r="EW173">
        <v>0</v>
      </c>
      <c r="EX173">
        <v>0</v>
      </c>
      <c r="EY173">
        <v>0</v>
      </c>
      <c r="EZ173">
        <v>0</v>
      </c>
      <c r="FA173">
        <v>0</v>
      </c>
      <c r="FB173">
        <v>0</v>
      </c>
      <c r="FC173">
        <v>1</v>
      </c>
      <c r="FD173">
        <v>0</v>
      </c>
      <c r="FE173">
        <v>0</v>
      </c>
      <c r="FF173" t="s">
        <v>1925</v>
      </c>
      <c r="FG173" t="s">
        <v>1925</v>
      </c>
      <c r="FH173" t="s">
        <v>1925</v>
      </c>
      <c r="FI173" t="s">
        <v>1925</v>
      </c>
      <c r="FJ173" t="s">
        <v>1925</v>
      </c>
      <c r="FK173" t="s">
        <v>1925</v>
      </c>
      <c r="FL173">
        <v>0</v>
      </c>
      <c r="FM173">
        <v>0</v>
      </c>
      <c r="FN173">
        <v>0</v>
      </c>
      <c r="FO173">
        <v>0</v>
      </c>
      <c r="FP173">
        <v>0</v>
      </c>
      <c r="FQ173">
        <v>1</v>
      </c>
      <c r="FR173">
        <v>2</v>
      </c>
      <c r="FS173" t="s">
        <v>1925</v>
      </c>
      <c r="FT173" t="s">
        <v>1925</v>
      </c>
      <c r="FU173" t="s">
        <v>1925</v>
      </c>
      <c r="FV173" t="s">
        <v>1925</v>
      </c>
      <c r="FW173" t="s">
        <v>1925</v>
      </c>
      <c r="FX173" t="s">
        <v>1925</v>
      </c>
      <c r="FY173" t="s">
        <v>1925</v>
      </c>
      <c r="FZ173" t="s">
        <v>1925</v>
      </c>
      <c r="GA173" t="s">
        <v>1925</v>
      </c>
      <c r="GB173" t="s">
        <v>1925</v>
      </c>
      <c r="GC173">
        <v>1</v>
      </c>
      <c r="GD173">
        <v>2</v>
      </c>
      <c r="GE173">
        <v>1</v>
      </c>
      <c r="GF173">
        <v>1</v>
      </c>
      <c r="GG173">
        <v>0</v>
      </c>
      <c r="GH173">
        <v>0</v>
      </c>
      <c r="GI173">
        <v>0</v>
      </c>
      <c r="GJ173">
        <v>0</v>
      </c>
      <c r="GK173">
        <v>0</v>
      </c>
      <c r="GL173">
        <v>0</v>
      </c>
      <c r="GM173">
        <v>0</v>
      </c>
      <c r="GN173">
        <v>0</v>
      </c>
      <c r="GO173">
        <v>0</v>
      </c>
      <c r="GP173">
        <v>0</v>
      </c>
      <c r="GQ173" t="s">
        <v>1925</v>
      </c>
      <c r="GR173" t="s">
        <v>1925</v>
      </c>
      <c r="GS173" t="s">
        <v>1925</v>
      </c>
      <c r="GT173" t="s">
        <v>1925</v>
      </c>
      <c r="GU173" t="s">
        <v>1925</v>
      </c>
      <c r="GV173" t="s">
        <v>1925</v>
      </c>
      <c r="GW173" t="s">
        <v>1925</v>
      </c>
      <c r="GX173" t="s">
        <v>1925</v>
      </c>
      <c r="GY173" t="s">
        <v>1925</v>
      </c>
      <c r="GZ173" t="s">
        <v>1925</v>
      </c>
      <c r="HA173" t="s">
        <v>1925</v>
      </c>
      <c r="HB173" t="s">
        <v>1925</v>
      </c>
      <c r="HC173" t="s">
        <v>1925</v>
      </c>
      <c r="HD173" t="s">
        <v>1925</v>
      </c>
      <c r="HE173">
        <v>1</v>
      </c>
      <c r="HF173">
        <v>1</v>
      </c>
      <c r="HG173">
        <v>0</v>
      </c>
      <c r="HH173">
        <v>0</v>
      </c>
      <c r="HI173">
        <v>0</v>
      </c>
      <c r="HJ173">
        <v>0</v>
      </c>
      <c r="HK173">
        <v>0</v>
      </c>
      <c r="HL173">
        <v>0</v>
      </c>
      <c r="HM173">
        <v>0</v>
      </c>
      <c r="HN173">
        <v>0</v>
      </c>
      <c r="HO173">
        <v>0</v>
      </c>
      <c r="HP173">
        <v>0</v>
      </c>
      <c r="HQ173">
        <v>0</v>
      </c>
      <c r="HR173">
        <v>0</v>
      </c>
      <c r="HS173">
        <v>0</v>
      </c>
    </row>
    <row r="174" spans="1:227" x14ac:dyDescent="0.35">
      <c r="A174" t="s">
        <v>755</v>
      </c>
      <c r="B174" s="1">
        <v>39675</v>
      </c>
      <c r="C174" s="1">
        <v>40039</v>
      </c>
      <c r="D174">
        <v>1</v>
      </c>
      <c r="E174">
        <v>1</v>
      </c>
      <c r="F174">
        <v>1</v>
      </c>
      <c r="G174">
        <v>1</v>
      </c>
      <c r="H174">
        <v>0</v>
      </c>
      <c r="I174">
        <v>0</v>
      </c>
      <c r="J174">
        <v>0</v>
      </c>
      <c r="K174">
        <v>0</v>
      </c>
      <c r="L174">
        <v>0</v>
      </c>
      <c r="M174">
        <v>0</v>
      </c>
      <c r="N174">
        <v>1</v>
      </c>
      <c r="O174">
        <v>0</v>
      </c>
      <c r="P174">
        <v>0</v>
      </c>
      <c r="Q174">
        <v>0</v>
      </c>
      <c r="R174">
        <v>1</v>
      </c>
      <c r="S174">
        <v>0</v>
      </c>
      <c r="T174">
        <v>0</v>
      </c>
      <c r="U174">
        <v>0</v>
      </c>
      <c r="V174">
        <v>1</v>
      </c>
      <c r="W174">
        <v>1</v>
      </c>
      <c r="X174">
        <v>0</v>
      </c>
      <c r="Y174">
        <v>0</v>
      </c>
      <c r="Z174">
        <v>1</v>
      </c>
      <c r="AA174">
        <v>1</v>
      </c>
      <c r="AB174">
        <v>1</v>
      </c>
      <c r="AC174">
        <v>1</v>
      </c>
      <c r="AD174">
        <v>0</v>
      </c>
      <c r="AE174">
        <v>0</v>
      </c>
      <c r="AF174">
        <v>0</v>
      </c>
      <c r="AG174">
        <v>0</v>
      </c>
      <c r="AH174">
        <v>1</v>
      </c>
      <c r="AI174">
        <v>0</v>
      </c>
      <c r="AJ174">
        <v>0</v>
      </c>
      <c r="AK174">
        <v>0</v>
      </c>
      <c r="AL174">
        <v>1</v>
      </c>
      <c r="AM174">
        <v>0</v>
      </c>
      <c r="AN174">
        <v>1</v>
      </c>
      <c r="AO174">
        <v>0</v>
      </c>
      <c r="AP174">
        <v>1</v>
      </c>
      <c r="AQ174">
        <v>1</v>
      </c>
      <c r="AR174">
        <v>0</v>
      </c>
      <c r="AS174">
        <v>1</v>
      </c>
      <c r="AT174">
        <v>0</v>
      </c>
      <c r="AU174">
        <v>0</v>
      </c>
      <c r="AV174">
        <v>1</v>
      </c>
      <c r="AW174">
        <v>0</v>
      </c>
      <c r="AX174">
        <v>0</v>
      </c>
      <c r="AY174">
        <v>0</v>
      </c>
      <c r="AZ174">
        <v>0</v>
      </c>
      <c r="BA174">
        <v>0</v>
      </c>
      <c r="BB174">
        <v>0</v>
      </c>
      <c r="BC174">
        <v>0</v>
      </c>
      <c r="BD174">
        <v>0</v>
      </c>
      <c r="BE174">
        <v>0</v>
      </c>
      <c r="BF174">
        <v>0</v>
      </c>
      <c r="BG174">
        <v>0</v>
      </c>
      <c r="BH174">
        <v>0</v>
      </c>
      <c r="BI174">
        <v>0</v>
      </c>
      <c r="BJ174">
        <v>0</v>
      </c>
      <c r="BK174">
        <v>1</v>
      </c>
      <c r="BL174">
        <v>0</v>
      </c>
      <c r="BM174">
        <v>0</v>
      </c>
      <c r="BN174">
        <v>0</v>
      </c>
      <c r="BO174">
        <v>0</v>
      </c>
      <c r="BP174">
        <v>0</v>
      </c>
      <c r="BQ174">
        <v>0</v>
      </c>
      <c r="BR174">
        <v>0</v>
      </c>
      <c r="BS174">
        <v>1</v>
      </c>
      <c r="BT174">
        <v>1</v>
      </c>
      <c r="BU174">
        <v>0</v>
      </c>
      <c r="BV174">
        <v>0</v>
      </c>
      <c r="BW174">
        <v>1</v>
      </c>
      <c r="BX174">
        <v>0</v>
      </c>
      <c r="BY174">
        <v>0</v>
      </c>
      <c r="BZ174">
        <v>1</v>
      </c>
      <c r="CA174">
        <v>1</v>
      </c>
      <c r="CB174">
        <v>1</v>
      </c>
      <c r="CC174">
        <v>0</v>
      </c>
      <c r="CD174">
        <v>1</v>
      </c>
      <c r="CE174">
        <v>0</v>
      </c>
      <c r="CF174">
        <v>0</v>
      </c>
      <c r="CG174">
        <v>0</v>
      </c>
      <c r="CH174">
        <v>0</v>
      </c>
      <c r="CI174">
        <v>0</v>
      </c>
      <c r="CJ174">
        <v>0</v>
      </c>
      <c r="CK174">
        <v>0</v>
      </c>
      <c r="CL174">
        <v>0</v>
      </c>
      <c r="CM174">
        <v>0</v>
      </c>
      <c r="CN174">
        <v>0</v>
      </c>
      <c r="CO174">
        <v>0</v>
      </c>
      <c r="CP174">
        <v>0</v>
      </c>
      <c r="CQ174">
        <v>0</v>
      </c>
      <c r="CR174">
        <v>0</v>
      </c>
      <c r="CS174">
        <v>0</v>
      </c>
      <c r="CT174">
        <v>0</v>
      </c>
      <c r="CU174">
        <v>1</v>
      </c>
      <c r="CV174">
        <v>0</v>
      </c>
      <c r="CW174">
        <v>0</v>
      </c>
      <c r="CX174">
        <v>1</v>
      </c>
      <c r="CY174">
        <v>0</v>
      </c>
      <c r="CZ174">
        <v>1</v>
      </c>
      <c r="DA174">
        <v>1</v>
      </c>
      <c r="DB174">
        <v>1</v>
      </c>
      <c r="DC174">
        <v>1</v>
      </c>
      <c r="DD174">
        <v>0</v>
      </c>
      <c r="DE174">
        <v>0</v>
      </c>
      <c r="DF174">
        <v>0</v>
      </c>
      <c r="DG174">
        <v>0</v>
      </c>
      <c r="DH174">
        <v>1</v>
      </c>
      <c r="DI174">
        <v>0</v>
      </c>
      <c r="DJ174">
        <v>0</v>
      </c>
      <c r="DK174">
        <v>1</v>
      </c>
      <c r="DL174">
        <v>0</v>
      </c>
      <c r="DM174">
        <v>0</v>
      </c>
      <c r="DN174">
        <v>1</v>
      </c>
      <c r="DO174">
        <v>1</v>
      </c>
      <c r="DP174">
        <v>1</v>
      </c>
      <c r="DQ174">
        <v>1</v>
      </c>
      <c r="DR174">
        <v>0</v>
      </c>
      <c r="DS174">
        <v>1</v>
      </c>
      <c r="DT174">
        <v>1</v>
      </c>
      <c r="DU174">
        <v>1</v>
      </c>
      <c r="DV174">
        <v>0</v>
      </c>
      <c r="DW174">
        <v>0</v>
      </c>
      <c r="DX174">
        <v>0</v>
      </c>
      <c r="DY174">
        <v>0</v>
      </c>
      <c r="DZ174">
        <v>0</v>
      </c>
      <c r="EA174">
        <v>0</v>
      </c>
      <c r="EB174">
        <v>0</v>
      </c>
      <c r="EC174">
        <v>0</v>
      </c>
      <c r="ED174">
        <v>0</v>
      </c>
      <c r="EE174">
        <v>0</v>
      </c>
      <c r="EF174">
        <v>0</v>
      </c>
      <c r="EG174">
        <v>0</v>
      </c>
      <c r="EH174">
        <v>0</v>
      </c>
      <c r="EI174">
        <v>0</v>
      </c>
      <c r="EJ174">
        <v>1</v>
      </c>
      <c r="EK174">
        <v>0</v>
      </c>
      <c r="EL174">
        <v>0</v>
      </c>
      <c r="EM174">
        <v>0</v>
      </c>
      <c r="EN174">
        <v>0</v>
      </c>
      <c r="EO174">
        <v>0</v>
      </c>
      <c r="EP174">
        <v>0</v>
      </c>
      <c r="EQ174">
        <v>0</v>
      </c>
      <c r="ER174">
        <v>0</v>
      </c>
      <c r="ES174">
        <v>0</v>
      </c>
      <c r="ET174">
        <v>0</v>
      </c>
      <c r="EU174">
        <v>0</v>
      </c>
      <c r="EV174">
        <v>1</v>
      </c>
      <c r="EW174">
        <v>0</v>
      </c>
      <c r="EX174">
        <v>0</v>
      </c>
      <c r="EY174">
        <v>0</v>
      </c>
      <c r="EZ174">
        <v>0</v>
      </c>
      <c r="FA174">
        <v>0</v>
      </c>
      <c r="FB174">
        <v>0</v>
      </c>
      <c r="FC174">
        <v>1</v>
      </c>
      <c r="FD174">
        <v>0</v>
      </c>
      <c r="FE174">
        <v>0</v>
      </c>
      <c r="FF174" t="s">
        <v>1925</v>
      </c>
      <c r="FG174" t="s">
        <v>1925</v>
      </c>
      <c r="FH174" t="s">
        <v>1925</v>
      </c>
      <c r="FI174" t="s">
        <v>1925</v>
      </c>
      <c r="FJ174" t="s">
        <v>1925</v>
      </c>
      <c r="FK174" t="s">
        <v>1925</v>
      </c>
      <c r="FL174">
        <v>0</v>
      </c>
      <c r="FM174">
        <v>0</v>
      </c>
      <c r="FN174">
        <v>0</v>
      </c>
      <c r="FO174">
        <v>0</v>
      </c>
      <c r="FP174">
        <v>1</v>
      </c>
      <c r="FQ174">
        <v>0</v>
      </c>
      <c r="FR174">
        <v>2</v>
      </c>
      <c r="FS174" t="s">
        <v>1925</v>
      </c>
      <c r="FT174" t="s">
        <v>1925</v>
      </c>
      <c r="FU174" t="s">
        <v>1925</v>
      </c>
      <c r="FV174" t="s">
        <v>1925</v>
      </c>
      <c r="FW174" t="s">
        <v>1925</v>
      </c>
      <c r="FX174" t="s">
        <v>1925</v>
      </c>
      <c r="FY174" t="s">
        <v>1925</v>
      </c>
      <c r="FZ174" t="s">
        <v>1925</v>
      </c>
      <c r="GA174" t="s">
        <v>1925</v>
      </c>
      <c r="GB174" t="s">
        <v>1925</v>
      </c>
      <c r="GC174">
        <v>1</v>
      </c>
      <c r="GD174">
        <v>2</v>
      </c>
      <c r="GE174">
        <v>1</v>
      </c>
      <c r="GF174">
        <v>1</v>
      </c>
      <c r="GG174">
        <v>0</v>
      </c>
      <c r="GH174">
        <v>0</v>
      </c>
      <c r="GI174">
        <v>0</v>
      </c>
      <c r="GJ174">
        <v>0</v>
      </c>
      <c r="GK174">
        <v>0</v>
      </c>
      <c r="GL174">
        <v>0</v>
      </c>
      <c r="GM174">
        <v>0</v>
      </c>
      <c r="GN174">
        <v>0</v>
      </c>
      <c r="GO174">
        <v>0</v>
      </c>
      <c r="GP174">
        <v>0</v>
      </c>
      <c r="GQ174">
        <v>0</v>
      </c>
      <c r="GR174" t="s">
        <v>1925</v>
      </c>
      <c r="GS174" t="s">
        <v>1925</v>
      </c>
      <c r="GT174" t="s">
        <v>1925</v>
      </c>
      <c r="GU174" t="s">
        <v>1925</v>
      </c>
      <c r="GV174" t="s">
        <v>1925</v>
      </c>
      <c r="GW174" t="s">
        <v>1925</v>
      </c>
      <c r="GX174" t="s">
        <v>1925</v>
      </c>
      <c r="GY174" t="s">
        <v>1925</v>
      </c>
      <c r="GZ174" t="s">
        <v>1925</v>
      </c>
      <c r="HA174" t="s">
        <v>1925</v>
      </c>
      <c r="HB174" t="s">
        <v>1925</v>
      </c>
      <c r="HC174" t="s">
        <v>1925</v>
      </c>
      <c r="HD174" t="s">
        <v>1925</v>
      </c>
      <c r="HE174">
        <v>1</v>
      </c>
      <c r="HF174">
        <v>1</v>
      </c>
      <c r="HG174">
        <v>0</v>
      </c>
      <c r="HH174">
        <v>0</v>
      </c>
      <c r="HI174">
        <v>0</v>
      </c>
      <c r="HJ174">
        <v>0</v>
      </c>
      <c r="HK174">
        <v>0</v>
      </c>
      <c r="HL174">
        <v>0</v>
      </c>
      <c r="HM174">
        <v>0</v>
      </c>
      <c r="HN174">
        <v>0</v>
      </c>
      <c r="HO174">
        <v>0</v>
      </c>
      <c r="HP174">
        <v>0</v>
      </c>
      <c r="HQ174">
        <v>0</v>
      </c>
      <c r="HR174">
        <v>0</v>
      </c>
      <c r="HS174">
        <v>0</v>
      </c>
    </row>
    <row r="175" spans="1:227" x14ac:dyDescent="0.35">
      <c r="A175" t="s">
        <v>755</v>
      </c>
      <c r="B175" s="1">
        <v>40040</v>
      </c>
      <c r="C175" s="1">
        <v>40336</v>
      </c>
      <c r="D175">
        <v>1</v>
      </c>
      <c r="E175">
        <v>1</v>
      </c>
      <c r="F175">
        <v>1</v>
      </c>
      <c r="G175">
        <v>1</v>
      </c>
      <c r="H175">
        <v>0</v>
      </c>
      <c r="I175">
        <v>0</v>
      </c>
      <c r="J175">
        <v>0</v>
      </c>
      <c r="K175">
        <v>0</v>
      </c>
      <c r="L175">
        <v>0</v>
      </c>
      <c r="M175">
        <v>0</v>
      </c>
      <c r="N175">
        <v>1</v>
      </c>
      <c r="O175">
        <v>0</v>
      </c>
      <c r="P175">
        <v>0</v>
      </c>
      <c r="Q175">
        <v>0</v>
      </c>
      <c r="R175">
        <v>1</v>
      </c>
      <c r="S175">
        <v>0</v>
      </c>
      <c r="T175">
        <v>0</v>
      </c>
      <c r="U175">
        <v>0</v>
      </c>
      <c r="V175">
        <v>1</v>
      </c>
      <c r="W175">
        <v>1</v>
      </c>
      <c r="X175">
        <v>0</v>
      </c>
      <c r="Y175">
        <v>0</v>
      </c>
      <c r="Z175">
        <v>1</v>
      </c>
      <c r="AA175">
        <v>1</v>
      </c>
      <c r="AB175">
        <v>1</v>
      </c>
      <c r="AC175">
        <v>1</v>
      </c>
      <c r="AD175">
        <v>0</v>
      </c>
      <c r="AE175">
        <v>0</v>
      </c>
      <c r="AF175">
        <v>0</v>
      </c>
      <c r="AG175">
        <v>0</v>
      </c>
      <c r="AH175">
        <v>1</v>
      </c>
      <c r="AI175">
        <v>0</v>
      </c>
      <c r="AJ175">
        <v>0</v>
      </c>
      <c r="AK175">
        <v>0</v>
      </c>
      <c r="AL175">
        <v>1</v>
      </c>
      <c r="AM175">
        <v>0</v>
      </c>
      <c r="AN175">
        <v>1</v>
      </c>
      <c r="AO175">
        <v>0</v>
      </c>
      <c r="AP175">
        <v>1</v>
      </c>
      <c r="AQ175">
        <v>1</v>
      </c>
      <c r="AR175">
        <v>0</v>
      </c>
      <c r="AS175">
        <v>1</v>
      </c>
      <c r="AT175">
        <v>0</v>
      </c>
      <c r="AU175">
        <v>0</v>
      </c>
      <c r="AV175">
        <v>1</v>
      </c>
      <c r="AW175">
        <v>0</v>
      </c>
      <c r="AX175">
        <v>0</v>
      </c>
      <c r="AY175">
        <v>0</v>
      </c>
      <c r="AZ175">
        <v>0</v>
      </c>
      <c r="BA175">
        <v>0</v>
      </c>
      <c r="BB175">
        <v>0</v>
      </c>
      <c r="BC175">
        <v>0</v>
      </c>
      <c r="BD175">
        <v>0</v>
      </c>
      <c r="BE175">
        <v>0</v>
      </c>
      <c r="BF175">
        <v>0</v>
      </c>
      <c r="BG175">
        <v>0</v>
      </c>
      <c r="BH175">
        <v>0</v>
      </c>
      <c r="BI175">
        <v>0</v>
      </c>
      <c r="BJ175">
        <v>0</v>
      </c>
      <c r="BK175">
        <v>1</v>
      </c>
      <c r="BL175">
        <v>0</v>
      </c>
      <c r="BM175">
        <v>0</v>
      </c>
      <c r="BN175">
        <v>0</v>
      </c>
      <c r="BO175">
        <v>0</v>
      </c>
      <c r="BP175">
        <v>0</v>
      </c>
      <c r="BQ175">
        <v>0</v>
      </c>
      <c r="BR175">
        <v>0</v>
      </c>
      <c r="BS175">
        <v>1</v>
      </c>
      <c r="BT175">
        <v>1</v>
      </c>
      <c r="BU175">
        <v>0</v>
      </c>
      <c r="BV175">
        <v>0</v>
      </c>
      <c r="BW175">
        <v>1</v>
      </c>
      <c r="BX175">
        <v>0</v>
      </c>
      <c r="BY175">
        <v>0</v>
      </c>
      <c r="BZ175">
        <v>1</v>
      </c>
      <c r="CA175">
        <v>1</v>
      </c>
      <c r="CB175">
        <v>1</v>
      </c>
      <c r="CC175">
        <v>0</v>
      </c>
      <c r="CD175">
        <v>1</v>
      </c>
      <c r="CE175">
        <v>0</v>
      </c>
      <c r="CF175">
        <v>0</v>
      </c>
      <c r="CG175">
        <v>0</v>
      </c>
      <c r="CH175">
        <v>0</v>
      </c>
      <c r="CI175">
        <v>0</v>
      </c>
      <c r="CJ175">
        <v>0</v>
      </c>
      <c r="CK175">
        <v>0</v>
      </c>
      <c r="CL175">
        <v>0</v>
      </c>
      <c r="CM175">
        <v>0</v>
      </c>
      <c r="CN175">
        <v>0</v>
      </c>
      <c r="CO175">
        <v>0</v>
      </c>
      <c r="CP175">
        <v>0</v>
      </c>
      <c r="CQ175">
        <v>0</v>
      </c>
      <c r="CR175">
        <v>0</v>
      </c>
      <c r="CS175">
        <v>0</v>
      </c>
      <c r="CT175">
        <v>0</v>
      </c>
      <c r="CU175">
        <v>1</v>
      </c>
      <c r="CV175">
        <v>0</v>
      </c>
      <c r="CW175">
        <v>0</v>
      </c>
      <c r="CX175">
        <v>1</v>
      </c>
      <c r="CY175">
        <v>0</v>
      </c>
      <c r="CZ175">
        <v>1</v>
      </c>
      <c r="DA175">
        <v>1</v>
      </c>
      <c r="DB175">
        <v>1</v>
      </c>
      <c r="DC175">
        <v>1</v>
      </c>
      <c r="DD175">
        <v>0</v>
      </c>
      <c r="DE175">
        <v>0</v>
      </c>
      <c r="DF175">
        <v>0</v>
      </c>
      <c r="DG175">
        <v>0</v>
      </c>
      <c r="DH175">
        <v>1</v>
      </c>
      <c r="DI175">
        <v>0</v>
      </c>
      <c r="DJ175">
        <v>0</v>
      </c>
      <c r="DK175">
        <v>1</v>
      </c>
      <c r="DL175">
        <v>0</v>
      </c>
      <c r="DM175">
        <v>0</v>
      </c>
      <c r="DN175">
        <v>1</v>
      </c>
      <c r="DO175">
        <v>1</v>
      </c>
      <c r="DP175">
        <v>1</v>
      </c>
      <c r="DQ175">
        <v>1</v>
      </c>
      <c r="DR175">
        <v>0</v>
      </c>
      <c r="DS175">
        <v>1</v>
      </c>
      <c r="DT175">
        <v>1</v>
      </c>
      <c r="DU175">
        <v>1</v>
      </c>
      <c r="DV175">
        <v>0</v>
      </c>
      <c r="DW175">
        <v>0</v>
      </c>
      <c r="DX175">
        <v>0</v>
      </c>
      <c r="DY175">
        <v>0</v>
      </c>
      <c r="DZ175">
        <v>0</v>
      </c>
      <c r="EA175">
        <v>0</v>
      </c>
      <c r="EB175">
        <v>0</v>
      </c>
      <c r="EC175">
        <v>0</v>
      </c>
      <c r="ED175">
        <v>0</v>
      </c>
      <c r="EE175">
        <v>0</v>
      </c>
      <c r="EF175">
        <v>0</v>
      </c>
      <c r="EG175">
        <v>0</v>
      </c>
      <c r="EH175">
        <v>0</v>
      </c>
      <c r="EI175">
        <v>0</v>
      </c>
      <c r="EJ175">
        <v>1</v>
      </c>
      <c r="EK175">
        <v>0</v>
      </c>
      <c r="EL175">
        <v>0</v>
      </c>
      <c r="EM175">
        <v>0</v>
      </c>
      <c r="EN175">
        <v>0</v>
      </c>
      <c r="EO175">
        <v>0</v>
      </c>
      <c r="EP175">
        <v>0</v>
      </c>
      <c r="EQ175">
        <v>0</v>
      </c>
      <c r="ER175">
        <v>0</v>
      </c>
      <c r="ES175">
        <v>0</v>
      </c>
      <c r="ET175">
        <v>0</v>
      </c>
      <c r="EU175">
        <v>0</v>
      </c>
      <c r="EV175">
        <v>1</v>
      </c>
      <c r="EW175">
        <v>0</v>
      </c>
      <c r="EX175">
        <v>0</v>
      </c>
      <c r="EY175">
        <v>0</v>
      </c>
      <c r="EZ175">
        <v>0</v>
      </c>
      <c r="FA175">
        <v>0</v>
      </c>
      <c r="FB175">
        <v>0</v>
      </c>
      <c r="FC175">
        <v>1</v>
      </c>
      <c r="FD175">
        <v>0</v>
      </c>
      <c r="FE175">
        <v>0</v>
      </c>
      <c r="FF175" t="s">
        <v>1925</v>
      </c>
      <c r="FG175" t="s">
        <v>1925</v>
      </c>
      <c r="FH175" t="s">
        <v>1925</v>
      </c>
      <c r="FI175" t="s">
        <v>1925</v>
      </c>
      <c r="FJ175" t="s">
        <v>1925</v>
      </c>
      <c r="FK175" t="s">
        <v>1925</v>
      </c>
      <c r="FL175">
        <v>0</v>
      </c>
      <c r="FM175">
        <v>1</v>
      </c>
      <c r="FN175">
        <v>0</v>
      </c>
      <c r="FO175">
        <v>0</v>
      </c>
      <c r="FP175">
        <v>0</v>
      </c>
      <c r="FQ175">
        <v>0</v>
      </c>
      <c r="FR175">
        <v>2</v>
      </c>
      <c r="FS175" t="s">
        <v>1925</v>
      </c>
      <c r="FT175" t="s">
        <v>1925</v>
      </c>
      <c r="FU175" t="s">
        <v>1925</v>
      </c>
      <c r="FV175" t="s">
        <v>1925</v>
      </c>
      <c r="FW175" t="s">
        <v>1925</v>
      </c>
      <c r="FX175" t="s">
        <v>1925</v>
      </c>
      <c r="FY175" t="s">
        <v>1925</v>
      </c>
      <c r="FZ175" t="s">
        <v>1925</v>
      </c>
      <c r="GA175" t="s">
        <v>1925</v>
      </c>
      <c r="GB175" t="s">
        <v>1925</v>
      </c>
      <c r="GC175">
        <v>1</v>
      </c>
      <c r="GD175">
        <v>2</v>
      </c>
      <c r="GE175">
        <v>1</v>
      </c>
      <c r="GF175">
        <v>1</v>
      </c>
      <c r="GG175">
        <v>0</v>
      </c>
      <c r="GH175">
        <v>0</v>
      </c>
      <c r="GI175">
        <v>0</v>
      </c>
      <c r="GJ175">
        <v>0</v>
      </c>
      <c r="GK175">
        <v>0</v>
      </c>
      <c r="GL175">
        <v>0</v>
      </c>
      <c r="GM175">
        <v>0</v>
      </c>
      <c r="GN175">
        <v>0</v>
      </c>
      <c r="GO175">
        <v>0</v>
      </c>
      <c r="GP175">
        <v>0</v>
      </c>
      <c r="GQ175">
        <v>0</v>
      </c>
      <c r="GR175" t="s">
        <v>1925</v>
      </c>
      <c r="GS175" t="s">
        <v>1925</v>
      </c>
      <c r="GT175" t="s">
        <v>1925</v>
      </c>
      <c r="GU175" t="s">
        <v>1925</v>
      </c>
      <c r="GV175" t="s">
        <v>1925</v>
      </c>
      <c r="GW175" t="s">
        <v>1925</v>
      </c>
      <c r="GX175" t="s">
        <v>1925</v>
      </c>
      <c r="GY175" t="s">
        <v>1925</v>
      </c>
      <c r="GZ175" t="s">
        <v>1925</v>
      </c>
      <c r="HA175" t="s">
        <v>1925</v>
      </c>
      <c r="HB175" t="s">
        <v>1925</v>
      </c>
      <c r="HC175" t="s">
        <v>1925</v>
      </c>
      <c r="HD175" t="s">
        <v>1925</v>
      </c>
      <c r="HE175">
        <v>1</v>
      </c>
      <c r="HF175">
        <v>1</v>
      </c>
      <c r="HG175">
        <v>0</v>
      </c>
      <c r="HH175">
        <v>0</v>
      </c>
      <c r="HI175">
        <v>0</v>
      </c>
      <c r="HJ175">
        <v>0</v>
      </c>
      <c r="HK175">
        <v>0</v>
      </c>
      <c r="HL175">
        <v>0</v>
      </c>
      <c r="HM175">
        <v>0</v>
      </c>
      <c r="HN175">
        <v>0</v>
      </c>
      <c r="HO175">
        <v>0</v>
      </c>
      <c r="HP175">
        <v>0</v>
      </c>
      <c r="HQ175">
        <v>0</v>
      </c>
      <c r="HR175">
        <v>0</v>
      </c>
      <c r="HS175">
        <v>0</v>
      </c>
    </row>
    <row r="176" spans="1:227" x14ac:dyDescent="0.35">
      <c r="A176" t="s">
        <v>755</v>
      </c>
      <c r="B176" s="1">
        <v>40337</v>
      </c>
      <c r="C176" s="1">
        <v>40404</v>
      </c>
      <c r="D176">
        <v>1</v>
      </c>
      <c r="E176">
        <v>1</v>
      </c>
      <c r="F176">
        <v>1</v>
      </c>
      <c r="G176">
        <v>1</v>
      </c>
      <c r="H176">
        <v>0</v>
      </c>
      <c r="I176">
        <v>0</v>
      </c>
      <c r="J176">
        <v>0</v>
      </c>
      <c r="K176">
        <v>0</v>
      </c>
      <c r="L176">
        <v>0</v>
      </c>
      <c r="M176">
        <v>0</v>
      </c>
      <c r="N176">
        <v>1</v>
      </c>
      <c r="O176">
        <v>0</v>
      </c>
      <c r="P176">
        <v>0</v>
      </c>
      <c r="Q176">
        <v>0</v>
      </c>
      <c r="R176">
        <v>1</v>
      </c>
      <c r="S176">
        <v>0</v>
      </c>
      <c r="T176">
        <v>0</v>
      </c>
      <c r="U176">
        <v>0</v>
      </c>
      <c r="V176">
        <v>1</v>
      </c>
      <c r="W176">
        <v>1</v>
      </c>
      <c r="X176">
        <v>0</v>
      </c>
      <c r="Y176">
        <v>0</v>
      </c>
      <c r="Z176">
        <v>1</v>
      </c>
      <c r="AA176">
        <v>1</v>
      </c>
      <c r="AB176">
        <v>1</v>
      </c>
      <c r="AC176">
        <v>1</v>
      </c>
      <c r="AD176">
        <v>0</v>
      </c>
      <c r="AE176">
        <v>0</v>
      </c>
      <c r="AF176">
        <v>0</v>
      </c>
      <c r="AG176">
        <v>0</v>
      </c>
      <c r="AH176">
        <v>1</v>
      </c>
      <c r="AI176">
        <v>0</v>
      </c>
      <c r="AJ176">
        <v>0</v>
      </c>
      <c r="AK176">
        <v>0</v>
      </c>
      <c r="AL176">
        <v>1</v>
      </c>
      <c r="AM176">
        <v>0</v>
      </c>
      <c r="AN176">
        <v>1</v>
      </c>
      <c r="AO176">
        <v>0</v>
      </c>
      <c r="AP176">
        <v>1</v>
      </c>
      <c r="AQ176">
        <v>1</v>
      </c>
      <c r="AR176">
        <v>0</v>
      </c>
      <c r="AS176">
        <v>1</v>
      </c>
      <c r="AT176">
        <v>0</v>
      </c>
      <c r="AU176">
        <v>0</v>
      </c>
      <c r="AV176">
        <v>1</v>
      </c>
      <c r="AW176">
        <v>0</v>
      </c>
      <c r="AX176">
        <v>0</v>
      </c>
      <c r="AY176">
        <v>0</v>
      </c>
      <c r="AZ176">
        <v>0</v>
      </c>
      <c r="BA176">
        <v>0</v>
      </c>
      <c r="BB176">
        <v>0</v>
      </c>
      <c r="BC176">
        <v>0</v>
      </c>
      <c r="BD176">
        <v>0</v>
      </c>
      <c r="BE176">
        <v>0</v>
      </c>
      <c r="BF176">
        <v>0</v>
      </c>
      <c r="BG176">
        <v>0</v>
      </c>
      <c r="BH176">
        <v>0</v>
      </c>
      <c r="BI176">
        <v>0</v>
      </c>
      <c r="BJ176">
        <v>0</v>
      </c>
      <c r="BK176">
        <v>1</v>
      </c>
      <c r="BL176">
        <v>0</v>
      </c>
      <c r="BM176">
        <v>0</v>
      </c>
      <c r="BN176">
        <v>0</v>
      </c>
      <c r="BO176">
        <v>0</v>
      </c>
      <c r="BP176">
        <v>0</v>
      </c>
      <c r="BQ176">
        <v>0</v>
      </c>
      <c r="BR176">
        <v>0</v>
      </c>
      <c r="BS176">
        <v>1</v>
      </c>
      <c r="BT176">
        <v>1</v>
      </c>
      <c r="BU176">
        <v>0</v>
      </c>
      <c r="BV176">
        <v>0</v>
      </c>
      <c r="BW176">
        <v>1</v>
      </c>
      <c r="BX176">
        <v>0</v>
      </c>
      <c r="BY176">
        <v>0</v>
      </c>
      <c r="BZ176">
        <v>1</v>
      </c>
      <c r="CA176">
        <v>1</v>
      </c>
      <c r="CB176">
        <v>1</v>
      </c>
      <c r="CC176">
        <v>0</v>
      </c>
      <c r="CD176">
        <v>1</v>
      </c>
      <c r="CE176">
        <v>0</v>
      </c>
      <c r="CF176">
        <v>0</v>
      </c>
      <c r="CG176">
        <v>0</v>
      </c>
      <c r="CH176">
        <v>0</v>
      </c>
      <c r="CI176">
        <v>0</v>
      </c>
      <c r="CJ176">
        <v>0</v>
      </c>
      <c r="CK176">
        <v>0</v>
      </c>
      <c r="CL176">
        <v>0</v>
      </c>
      <c r="CM176">
        <v>0</v>
      </c>
      <c r="CN176">
        <v>0</v>
      </c>
      <c r="CO176">
        <v>0</v>
      </c>
      <c r="CP176">
        <v>0</v>
      </c>
      <c r="CQ176">
        <v>0</v>
      </c>
      <c r="CR176">
        <v>0</v>
      </c>
      <c r="CS176">
        <v>0</v>
      </c>
      <c r="CT176">
        <v>0</v>
      </c>
      <c r="CU176">
        <v>1</v>
      </c>
      <c r="CV176">
        <v>0</v>
      </c>
      <c r="CW176">
        <v>0</v>
      </c>
      <c r="CX176">
        <v>1</v>
      </c>
      <c r="CY176">
        <v>0</v>
      </c>
      <c r="CZ176">
        <v>1</v>
      </c>
      <c r="DA176">
        <v>1</v>
      </c>
      <c r="DB176">
        <v>1</v>
      </c>
      <c r="DC176">
        <v>1</v>
      </c>
      <c r="DD176">
        <v>0</v>
      </c>
      <c r="DE176">
        <v>0</v>
      </c>
      <c r="DF176">
        <v>0</v>
      </c>
      <c r="DG176">
        <v>0</v>
      </c>
      <c r="DH176">
        <v>1</v>
      </c>
      <c r="DI176">
        <v>0</v>
      </c>
      <c r="DJ176">
        <v>0</v>
      </c>
      <c r="DK176">
        <v>1</v>
      </c>
      <c r="DL176">
        <v>0</v>
      </c>
      <c r="DM176">
        <v>0</v>
      </c>
      <c r="DN176">
        <v>1</v>
      </c>
      <c r="DO176">
        <v>1</v>
      </c>
      <c r="DP176">
        <v>1</v>
      </c>
      <c r="DQ176">
        <v>1</v>
      </c>
      <c r="DR176">
        <v>0</v>
      </c>
      <c r="DS176">
        <v>1</v>
      </c>
      <c r="DT176">
        <v>1</v>
      </c>
      <c r="DU176">
        <v>1</v>
      </c>
      <c r="DV176">
        <v>0</v>
      </c>
      <c r="DW176">
        <v>0</v>
      </c>
      <c r="DX176">
        <v>0</v>
      </c>
      <c r="DY176">
        <v>0</v>
      </c>
      <c r="DZ176">
        <v>0</v>
      </c>
      <c r="EA176">
        <v>0</v>
      </c>
      <c r="EB176">
        <v>0</v>
      </c>
      <c r="EC176">
        <v>0</v>
      </c>
      <c r="ED176">
        <v>0</v>
      </c>
      <c r="EE176">
        <v>0</v>
      </c>
      <c r="EF176">
        <v>0</v>
      </c>
      <c r="EG176">
        <v>0</v>
      </c>
      <c r="EH176">
        <v>0</v>
      </c>
      <c r="EI176">
        <v>0</v>
      </c>
      <c r="EJ176">
        <v>1</v>
      </c>
      <c r="EK176">
        <v>0</v>
      </c>
      <c r="EL176">
        <v>0</v>
      </c>
      <c r="EM176">
        <v>0</v>
      </c>
      <c r="EN176">
        <v>0</v>
      </c>
      <c r="EO176">
        <v>0</v>
      </c>
      <c r="EP176">
        <v>0</v>
      </c>
      <c r="EQ176">
        <v>0</v>
      </c>
      <c r="ER176">
        <v>0</v>
      </c>
      <c r="ES176">
        <v>0</v>
      </c>
      <c r="ET176">
        <v>0</v>
      </c>
      <c r="EU176">
        <v>0</v>
      </c>
      <c r="EV176">
        <v>1</v>
      </c>
      <c r="EW176">
        <v>0</v>
      </c>
      <c r="EX176">
        <v>0</v>
      </c>
      <c r="EY176">
        <v>0</v>
      </c>
      <c r="EZ176">
        <v>0</v>
      </c>
      <c r="FA176">
        <v>0</v>
      </c>
      <c r="FB176">
        <v>0</v>
      </c>
      <c r="FC176">
        <v>1</v>
      </c>
      <c r="FD176">
        <v>0</v>
      </c>
      <c r="FE176">
        <v>0</v>
      </c>
      <c r="FF176" t="s">
        <v>1925</v>
      </c>
      <c r="FG176" t="s">
        <v>1925</v>
      </c>
      <c r="FH176" t="s">
        <v>1925</v>
      </c>
      <c r="FI176" t="s">
        <v>1925</v>
      </c>
      <c r="FJ176" t="s">
        <v>1925</v>
      </c>
      <c r="FK176" t="s">
        <v>1925</v>
      </c>
      <c r="FL176">
        <v>0</v>
      </c>
      <c r="FM176">
        <v>1</v>
      </c>
      <c r="FN176">
        <v>0</v>
      </c>
      <c r="FO176">
        <v>0</v>
      </c>
      <c r="FP176">
        <v>0</v>
      </c>
      <c r="FQ176">
        <v>0</v>
      </c>
      <c r="FR176">
        <v>2</v>
      </c>
      <c r="FS176" t="s">
        <v>1925</v>
      </c>
      <c r="FT176" t="s">
        <v>1925</v>
      </c>
      <c r="FU176" t="s">
        <v>1925</v>
      </c>
      <c r="FV176" t="s">
        <v>1925</v>
      </c>
      <c r="FW176" t="s">
        <v>1925</v>
      </c>
      <c r="FX176" t="s">
        <v>1925</v>
      </c>
      <c r="FY176" t="s">
        <v>1925</v>
      </c>
      <c r="FZ176" t="s">
        <v>1925</v>
      </c>
      <c r="GA176" t="s">
        <v>1925</v>
      </c>
      <c r="GB176" t="s">
        <v>1925</v>
      </c>
      <c r="GC176">
        <v>1</v>
      </c>
      <c r="GD176">
        <v>2</v>
      </c>
      <c r="GE176">
        <v>1</v>
      </c>
      <c r="GF176">
        <v>1</v>
      </c>
      <c r="GG176">
        <v>0</v>
      </c>
      <c r="GH176">
        <v>0</v>
      </c>
      <c r="GI176">
        <v>0</v>
      </c>
      <c r="GJ176">
        <v>0</v>
      </c>
      <c r="GK176">
        <v>0</v>
      </c>
      <c r="GL176">
        <v>0</v>
      </c>
      <c r="GM176">
        <v>0</v>
      </c>
      <c r="GN176">
        <v>0</v>
      </c>
      <c r="GO176">
        <v>0</v>
      </c>
      <c r="GP176">
        <v>0</v>
      </c>
      <c r="GQ176">
        <v>0</v>
      </c>
      <c r="GR176" t="s">
        <v>1925</v>
      </c>
      <c r="GS176" t="s">
        <v>1925</v>
      </c>
      <c r="GT176" t="s">
        <v>1925</v>
      </c>
      <c r="GU176" t="s">
        <v>1925</v>
      </c>
      <c r="GV176" t="s">
        <v>1925</v>
      </c>
      <c r="GW176" t="s">
        <v>1925</v>
      </c>
      <c r="GX176" t="s">
        <v>1925</v>
      </c>
      <c r="GY176" t="s">
        <v>1925</v>
      </c>
      <c r="GZ176" t="s">
        <v>1925</v>
      </c>
      <c r="HA176" t="s">
        <v>1925</v>
      </c>
      <c r="HB176" t="s">
        <v>1925</v>
      </c>
      <c r="HC176" t="s">
        <v>1925</v>
      </c>
      <c r="HD176" t="s">
        <v>1925</v>
      </c>
      <c r="HE176">
        <v>1</v>
      </c>
      <c r="HF176">
        <v>1</v>
      </c>
      <c r="HG176">
        <v>0</v>
      </c>
      <c r="HH176">
        <v>0</v>
      </c>
      <c r="HI176">
        <v>0</v>
      </c>
      <c r="HJ176">
        <v>0</v>
      </c>
      <c r="HK176">
        <v>0</v>
      </c>
      <c r="HL176">
        <v>0</v>
      </c>
      <c r="HM176">
        <v>0</v>
      </c>
      <c r="HN176">
        <v>0</v>
      </c>
      <c r="HO176">
        <v>0</v>
      </c>
      <c r="HP176">
        <v>0</v>
      </c>
      <c r="HQ176">
        <v>0</v>
      </c>
      <c r="HR176">
        <v>0</v>
      </c>
      <c r="HS176">
        <v>0</v>
      </c>
    </row>
    <row r="177" spans="1:227" x14ac:dyDescent="0.35">
      <c r="A177" t="s">
        <v>755</v>
      </c>
      <c r="B177" s="1">
        <v>40405</v>
      </c>
      <c r="C177" s="1">
        <v>41073</v>
      </c>
      <c r="D177">
        <v>1</v>
      </c>
      <c r="E177">
        <v>1</v>
      </c>
      <c r="F177">
        <v>1</v>
      </c>
      <c r="G177">
        <v>1</v>
      </c>
      <c r="H177">
        <v>0</v>
      </c>
      <c r="I177">
        <v>0</v>
      </c>
      <c r="J177">
        <v>0</v>
      </c>
      <c r="K177">
        <v>0</v>
      </c>
      <c r="L177">
        <v>0</v>
      </c>
      <c r="M177">
        <v>0</v>
      </c>
      <c r="N177">
        <v>1</v>
      </c>
      <c r="O177">
        <v>0</v>
      </c>
      <c r="P177">
        <v>0</v>
      </c>
      <c r="Q177">
        <v>0</v>
      </c>
      <c r="R177">
        <v>1</v>
      </c>
      <c r="S177">
        <v>0</v>
      </c>
      <c r="T177">
        <v>0</v>
      </c>
      <c r="U177">
        <v>0</v>
      </c>
      <c r="V177">
        <v>1</v>
      </c>
      <c r="W177">
        <v>1</v>
      </c>
      <c r="X177">
        <v>0</v>
      </c>
      <c r="Y177">
        <v>0</v>
      </c>
      <c r="Z177">
        <v>1</v>
      </c>
      <c r="AA177">
        <v>1</v>
      </c>
      <c r="AB177">
        <v>1</v>
      </c>
      <c r="AC177">
        <v>1</v>
      </c>
      <c r="AD177">
        <v>0</v>
      </c>
      <c r="AE177">
        <v>0</v>
      </c>
      <c r="AF177">
        <v>0</v>
      </c>
      <c r="AG177">
        <v>0</v>
      </c>
      <c r="AH177">
        <v>1</v>
      </c>
      <c r="AI177">
        <v>0</v>
      </c>
      <c r="AJ177">
        <v>0</v>
      </c>
      <c r="AK177">
        <v>0</v>
      </c>
      <c r="AL177">
        <v>1</v>
      </c>
      <c r="AM177">
        <v>0</v>
      </c>
      <c r="AN177">
        <v>1</v>
      </c>
      <c r="AO177">
        <v>0</v>
      </c>
      <c r="AP177">
        <v>1</v>
      </c>
      <c r="AQ177">
        <v>1</v>
      </c>
      <c r="AR177">
        <v>0</v>
      </c>
      <c r="AS177">
        <v>1</v>
      </c>
      <c r="AT177">
        <v>0</v>
      </c>
      <c r="AU177">
        <v>0</v>
      </c>
      <c r="AV177">
        <v>1</v>
      </c>
      <c r="AW177">
        <v>0</v>
      </c>
      <c r="AX177">
        <v>0</v>
      </c>
      <c r="AY177">
        <v>0</v>
      </c>
      <c r="AZ177">
        <v>0</v>
      </c>
      <c r="BA177">
        <v>0</v>
      </c>
      <c r="BB177">
        <v>0</v>
      </c>
      <c r="BC177">
        <v>0</v>
      </c>
      <c r="BD177">
        <v>0</v>
      </c>
      <c r="BE177">
        <v>0</v>
      </c>
      <c r="BF177">
        <v>0</v>
      </c>
      <c r="BG177">
        <v>0</v>
      </c>
      <c r="BH177">
        <v>0</v>
      </c>
      <c r="BI177">
        <v>0</v>
      </c>
      <c r="BJ177">
        <v>0</v>
      </c>
      <c r="BK177">
        <v>1</v>
      </c>
      <c r="BL177">
        <v>0</v>
      </c>
      <c r="BM177">
        <v>0</v>
      </c>
      <c r="BN177">
        <v>0</v>
      </c>
      <c r="BO177">
        <v>0</v>
      </c>
      <c r="BP177">
        <v>0</v>
      </c>
      <c r="BQ177">
        <v>0</v>
      </c>
      <c r="BR177">
        <v>0</v>
      </c>
      <c r="BS177">
        <v>1</v>
      </c>
      <c r="BT177">
        <v>1</v>
      </c>
      <c r="BU177">
        <v>0</v>
      </c>
      <c r="BV177">
        <v>0</v>
      </c>
      <c r="BW177">
        <v>1</v>
      </c>
      <c r="BX177">
        <v>0</v>
      </c>
      <c r="BY177">
        <v>0</v>
      </c>
      <c r="BZ177">
        <v>1</v>
      </c>
      <c r="CA177">
        <v>1</v>
      </c>
      <c r="CB177">
        <v>1</v>
      </c>
      <c r="CC177">
        <v>0</v>
      </c>
      <c r="CD177">
        <v>1</v>
      </c>
      <c r="CE177">
        <v>0</v>
      </c>
      <c r="CF177">
        <v>0</v>
      </c>
      <c r="CG177">
        <v>0</v>
      </c>
      <c r="CH177">
        <v>0</v>
      </c>
      <c r="CI177">
        <v>0</v>
      </c>
      <c r="CJ177">
        <v>0</v>
      </c>
      <c r="CK177">
        <v>0</v>
      </c>
      <c r="CL177">
        <v>0</v>
      </c>
      <c r="CM177">
        <v>0</v>
      </c>
      <c r="CN177">
        <v>0</v>
      </c>
      <c r="CO177">
        <v>0</v>
      </c>
      <c r="CP177">
        <v>0</v>
      </c>
      <c r="CQ177">
        <v>0</v>
      </c>
      <c r="CR177">
        <v>0</v>
      </c>
      <c r="CS177">
        <v>0</v>
      </c>
      <c r="CT177">
        <v>0</v>
      </c>
      <c r="CU177">
        <v>1</v>
      </c>
      <c r="CV177">
        <v>0</v>
      </c>
      <c r="CW177">
        <v>0</v>
      </c>
      <c r="CX177">
        <v>1</v>
      </c>
      <c r="CY177">
        <v>0</v>
      </c>
      <c r="CZ177">
        <v>1</v>
      </c>
      <c r="DA177">
        <v>1</v>
      </c>
      <c r="DB177">
        <v>1</v>
      </c>
      <c r="DC177">
        <v>1</v>
      </c>
      <c r="DD177">
        <v>0</v>
      </c>
      <c r="DE177">
        <v>0</v>
      </c>
      <c r="DF177">
        <v>0</v>
      </c>
      <c r="DG177">
        <v>0</v>
      </c>
      <c r="DH177">
        <v>1</v>
      </c>
      <c r="DI177">
        <v>0</v>
      </c>
      <c r="DJ177">
        <v>0</v>
      </c>
      <c r="DK177">
        <v>1</v>
      </c>
      <c r="DL177">
        <v>0</v>
      </c>
      <c r="DM177">
        <v>0</v>
      </c>
      <c r="DN177">
        <v>1</v>
      </c>
      <c r="DO177">
        <v>1</v>
      </c>
      <c r="DP177">
        <v>1</v>
      </c>
      <c r="DQ177">
        <v>1</v>
      </c>
      <c r="DR177">
        <v>0</v>
      </c>
      <c r="DS177">
        <v>1</v>
      </c>
      <c r="DT177">
        <v>1</v>
      </c>
      <c r="DU177">
        <v>1</v>
      </c>
      <c r="DV177">
        <v>0</v>
      </c>
      <c r="DW177">
        <v>0</v>
      </c>
      <c r="DX177">
        <v>0</v>
      </c>
      <c r="DY177">
        <v>0</v>
      </c>
      <c r="DZ177">
        <v>0</v>
      </c>
      <c r="EA177">
        <v>0</v>
      </c>
      <c r="EB177">
        <v>0</v>
      </c>
      <c r="EC177">
        <v>0</v>
      </c>
      <c r="ED177">
        <v>0</v>
      </c>
      <c r="EE177">
        <v>0</v>
      </c>
      <c r="EF177">
        <v>0</v>
      </c>
      <c r="EG177">
        <v>0</v>
      </c>
      <c r="EH177">
        <v>0</v>
      </c>
      <c r="EI177">
        <v>0</v>
      </c>
      <c r="EJ177">
        <v>1</v>
      </c>
      <c r="EK177">
        <v>0</v>
      </c>
      <c r="EL177">
        <v>0</v>
      </c>
      <c r="EM177">
        <v>0</v>
      </c>
      <c r="EN177">
        <v>0</v>
      </c>
      <c r="EO177">
        <v>0</v>
      </c>
      <c r="EP177">
        <v>0</v>
      </c>
      <c r="EQ177">
        <v>0</v>
      </c>
      <c r="ER177">
        <v>0</v>
      </c>
      <c r="ES177">
        <v>0</v>
      </c>
      <c r="ET177">
        <v>0</v>
      </c>
      <c r="EU177">
        <v>0</v>
      </c>
      <c r="EV177">
        <v>1</v>
      </c>
      <c r="EW177">
        <v>0</v>
      </c>
      <c r="EX177">
        <v>0</v>
      </c>
      <c r="EY177">
        <v>0</v>
      </c>
      <c r="EZ177">
        <v>0</v>
      </c>
      <c r="FA177">
        <v>0</v>
      </c>
      <c r="FB177">
        <v>0</v>
      </c>
      <c r="FC177">
        <v>1</v>
      </c>
      <c r="FD177">
        <v>0</v>
      </c>
      <c r="FE177">
        <v>0</v>
      </c>
      <c r="FF177" t="s">
        <v>1925</v>
      </c>
      <c r="FG177" t="s">
        <v>1925</v>
      </c>
      <c r="FH177" t="s">
        <v>1925</v>
      </c>
      <c r="FI177" t="s">
        <v>1925</v>
      </c>
      <c r="FJ177" t="s">
        <v>1925</v>
      </c>
      <c r="FK177" t="s">
        <v>1925</v>
      </c>
      <c r="FL177">
        <v>0</v>
      </c>
      <c r="FM177">
        <v>1</v>
      </c>
      <c r="FN177">
        <v>0</v>
      </c>
      <c r="FO177">
        <v>0</v>
      </c>
      <c r="FP177">
        <v>0</v>
      </c>
      <c r="FQ177">
        <v>0</v>
      </c>
      <c r="FR177">
        <v>2</v>
      </c>
      <c r="FS177" t="s">
        <v>1925</v>
      </c>
      <c r="FT177" t="s">
        <v>1925</v>
      </c>
      <c r="FU177" t="s">
        <v>1925</v>
      </c>
      <c r="FV177" t="s">
        <v>1925</v>
      </c>
      <c r="FW177" t="s">
        <v>1925</v>
      </c>
      <c r="FX177" t="s">
        <v>1925</v>
      </c>
      <c r="FY177" t="s">
        <v>1925</v>
      </c>
      <c r="FZ177" t="s">
        <v>1925</v>
      </c>
      <c r="GA177" t="s">
        <v>1925</v>
      </c>
      <c r="GB177" t="s">
        <v>1925</v>
      </c>
      <c r="GC177">
        <v>1</v>
      </c>
      <c r="GD177">
        <v>2</v>
      </c>
      <c r="GE177">
        <v>1</v>
      </c>
      <c r="GF177">
        <v>1</v>
      </c>
      <c r="GG177">
        <v>0</v>
      </c>
      <c r="GH177">
        <v>0</v>
      </c>
      <c r="GI177">
        <v>0</v>
      </c>
      <c r="GJ177">
        <v>0</v>
      </c>
      <c r="GK177">
        <v>0</v>
      </c>
      <c r="GL177">
        <v>0</v>
      </c>
      <c r="GM177">
        <v>0</v>
      </c>
      <c r="GN177">
        <v>0</v>
      </c>
      <c r="GO177">
        <v>0</v>
      </c>
      <c r="GP177">
        <v>0</v>
      </c>
      <c r="GQ177">
        <v>0</v>
      </c>
      <c r="GR177" t="s">
        <v>1925</v>
      </c>
      <c r="GS177" t="s">
        <v>1925</v>
      </c>
      <c r="GT177" t="s">
        <v>1925</v>
      </c>
      <c r="GU177" t="s">
        <v>1925</v>
      </c>
      <c r="GV177" t="s">
        <v>1925</v>
      </c>
      <c r="GW177" t="s">
        <v>1925</v>
      </c>
      <c r="GX177" t="s">
        <v>1925</v>
      </c>
      <c r="GY177" t="s">
        <v>1925</v>
      </c>
      <c r="GZ177" t="s">
        <v>1925</v>
      </c>
      <c r="HA177" t="s">
        <v>1925</v>
      </c>
      <c r="HB177" t="s">
        <v>1925</v>
      </c>
      <c r="HC177" t="s">
        <v>1925</v>
      </c>
      <c r="HD177" t="s">
        <v>1925</v>
      </c>
      <c r="HE177">
        <v>1</v>
      </c>
      <c r="HF177">
        <v>1</v>
      </c>
      <c r="HG177">
        <v>0</v>
      </c>
      <c r="HH177">
        <v>0</v>
      </c>
      <c r="HI177">
        <v>0</v>
      </c>
      <c r="HJ177">
        <v>0</v>
      </c>
      <c r="HK177">
        <v>0</v>
      </c>
      <c r="HL177">
        <v>0</v>
      </c>
      <c r="HM177">
        <v>0</v>
      </c>
      <c r="HN177">
        <v>0</v>
      </c>
      <c r="HO177">
        <v>0</v>
      </c>
      <c r="HP177">
        <v>0</v>
      </c>
      <c r="HQ177">
        <v>0</v>
      </c>
      <c r="HR177">
        <v>0</v>
      </c>
      <c r="HS177">
        <v>0</v>
      </c>
    </row>
    <row r="178" spans="1:227" x14ac:dyDescent="0.35">
      <c r="A178" t="s">
        <v>755</v>
      </c>
      <c r="B178" s="1">
        <v>41074</v>
      </c>
      <c r="C178" s="1">
        <v>41352</v>
      </c>
      <c r="D178">
        <v>1</v>
      </c>
      <c r="E178">
        <v>1</v>
      </c>
      <c r="F178">
        <v>1</v>
      </c>
      <c r="G178">
        <v>1</v>
      </c>
      <c r="H178">
        <v>0</v>
      </c>
      <c r="I178">
        <v>0</v>
      </c>
      <c r="J178">
        <v>0</v>
      </c>
      <c r="K178">
        <v>0</v>
      </c>
      <c r="L178">
        <v>0</v>
      </c>
      <c r="M178">
        <v>0</v>
      </c>
      <c r="N178">
        <v>1</v>
      </c>
      <c r="O178">
        <v>0</v>
      </c>
      <c r="P178">
        <v>0</v>
      </c>
      <c r="Q178">
        <v>0</v>
      </c>
      <c r="R178">
        <v>1</v>
      </c>
      <c r="S178">
        <v>0</v>
      </c>
      <c r="T178">
        <v>0</v>
      </c>
      <c r="U178">
        <v>0</v>
      </c>
      <c r="V178">
        <v>1</v>
      </c>
      <c r="W178">
        <v>1</v>
      </c>
      <c r="X178">
        <v>0</v>
      </c>
      <c r="Y178">
        <v>0</v>
      </c>
      <c r="Z178">
        <v>1</v>
      </c>
      <c r="AA178">
        <v>1</v>
      </c>
      <c r="AB178">
        <v>1</v>
      </c>
      <c r="AC178">
        <v>1</v>
      </c>
      <c r="AD178">
        <v>1</v>
      </c>
      <c r="AE178">
        <v>0</v>
      </c>
      <c r="AF178">
        <v>0</v>
      </c>
      <c r="AG178">
        <v>0</v>
      </c>
      <c r="AH178">
        <v>1</v>
      </c>
      <c r="AI178">
        <v>0</v>
      </c>
      <c r="AJ178">
        <v>0</v>
      </c>
      <c r="AK178">
        <v>0</v>
      </c>
      <c r="AL178">
        <v>1</v>
      </c>
      <c r="AM178">
        <v>0</v>
      </c>
      <c r="AN178">
        <v>1</v>
      </c>
      <c r="AO178">
        <v>0</v>
      </c>
      <c r="AP178">
        <v>1</v>
      </c>
      <c r="AQ178">
        <v>1</v>
      </c>
      <c r="AR178">
        <v>0</v>
      </c>
      <c r="AS178">
        <v>1</v>
      </c>
      <c r="AT178">
        <v>0</v>
      </c>
      <c r="AU178">
        <v>0</v>
      </c>
      <c r="AV178">
        <v>1</v>
      </c>
      <c r="AW178">
        <v>0</v>
      </c>
      <c r="AX178">
        <v>0</v>
      </c>
      <c r="AY178">
        <v>0</v>
      </c>
      <c r="AZ178">
        <v>0</v>
      </c>
      <c r="BA178">
        <v>0</v>
      </c>
      <c r="BB178">
        <v>0</v>
      </c>
      <c r="BC178">
        <v>0</v>
      </c>
      <c r="BD178">
        <v>0</v>
      </c>
      <c r="BE178">
        <v>0</v>
      </c>
      <c r="BF178">
        <v>0</v>
      </c>
      <c r="BG178">
        <v>0</v>
      </c>
      <c r="BH178">
        <v>0</v>
      </c>
      <c r="BI178">
        <v>0</v>
      </c>
      <c r="BJ178">
        <v>0</v>
      </c>
      <c r="BK178">
        <v>1</v>
      </c>
      <c r="BL178">
        <v>0</v>
      </c>
      <c r="BM178">
        <v>0</v>
      </c>
      <c r="BN178">
        <v>0</v>
      </c>
      <c r="BO178">
        <v>0</v>
      </c>
      <c r="BP178">
        <v>0</v>
      </c>
      <c r="BQ178">
        <v>0</v>
      </c>
      <c r="BR178">
        <v>0</v>
      </c>
      <c r="BS178">
        <v>1</v>
      </c>
      <c r="BT178">
        <v>1</v>
      </c>
      <c r="BU178">
        <v>0</v>
      </c>
      <c r="BV178">
        <v>0</v>
      </c>
      <c r="BW178">
        <v>1</v>
      </c>
      <c r="BX178">
        <v>0</v>
      </c>
      <c r="BY178">
        <v>0</v>
      </c>
      <c r="BZ178">
        <v>1</v>
      </c>
      <c r="CA178">
        <v>1</v>
      </c>
      <c r="CB178">
        <v>1</v>
      </c>
      <c r="CC178">
        <v>0</v>
      </c>
      <c r="CD178">
        <v>1</v>
      </c>
      <c r="CE178">
        <v>0</v>
      </c>
      <c r="CF178">
        <v>0</v>
      </c>
      <c r="CG178">
        <v>0</v>
      </c>
      <c r="CH178">
        <v>0</v>
      </c>
      <c r="CI178">
        <v>0</v>
      </c>
      <c r="CJ178">
        <v>0</v>
      </c>
      <c r="CK178">
        <v>0</v>
      </c>
      <c r="CL178">
        <v>0</v>
      </c>
      <c r="CM178">
        <v>0</v>
      </c>
      <c r="CN178">
        <v>0</v>
      </c>
      <c r="CO178">
        <v>0</v>
      </c>
      <c r="CP178">
        <v>0</v>
      </c>
      <c r="CQ178">
        <v>0</v>
      </c>
      <c r="CR178">
        <v>0</v>
      </c>
      <c r="CS178">
        <v>0</v>
      </c>
      <c r="CT178">
        <v>0</v>
      </c>
      <c r="CU178">
        <v>1</v>
      </c>
      <c r="CV178">
        <v>0</v>
      </c>
      <c r="CW178">
        <v>0</v>
      </c>
      <c r="CX178">
        <v>1</v>
      </c>
      <c r="CY178">
        <v>0</v>
      </c>
      <c r="CZ178">
        <v>1</v>
      </c>
      <c r="DA178">
        <v>1</v>
      </c>
      <c r="DB178">
        <v>1</v>
      </c>
      <c r="DC178">
        <v>1</v>
      </c>
      <c r="DD178">
        <v>1</v>
      </c>
      <c r="DE178">
        <v>0</v>
      </c>
      <c r="DF178">
        <v>0</v>
      </c>
      <c r="DG178">
        <v>0</v>
      </c>
      <c r="DH178">
        <v>1</v>
      </c>
      <c r="DI178">
        <v>0</v>
      </c>
      <c r="DJ178">
        <v>0</v>
      </c>
      <c r="DK178">
        <v>1</v>
      </c>
      <c r="DL178">
        <v>0</v>
      </c>
      <c r="DM178">
        <v>0</v>
      </c>
      <c r="DN178">
        <v>1</v>
      </c>
      <c r="DO178">
        <v>1</v>
      </c>
      <c r="DP178">
        <v>1</v>
      </c>
      <c r="DQ178">
        <v>1</v>
      </c>
      <c r="DR178">
        <v>0</v>
      </c>
      <c r="DS178">
        <v>1</v>
      </c>
      <c r="DT178">
        <v>1</v>
      </c>
      <c r="DU178">
        <v>1</v>
      </c>
      <c r="DV178">
        <v>0</v>
      </c>
      <c r="DW178">
        <v>0</v>
      </c>
      <c r="DX178">
        <v>0</v>
      </c>
      <c r="DY178">
        <v>0</v>
      </c>
      <c r="DZ178">
        <v>0</v>
      </c>
      <c r="EA178">
        <v>0</v>
      </c>
      <c r="EB178">
        <v>0</v>
      </c>
      <c r="EC178">
        <v>0</v>
      </c>
      <c r="ED178">
        <v>0</v>
      </c>
      <c r="EE178">
        <v>0</v>
      </c>
      <c r="EF178">
        <v>0</v>
      </c>
      <c r="EG178">
        <v>0</v>
      </c>
      <c r="EH178">
        <v>0</v>
      </c>
      <c r="EI178">
        <v>0</v>
      </c>
      <c r="EJ178">
        <v>1</v>
      </c>
      <c r="EK178">
        <v>0</v>
      </c>
      <c r="EL178">
        <v>0</v>
      </c>
      <c r="EM178">
        <v>0</v>
      </c>
      <c r="EN178">
        <v>0</v>
      </c>
      <c r="EO178">
        <v>0</v>
      </c>
      <c r="EP178">
        <v>0</v>
      </c>
      <c r="EQ178">
        <v>0</v>
      </c>
      <c r="ER178">
        <v>0</v>
      </c>
      <c r="ES178">
        <v>0</v>
      </c>
      <c r="ET178">
        <v>0</v>
      </c>
      <c r="EU178">
        <v>0</v>
      </c>
      <c r="EV178">
        <v>1</v>
      </c>
      <c r="EW178">
        <v>0</v>
      </c>
      <c r="EX178">
        <v>0</v>
      </c>
      <c r="EY178">
        <v>0</v>
      </c>
      <c r="EZ178">
        <v>0</v>
      </c>
      <c r="FA178">
        <v>0</v>
      </c>
      <c r="FB178">
        <v>0</v>
      </c>
      <c r="FC178">
        <v>1</v>
      </c>
      <c r="FD178">
        <v>0</v>
      </c>
      <c r="FE178">
        <v>0</v>
      </c>
      <c r="FF178" t="s">
        <v>1925</v>
      </c>
      <c r="FG178" t="s">
        <v>1925</v>
      </c>
      <c r="FH178" t="s">
        <v>1925</v>
      </c>
      <c r="FI178" t="s">
        <v>1925</v>
      </c>
      <c r="FJ178" t="s">
        <v>1925</v>
      </c>
      <c r="FK178" t="s">
        <v>1925</v>
      </c>
      <c r="FL178">
        <v>0</v>
      </c>
      <c r="FM178">
        <v>1</v>
      </c>
      <c r="FN178">
        <v>0</v>
      </c>
      <c r="FO178">
        <v>0</v>
      </c>
      <c r="FP178">
        <v>0</v>
      </c>
      <c r="FQ178">
        <v>0</v>
      </c>
      <c r="FR178">
        <v>2</v>
      </c>
      <c r="FS178" t="s">
        <v>1925</v>
      </c>
      <c r="FT178" t="s">
        <v>1925</v>
      </c>
      <c r="FU178" t="s">
        <v>1925</v>
      </c>
      <c r="FV178" t="s">
        <v>1925</v>
      </c>
      <c r="FW178" t="s">
        <v>1925</v>
      </c>
      <c r="FX178" t="s">
        <v>1925</v>
      </c>
      <c r="FY178" t="s">
        <v>1925</v>
      </c>
      <c r="FZ178" t="s">
        <v>1925</v>
      </c>
      <c r="GA178" t="s">
        <v>1925</v>
      </c>
      <c r="GB178" t="s">
        <v>1925</v>
      </c>
      <c r="GC178">
        <v>1</v>
      </c>
      <c r="GD178">
        <v>2</v>
      </c>
      <c r="GE178">
        <v>1</v>
      </c>
      <c r="GF178">
        <v>1</v>
      </c>
      <c r="GG178">
        <v>0</v>
      </c>
      <c r="GH178">
        <v>0</v>
      </c>
      <c r="GI178">
        <v>0</v>
      </c>
      <c r="GJ178">
        <v>0</v>
      </c>
      <c r="GK178">
        <v>0</v>
      </c>
      <c r="GL178">
        <v>0</v>
      </c>
      <c r="GM178">
        <v>0</v>
      </c>
      <c r="GN178">
        <v>0</v>
      </c>
      <c r="GO178">
        <v>0</v>
      </c>
      <c r="GP178">
        <v>0</v>
      </c>
      <c r="GQ178">
        <v>0</v>
      </c>
      <c r="GR178" t="s">
        <v>1925</v>
      </c>
      <c r="GS178" t="s">
        <v>1925</v>
      </c>
      <c r="GT178" t="s">
        <v>1925</v>
      </c>
      <c r="GU178" t="s">
        <v>1925</v>
      </c>
      <c r="GV178" t="s">
        <v>1925</v>
      </c>
      <c r="GW178" t="s">
        <v>1925</v>
      </c>
      <c r="GX178" t="s">
        <v>1925</v>
      </c>
      <c r="GY178" t="s">
        <v>1925</v>
      </c>
      <c r="GZ178" t="s">
        <v>1925</v>
      </c>
      <c r="HA178" t="s">
        <v>1925</v>
      </c>
      <c r="HB178" t="s">
        <v>1925</v>
      </c>
      <c r="HC178" t="s">
        <v>1925</v>
      </c>
      <c r="HD178" t="s">
        <v>1925</v>
      </c>
      <c r="HE178">
        <v>1</v>
      </c>
      <c r="HF178">
        <v>1</v>
      </c>
      <c r="HG178">
        <v>0</v>
      </c>
      <c r="HH178">
        <v>0</v>
      </c>
      <c r="HI178">
        <v>0</v>
      </c>
      <c r="HJ178">
        <v>0</v>
      </c>
      <c r="HK178">
        <v>0</v>
      </c>
      <c r="HL178">
        <v>0</v>
      </c>
      <c r="HM178">
        <v>0</v>
      </c>
      <c r="HN178">
        <v>0</v>
      </c>
      <c r="HO178">
        <v>0</v>
      </c>
      <c r="HP178">
        <v>0</v>
      </c>
      <c r="HQ178">
        <v>0</v>
      </c>
      <c r="HR178">
        <v>0</v>
      </c>
      <c r="HS178">
        <v>0</v>
      </c>
    </row>
    <row r="179" spans="1:227" x14ac:dyDescent="0.35">
      <c r="A179" t="s">
        <v>755</v>
      </c>
      <c r="B179" s="1">
        <v>41353</v>
      </c>
      <c r="C179" s="1">
        <v>41505</v>
      </c>
      <c r="D179">
        <v>1</v>
      </c>
      <c r="E179">
        <v>1</v>
      </c>
      <c r="F179">
        <v>1</v>
      </c>
      <c r="G179">
        <v>1</v>
      </c>
      <c r="H179">
        <v>0</v>
      </c>
      <c r="I179">
        <v>0</v>
      </c>
      <c r="J179">
        <v>0</v>
      </c>
      <c r="K179">
        <v>0</v>
      </c>
      <c r="L179">
        <v>0</v>
      </c>
      <c r="M179">
        <v>0</v>
      </c>
      <c r="N179">
        <v>1</v>
      </c>
      <c r="O179">
        <v>0</v>
      </c>
      <c r="P179">
        <v>0</v>
      </c>
      <c r="Q179">
        <v>0</v>
      </c>
      <c r="R179">
        <v>1</v>
      </c>
      <c r="S179">
        <v>0</v>
      </c>
      <c r="T179">
        <v>0</v>
      </c>
      <c r="U179">
        <v>0</v>
      </c>
      <c r="V179">
        <v>1</v>
      </c>
      <c r="W179">
        <v>1</v>
      </c>
      <c r="X179">
        <v>0</v>
      </c>
      <c r="Y179">
        <v>0</v>
      </c>
      <c r="Z179">
        <v>1</v>
      </c>
      <c r="AA179">
        <v>1</v>
      </c>
      <c r="AB179">
        <v>1</v>
      </c>
      <c r="AC179">
        <v>1</v>
      </c>
      <c r="AD179">
        <v>1</v>
      </c>
      <c r="AE179">
        <v>0</v>
      </c>
      <c r="AF179">
        <v>0</v>
      </c>
      <c r="AG179">
        <v>0</v>
      </c>
      <c r="AH179">
        <v>1</v>
      </c>
      <c r="AI179">
        <v>0</v>
      </c>
      <c r="AJ179">
        <v>0</v>
      </c>
      <c r="AK179">
        <v>0</v>
      </c>
      <c r="AL179">
        <v>1</v>
      </c>
      <c r="AM179">
        <v>0</v>
      </c>
      <c r="AN179">
        <v>1</v>
      </c>
      <c r="AO179">
        <v>0</v>
      </c>
      <c r="AP179">
        <v>1</v>
      </c>
      <c r="AQ179">
        <v>1</v>
      </c>
      <c r="AR179">
        <v>0</v>
      </c>
      <c r="AS179">
        <v>1</v>
      </c>
      <c r="AT179">
        <v>0</v>
      </c>
      <c r="AU179">
        <v>0</v>
      </c>
      <c r="AV179">
        <v>1</v>
      </c>
      <c r="AW179">
        <v>0</v>
      </c>
      <c r="AX179">
        <v>0</v>
      </c>
      <c r="AY179">
        <v>0</v>
      </c>
      <c r="AZ179">
        <v>0</v>
      </c>
      <c r="BA179">
        <v>0</v>
      </c>
      <c r="BB179">
        <v>0</v>
      </c>
      <c r="BC179">
        <v>0</v>
      </c>
      <c r="BD179">
        <v>0</v>
      </c>
      <c r="BE179">
        <v>0</v>
      </c>
      <c r="BF179">
        <v>0</v>
      </c>
      <c r="BG179">
        <v>0</v>
      </c>
      <c r="BH179">
        <v>0</v>
      </c>
      <c r="BI179">
        <v>0</v>
      </c>
      <c r="BJ179">
        <v>0</v>
      </c>
      <c r="BK179">
        <v>1</v>
      </c>
      <c r="BL179">
        <v>0</v>
      </c>
      <c r="BM179">
        <v>0</v>
      </c>
      <c r="BN179">
        <v>0</v>
      </c>
      <c r="BO179">
        <v>0</v>
      </c>
      <c r="BP179">
        <v>0</v>
      </c>
      <c r="BQ179">
        <v>0</v>
      </c>
      <c r="BR179">
        <v>0</v>
      </c>
      <c r="BS179">
        <v>1</v>
      </c>
      <c r="BT179">
        <v>1</v>
      </c>
      <c r="BU179">
        <v>0</v>
      </c>
      <c r="BV179">
        <v>0</v>
      </c>
      <c r="BW179">
        <v>1</v>
      </c>
      <c r="BX179">
        <v>0</v>
      </c>
      <c r="BY179">
        <v>0</v>
      </c>
      <c r="BZ179">
        <v>1</v>
      </c>
      <c r="CA179">
        <v>1</v>
      </c>
      <c r="CB179">
        <v>1</v>
      </c>
      <c r="CC179">
        <v>0</v>
      </c>
      <c r="CD179">
        <v>1</v>
      </c>
      <c r="CE179">
        <v>0</v>
      </c>
      <c r="CF179">
        <v>0</v>
      </c>
      <c r="CG179">
        <v>0</v>
      </c>
      <c r="CH179">
        <v>0</v>
      </c>
      <c r="CI179">
        <v>0</v>
      </c>
      <c r="CJ179">
        <v>0</v>
      </c>
      <c r="CK179">
        <v>0</v>
      </c>
      <c r="CL179">
        <v>0</v>
      </c>
      <c r="CM179">
        <v>0</v>
      </c>
      <c r="CN179">
        <v>0</v>
      </c>
      <c r="CO179">
        <v>0</v>
      </c>
      <c r="CP179">
        <v>0</v>
      </c>
      <c r="CQ179">
        <v>0</v>
      </c>
      <c r="CR179">
        <v>0</v>
      </c>
      <c r="CS179">
        <v>0</v>
      </c>
      <c r="CT179">
        <v>0</v>
      </c>
      <c r="CU179">
        <v>1</v>
      </c>
      <c r="CV179">
        <v>0</v>
      </c>
      <c r="CW179">
        <v>0</v>
      </c>
      <c r="CX179">
        <v>1</v>
      </c>
      <c r="CY179">
        <v>0</v>
      </c>
      <c r="CZ179">
        <v>1</v>
      </c>
      <c r="DA179">
        <v>1</v>
      </c>
      <c r="DB179">
        <v>1</v>
      </c>
      <c r="DC179">
        <v>1</v>
      </c>
      <c r="DD179">
        <v>1</v>
      </c>
      <c r="DE179">
        <v>0</v>
      </c>
      <c r="DF179">
        <v>0</v>
      </c>
      <c r="DG179">
        <v>0</v>
      </c>
      <c r="DH179">
        <v>1</v>
      </c>
      <c r="DI179">
        <v>0</v>
      </c>
      <c r="DJ179">
        <v>0</v>
      </c>
      <c r="DK179">
        <v>1</v>
      </c>
      <c r="DL179">
        <v>0</v>
      </c>
      <c r="DM179">
        <v>0</v>
      </c>
      <c r="DN179">
        <v>1</v>
      </c>
      <c r="DO179">
        <v>1</v>
      </c>
      <c r="DP179">
        <v>1</v>
      </c>
      <c r="DQ179">
        <v>1</v>
      </c>
      <c r="DR179">
        <v>0</v>
      </c>
      <c r="DS179">
        <v>1</v>
      </c>
      <c r="DT179">
        <v>1</v>
      </c>
      <c r="DU179">
        <v>1</v>
      </c>
      <c r="DV179">
        <v>0</v>
      </c>
      <c r="DW179">
        <v>0</v>
      </c>
      <c r="DX179">
        <v>0</v>
      </c>
      <c r="DY179">
        <v>0</v>
      </c>
      <c r="DZ179">
        <v>0</v>
      </c>
      <c r="EA179">
        <v>0</v>
      </c>
      <c r="EB179">
        <v>0</v>
      </c>
      <c r="EC179">
        <v>0</v>
      </c>
      <c r="ED179">
        <v>0</v>
      </c>
      <c r="EE179">
        <v>0</v>
      </c>
      <c r="EF179">
        <v>0</v>
      </c>
      <c r="EG179">
        <v>0</v>
      </c>
      <c r="EH179">
        <v>0</v>
      </c>
      <c r="EI179">
        <v>0</v>
      </c>
      <c r="EJ179">
        <v>1</v>
      </c>
      <c r="EK179">
        <v>0</v>
      </c>
      <c r="EL179">
        <v>0</v>
      </c>
      <c r="EM179">
        <v>0</v>
      </c>
      <c r="EN179">
        <v>0</v>
      </c>
      <c r="EO179">
        <v>0</v>
      </c>
      <c r="EP179">
        <v>0</v>
      </c>
      <c r="EQ179">
        <v>0</v>
      </c>
      <c r="ER179">
        <v>0</v>
      </c>
      <c r="ES179">
        <v>0</v>
      </c>
      <c r="ET179">
        <v>0</v>
      </c>
      <c r="EU179">
        <v>0</v>
      </c>
      <c r="EV179">
        <v>1</v>
      </c>
      <c r="EW179">
        <v>0</v>
      </c>
      <c r="EX179">
        <v>0</v>
      </c>
      <c r="EY179">
        <v>0</v>
      </c>
      <c r="EZ179">
        <v>0</v>
      </c>
      <c r="FA179">
        <v>0</v>
      </c>
      <c r="FB179">
        <v>0</v>
      </c>
      <c r="FC179">
        <v>1</v>
      </c>
      <c r="FD179">
        <v>0</v>
      </c>
      <c r="FE179">
        <v>0</v>
      </c>
      <c r="FF179" t="s">
        <v>1925</v>
      </c>
      <c r="FG179" t="s">
        <v>1925</v>
      </c>
      <c r="FH179" t="s">
        <v>1925</v>
      </c>
      <c r="FI179" t="s">
        <v>1925</v>
      </c>
      <c r="FJ179" t="s">
        <v>1925</v>
      </c>
      <c r="FK179" t="s">
        <v>1925</v>
      </c>
      <c r="FL179">
        <v>0</v>
      </c>
      <c r="FM179">
        <v>1</v>
      </c>
      <c r="FN179">
        <v>0</v>
      </c>
      <c r="FO179">
        <v>0</v>
      </c>
      <c r="FP179">
        <v>0</v>
      </c>
      <c r="FQ179">
        <v>0</v>
      </c>
      <c r="FR179">
        <v>2</v>
      </c>
      <c r="FS179" t="s">
        <v>1925</v>
      </c>
      <c r="FT179" t="s">
        <v>1925</v>
      </c>
      <c r="FU179" t="s">
        <v>1925</v>
      </c>
      <c r="FV179" t="s">
        <v>1925</v>
      </c>
      <c r="FW179" t="s">
        <v>1925</v>
      </c>
      <c r="FX179" t="s">
        <v>1925</v>
      </c>
      <c r="FY179" t="s">
        <v>1925</v>
      </c>
      <c r="FZ179" t="s">
        <v>1925</v>
      </c>
      <c r="GA179" t="s">
        <v>1925</v>
      </c>
      <c r="GB179" t="s">
        <v>1925</v>
      </c>
      <c r="GC179">
        <v>1</v>
      </c>
      <c r="GD179">
        <v>2</v>
      </c>
      <c r="GE179">
        <v>1</v>
      </c>
      <c r="GF179">
        <v>1</v>
      </c>
      <c r="GG179">
        <v>0</v>
      </c>
      <c r="GH179">
        <v>0</v>
      </c>
      <c r="GI179">
        <v>0</v>
      </c>
      <c r="GJ179">
        <v>0</v>
      </c>
      <c r="GK179">
        <v>0</v>
      </c>
      <c r="GL179">
        <v>0</v>
      </c>
      <c r="GM179">
        <v>0</v>
      </c>
      <c r="GN179">
        <v>0</v>
      </c>
      <c r="GO179">
        <v>0</v>
      </c>
      <c r="GP179">
        <v>0</v>
      </c>
      <c r="GQ179">
        <v>0</v>
      </c>
      <c r="GR179" t="s">
        <v>1925</v>
      </c>
      <c r="GS179" t="s">
        <v>1925</v>
      </c>
      <c r="GT179" t="s">
        <v>1925</v>
      </c>
      <c r="GU179" t="s">
        <v>1925</v>
      </c>
      <c r="GV179" t="s">
        <v>1925</v>
      </c>
      <c r="GW179" t="s">
        <v>1925</v>
      </c>
      <c r="GX179" t="s">
        <v>1925</v>
      </c>
      <c r="GY179" t="s">
        <v>1925</v>
      </c>
      <c r="GZ179" t="s">
        <v>1925</v>
      </c>
      <c r="HA179" t="s">
        <v>1925</v>
      </c>
      <c r="HB179" t="s">
        <v>1925</v>
      </c>
      <c r="HC179" t="s">
        <v>1925</v>
      </c>
      <c r="HD179" t="s">
        <v>1925</v>
      </c>
      <c r="HE179">
        <v>1</v>
      </c>
      <c r="HF179">
        <v>1</v>
      </c>
      <c r="HG179">
        <v>0</v>
      </c>
      <c r="HH179">
        <v>0</v>
      </c>
      <c r="HI179">
        <v>0</v>
      </c>
      <c r="HJ179">
        <v>0</v>
      </c>
      <c r="HK179">
        <v>0</v>
      </c>
      <c r="HL179">
        <v>0</v>
      </c>
      <c r="HM179">
        <v>0</v>
      </c>
      <c r="HN179">
        <v>0</v>
      </c>
      <c r="HO179">
        <v>0</v>
      </c>
      <c r="HP179">
        <v>0</v>
      </c>
      <c r="HQ179">
        <v>0</v>
      </c>
      <c r="HR179">
        <v>0</v>
      </c>
      <c r="HS179">
        <v>0</v>
      </c>
    </row>
    <row r="180" spans="1:227" x14ac:dyDescent="0.35">
      <c r="A180" t="s">
        <v>755</v>
      </c>
      <c r="B180" s="1">
        <v>41506</v>
      </c>
      <c r="C180" s="1">
        <v>42183</v>
      </c>
      <c r="D180">
        <v>1</v>
      </c>
      <c r="E180">
        <v>1</v>
      </c>
      <c r="F180">
        <v>1</v>
      </c>
      <c r="G180">
        <v>1</v>
      </c>
      <c r="H180">
        <v>0</v>
      </c>
      <c r="I180">
        <v>0</v>
      </c>
      <c r="J180">
        <v>0</v>
      </c>
      <c r="K180">
        <v>0</v>
      </c>
      <c r="L180">
        <v>0</v>
      </c>
      <c r="M180">
        <v>0</v>
      </c>
      <c r="N180">
        <v>1</v>
      </c>
      <c r="O180">
        <v>0</v>
      </c>
      <c r="P180">
        <v>0</v>
      </c>
      <c r="Q180">
        <v>0</v>
      </c>
      <c r="R180">
        <v>1</v>
      </c>
      <c r="S180">
        <v>0</v>
      </c>
      <c r="T180">
        <v>0</v>
      </c>
      <c r="U180">
        <v>0</v>
      </c>
      <c r="V180">
        <v>1</v>
      </c>
      <c r="W180">
        <v>1</v>
      </c>
      <c r="X180">
        <v>0</v>
      </c>
      <c r="Y180">
        <v>0</v>
      </c>
      <c r="Z180">
        <v>1</v>
      </c>
      <c r="AA180">
        <v>1</v>
      </c>
      <c r="AB180">
        <v>1</v>
      </c>
      <c r="AC180">
        <v>1</v>
      </c>
      <c r="AD180">
        <v>1</v>
      </c>
      <c r="AE180">
        <v>0</v>
      </c>
      <c r="AF180">
        <v>0</v>
      </c>
      <c r="AG180">
        <v>0</v>
      </c>
      <c r="AH180">
        <v>1</v>
      </c>
      <c r="AI180">
        <v>0</v>
      </c>
      <c r="AJ180">
        <v>0</v>
      </c>
      <c r="AK180">
        <v>0</v>
      </c>
      <c r="AL180">
        <v>1</v>
      </c>
      <c r="AM180">
        <v>0</v>
      </c>
      <c r="AN180">
        <v>1</v>
      </c>
      <c r="AO180">
        <v>0</v>
      </c>
      <c r="AP180">
        <v>1</v>
      </c>
      <c r="AQ180">
        <v>1</v>
      </c>
      <c r="AR180">
        <v>0</v>
      </c>
      <c r="AS180">
        <v>1</v>
      </c>
      <c r="AT180">
        <v>0</v>
      </c>
      <c r="AU180">
        <v>0</v>
      </c>
      <c r="AV180">
        <v>1</v>
      </c>
      <c r="AW180">
        <v>0</v>
      </c>
      <c r="AX180">
        <v>0</v>
      </c>
      <c r="AY180">
        <v>0</v>
      </c>
      <c r="AZ180">
        <v>0</v>
      </c>
      <c r="BA180">
        <v>0</v>
      </c>
      <c r="BB180">
        <v>0</v>
      </c>
      <c r="BC180">
        <v>0</v>
      </c>
      <c r="BD180">
        <v>0</v>
      </c>
      <c r="BE180">
        <v>0</v>
      </c>
      <c r="BF180">
        <v>0</v>
      </c>
      <c r="BG180">
        <v>0</v>
      </c>
      <c r="BH180">
        <v>0</v>
      </c>
      <c r="BI180">
        <v>0</v>
      </c>
      <c r="BJ180">
        <v>0</v>
      </c>
      <c r="BK180">
        <v>1</v>
      </c>
      <c r="BL180">
        <v>0</v>
      </c>
      <c r="BM180">
        <v>0</v>
      </c>
      <c r="BN180">
        <v>0</v>
      </c>
      <c r="BO180">
        <v>0</v>
      </c>
      <c r="BP180">
        <v>0</v>
      </c>
      <c r="BQ180">
        <v>0</v>
      </c>
      <c r="BR180">
        <v>0</v>
      </c>
      <c r="BS180">
        <v>1</v>
      </c>
      <c r="BT180">
        <v>1</v>
      </c>
      <c r="BU180">
        <v>0</v>
      </c>
      <c r="BV180">
        <v>0</v>
      </c>
      <c r="BW180">
        <v>1</v>
      </c>
      <c r="BX180">
        <v>0</v>
      </c>
      <c r="BY180">
        <v>0</v>
      </c>
      <c r="BZ180">
        <v>1</v>
      </c>
      <c r="CA180">
        <v>1</v>
      </c>
      <c r="CB180">
        <v>1</v>
      </c>
      <c r="CC180">
        <v>0</v>
      </c>
      <c r="CD180">
        <v>1</v>
      </c>
      <c r="CE180">
        <v>0</v>
      </c>
      <c r="CF180">
        <v>0</v>
      </c>
      <c r="CG180">
        <v>0</v>
      </c>
      <c r="CH180">
        <v>0</v>
      </c>
      <c r="CI180">
        <v>0</v>
      </c>
      <c r="CJ180">
        <v>0</v>
      </c>
      <c r="CK180">
        <v>0</v>
      </c>
      <c r="CL180">
        <v>0</v>
      </c>
      <c r="CM180">
        <v>0</v>
      </c>
      <c r="CN180">
        <v>0</v>
      </c>
      <c r="CO180">
        <v>0</v>
      </c>
      <c r="CP180">
        <v>0</v>
      </c>
      <c r="CQ180">
        <v>0</v>
      </c>
      <c r="CR180">
        <v>0</v>
      </c>
      <c r="CS180">
        <v>0</v>
      </c>
      <c r="CT180">
        <v>0</v>
      </c>
      <c r="CU180">
        <v>1</v>
      </c>
      <c r="CV180">
        <v>0</v>
      </c>
      <c r="CW180">
        <v>0</v>
      </c>
      <c r="CX180">
        <v>1</v>
      </c>
      <c r="CY180">
        <v>0</v>
      </c>
      <c r="CZ180">
        <v>1</v>
      </c>
      <c r="DA180">
        <v>1</v>
      </c>
      <c r="DB180">
        <v>1</v>
      </c>
      <c r="DC180">
        <v>1</v>
      </c>
      <c r="DD180">
        <v>1</v>
      </c>
      <c r="DE180">
        <v>0</v>
      </c>
      <c r="DF180">
        <v>0</v>
      </c>
      <c r="DG180">
        <v>0</v>
      </c>
      <c r="DH180">
        <v>1</v>
      </c>
      <c r="DI180">
        <v>0</v>
      </c>
      <c r="DJ180">
        <v>0</v>
      </c>
      <c r="DK180">
        <v>1</v>
      </c>
      <c r="DL180">
        <v>0</v>
      </c>
      <c r="DM180">
        <v>0</v>
      </c>
      <c r="DN180">
        <v>1</v>
      </c>
      <c r="DO180">
        <v>1</v>
      </c>
      <c r="DP180">
        <v>1</v>
      </c>
      <c r="DQ180">
        <v>1</v>
      </c>
      <c r="DR180">
        <v>0</v>
      </c>
      <c r="DS180">
        <v>1</v>
      </c>
      <c r="DT180">
        <v>1</v>
      </c>
      <c r="DU180">
        <v>1</v>
      </c>
      <c r="DV180">
        <v>0</v>
      </c>
      <c r="DW180">
        <v>0</v>
      </c>
      <c r="DX180">
        <v>0</v>
      </c>
      <c r="DY180">
        <v>0</v>
      </c>
      <c r="DZ180">
        <v>0</v>
      </c>
      <c r="EA180">
        <v>0</v>
      </c>
      <c r="EB180">
        <v>0</v>
      </c>
      <c r="EC180">
        <v>0</v>
      </c>
      <c r="ED180">
        <v>0</v>
      </c>
      <c r="EE180">
        <v>0</v>
      </c>
      <c r="EF180">
        <v>0</v>
      </c>
      <c r="EG180">
        <v>0</v>
      </c>
      <c r="EH180">
        <v>0</v>
      </c>
      <c r="EI180">
        <v>0</v>
      </c>
      <c r="EJ180">
        <v>1</v>
      </c>
      <c r="EK180">
        <v>0</v>
      </c>
      <c r="EL180">
        <v>0</v>
      </c>
      <c r="EM180">
        <v>0</v>
      </c>
      <c r="EN180">
        <v>0</v>
      </c>
      <c r="EO180">
        <v>0</v>
      </c>
      <c r="EP180">
        <v>0</v>
      </c>
      <c r="EQ180">
        <v>0</v>
      </c>
      <c r="ER180">
        <v>0</v>
      </c>
      <c r="ES180">
        <v>0</v>
      </c>
      <c r="ET180">
        <v>0</v>
      </c>
      <c r="EU180">
        <v>0</v>
      </c>
      <c r="EV180">
        <v>1</v>
      </c>
      <c r="EW180">
        <v>0</v>
      </c>
      <c r="EX180">
        <v>0</v>
      </c>
      <c r="EY180">
        <v>0</v>
      </c>
      <c r="EZ180">
        <v>0</v>
      </c>
      <c r="FA180">
        <v>0</v>
      </c>
      <c r="FB180">
        <v>0</v>
      </c>
      <c r="FC180">
        <v>1</v>
      </c>
      <c r="FD180">
        <v>0</v>
      </c>
      <c r="FE180">
        <v>0</v>
      </c>
      <c r="FF180" t="s">
        <v>1925</v>
      </c>
      <c r="FG180" t="s">
        <v>1925</v>
      </c>
      <c r="FH180" t="s">
        <v>1925</v>
      </c>
      <c r="FI180" t="s">
        <v>1925</v>
      </c>
      <c r="FJ180" t="s">
        <v>1925</v>
      </c>
      <c r="FK180" t="s">
        <v>1925</v>
      </c>
      <c r="FL180">
        <v>0</v>
      </c>
      <c r="FM180">
        <v>1</v>
      </c>
      <c r="FN180">
        <v>0</v>
      </c>
      <c r="FO180">
        <v>0</v>
      </c>
      <c r="FP180">
        <v>0</v>
      </c>
      <c r="FQ180">
        <v>0</v>
      </c>
      <c r="FR180">
        <v>2</v>
      </c>
      <c r="FS180" t="s">
        <v>1925</v>
      </c>
      <c r="FT180" t="s">
        <v>1925</v>
      </c>
      <c r="FU180" t="s">
        <v>1925</v>
      </c>
      <c r="FV180" t="s">
        <v>1925</v>
      </c>
      <c r="FW180" t="s">
        <v>1925</v>
      </c>
      <c r="FX180" t="s">
        <v>1925</v>
      </c>
      <c r="FY180" t="s">
        <v>1925</v>
      </c>
      <c r="FZ180" t="s">
        <v>1925</v>
      </c>
      <c r="GA180" t="s">
        <v>1925</v>
      </c>
      <c r="GB180" t="s">
        <v>1925</v>
      </c>
      <c r="GC180">
        <v>1</v>
      </c>
      <c r="GD180">
        <v>2</v>
      </c>
      <c r="GE180">
        <v>1</v>
      </c>
      <c r="GF180">
        <v>1</v>
      </c>
      <c r="GG180">
        <v>0</v>
      </c>
      <c r="GH180">
        <v>0</v>
      </c>
      <c r="GI180">
        <v>0</v>
      </c>
      <c r="GJ180">
        <v>0</v>
      </c>
      <c r="GK180">
        <v>0</v>
      </c>
      <c r="GL180">
        <v>0</v>
      </c>
      <c r="GM180">
        <v>0</v>
      </c>
      <c r="GN180">
        <v>0</v>
      </c>
      <c r="GO180">
        <v>0</v>
      </c>
      <c r="GP180">
        <v>0</v>
      </c>
      <c r="GQ180">
        <v>0</v>
      </c>
      <c r="GR180" t="s">
        <v>1925</v>
      </c>
      <c r="GS180" t="s">
        <v>1925</v>
      </c>
      <c r="GT180" t="s">
        <v>1925</v>
      </c>
      <c r="GU180" t="s">
        <v>1925</v>
      </c>
      <c r="GV180" t="s">
        <v>1925</v>
      </c>
      <c r="GW180" t="s">
        <v>1925</v>
      </c>
      <c r="GX180" t="s">
        <v>1925</v>
      </c>
      <c r="GY180" t="s">
        <v>1925</v>
      </c>
      <c r="GZ180" t="s">
        <v>1925</v>
      </c>
      <c r="HA180" t="s">
        <v>1925</v>
      </c>
      <c r="HB180" t="s">
        <v>1925</v>
      </c>
      <c r="HC180" t="s">
        <v>1925</v>
      </c>
      <c r="HD180" t="s">
        <v>1925</v>
      </c>
      <c r="HE180">
        <v>1</v>
      </c>
      <c r="HF180">
        <v>1</v>
      </c>
      <c r="HG180">
        <v>0</v>
      </c>
      <c r="HH180">
        <v>0</v>
      </c>
      <c r="HI180">
        <v>0</v>
      </c>
      <c r="HJ180">
        <v>0</v>
      </c>
      <c r="HK180">
        <v>0</v>
      </c>
      <c r="HL180">
        <v>0</v>
      </c>
      <c r="HM180">
        <v>0</v>
      </c>
      <c r="HN180">
        <v>0</v>
      </c>
      <c r="HO180">
        <v>0</v>
      </c>
      <c r="HP180">
        <v>0</v>
      </c>
      <c r="HQ180">
        <v>0</v>
      </c>
      <c r="HR180">
        <v>0</v>
      </c>
      <c r="HS180">
        <v>0</v>
      </c>
    </row>
    <row r="181" spans="1:227" x14ac:dyDescent="0.35">
      <c r="A181" t="s">
        <v>755</v>
      </c>
      <c r="B181" s="1">
        <v>42184</v>
      </c>
      <c r="C181" s="1">
        <v>42533</v>
      </c>
      <c r="D181">
        <v>1</v>
      </c>
      <c r="E181">
        <v>1</v>
      </c>
      <c r="F181">
        <v>1</v>
      </c>
      <c r="G181">
        <v>1</v>
      </c>
      <c r="H181">
        <v>0</v>
      </c>
      <c r="I181">
        <v>0</v>
      </c>
      <c r="J181">
        <v>0</v>
      </c>
      <c r="K181">
        <v>0</v>
      </c>
      <c r="L181">
        <v>0</v>
      </c>
      <c r="M181">
        <v>0</v>
      </c>
      <c r="N181">
        <v>1</v>
      </c>
      <c r="O181">
        <v>0</v>
      </c>
      <c r="P181">
        <v>0</v>
      </c>
      <c r="Q181">
        <v>0</v>
      </c>
      <c r="R181">
        <v>1</v>
      </c>
      <c r="S181">
        <v>0</v>
      </c>
      <c r="T181">
        <v>0</v>
      </c>
      <c r="U181">
        <v>0</v>
      </c>
      <c r="V181">
        <v>1</v>
      </c>
      <c r="W181">
        <v>1</v>
      </c>
      <c r="X181">
        <v>0</v>
      </c>
      <c r="Y181">
        <v>0</v>
      </c>
      <c r="Z181">
        <v>1</v>
      </c>
      <c r="AA181">
        <v>1</v>
      </c>
      <c r="AB181">
        <v>1</v>
      </c>
      <c r="AC181">
        <v>1</v>
      </c>
      <c r="AD181">
        <v>1</v>
      </c>
      <c r="AE181">
        <v>0</v>
      </c>
      <c r="AF181">
        <v>0</v>
      </c>
      <c r="AG181">
        <v>0</v>
      </c>
      <c r="AH181">
        <v>1</v>
      </c>
      <c r="AI181">
        <v>0</v>
      </c>
      <c r="AJ181">
        <v>0</v>
      </c>
      <c r="AK181">
        <v>0</v>
      </c>
      <c r="AL181">
        <v>1</v>
      </c>
      <c r="AM181">
        <v>0</v>
      </c>
      <c r="AN181">
        <v>1</v>
      </c>
      <c r="AO181">
        <v>0</v>
      </c>
      <c r="AP181">
        <v>1</v>
      </c>
      <c r="AQ181">
        <v>1</v>
      </c>
      <c r="AR181">
        <v>0</v>
      </c>
      <c r="AS181">
        <v>1</v>
      </c>
      <c r="AT181">
        <v>0</v>
      </c>
      <c r="AU181">
        <v>0</v>
      </c>
      <c r="AV181">
        <v>1</v>
      </c>
      <c r="AW181">
        <v>0</v>
      </c>
      <c r="AX181">
        <v>0</v>
      </c>
      <c r="AY181">
        <v>0</v>
      </c>
      <c r="AZ181">
        <v>0</v>
      </c>
      <c r="BA181">
        <v>0</v>
      </c>
      <c r="BB181">
        <v>0</v>
      </c>
      <c r="BC181">
        <v>0</v>
      </c>
      <c r="BD181">
        <v>0</v>
      </c>
      <c r="BE181">
        <v>0</v>
      </c>
      <c r="BF181">
        <v>0</v>
      </c>
      <c r="BG181">
        <v>0</v>
      </c>
      <c r="BH181">
        <v>0</v>
      </c>
      <c r="BI181">
        <v>0</v>
      </c>
      <c r="BJ181">
        <v>0</v>
      </c>
      <c r="BK181">
        <v>1</v>
      </c>
      <c r="BL181">
        <v>0</v>
      </c>
      <c r="BM181">
        <v>0</v>
      </c>
      <c r="BN181">
        <v>0</v>
      </c>
      <c r="BO181">
        <v>0</v>
      </c>
      <c r="BP181">
        <v>0</v>
      </c>
      <c r="BQ181">
        <v>0</v>
      </c>
      <c r="BR181">
        <v>0</v>
      </c>
      <c r="BS181">
        <v>1</v>
      </c>
      <c r="BT181">
        <v>1</v>
      </c>
      <c r="BU181">
        <v>0</v>
      </c>
      <c r="BV181">
        <v>0</v>
      </c>
      <c r="BW181">
        <v>1</v>
      </c>
      <c r="BX181">
        <v>0</v>
      </c>
      <c r="BY181">
        <v>0</v>
      </c>
      <c r="BZ181">
        <v>1</v>
      </c>
      <c r="CA181">
        <v>1</v>
      </c>
      <c r="CB181">
        <v>1</v>
      </c>
      <c r="CC181">
        <v>0</v>
      </c>
      <c r="CD181">
        <v>1</v>
      </c>
      <c r="CE181">
        <v>0</v>
      </c>
      <c r="CF181">
        <v>0</v>
      </c>
      <c r="CG181">
        <v>0</v>
      </c>
      <c r="CH181">
        <v>0</v>
      </c>
      <c r="CI181">
        <v>0</v>
      </c>
      <c r="CJ181">
        <v>0</v>
      </c>
      <c r="CK181">
        <v>0</v>
      </c>
      <c r="CL181">
        <v>0</v>
      </c>
      <c r="CM181">
        <v>0</v>
      </c>
      <c r="CN181">
        <v>0</v>
      </c>
      <c r="CO181">
        <v>0</v>
      </c>
      <c r="CP181">
        <v>0</v>
      </c>
      <c r="CQ181">
        <v>0</v>
      </c>
      <c r="CR181">
        <v>0</v>
      </c>
      <c r="CS181">
        <v>0</v>
      </c>
      <c r="CT181">
        <v>0</v>
      </c>
      <c r="CU181">
        <v>1</v>
      </c>
      <c r="CV181">
        <v>0</v>
      </c>
      <c r="CW181">
        <v>0</v>
      </c>
      <c r="CX181">
        <v>1</v>
      </c>
      <c r="CY181">
        <v>0</v>
      </c>
      <c r="CZ181">
        <v>1</v>
      </c>
      <c r="DA181">
        <v>1</v>
      </c>
      <c r="DB181">
        <v>1</v>
      </c>
      <c r="DC181">
        <v>1</v>
      </c>
      <c r="DD181">
        <v>1</v>
      </c>
      <c r="DE181">
        <v>0</v>
      </c>
      <c r="DF181">
        <v>0</v>
      </c>
      <c r="DG181">
        <v>0</v>
      </c>
      <c r="DH181">
        <v>1</v>
      </c>
      <c r="DI181">
        <v>0</v>
      </c>
      <c r="DJ181">
        <v>0</v>
      </c>
      <c r="DK181">
        <v>1</v>
      </c>
      <c r="DL181">
        <v>0</v>
      </c>
      <c r="DM181">
        <v>0</v>
      </c>
      <c r="DN181">
        <v>1</v>
      </c>
      <c r="DO181">
        <v>1</v>
      </c>
      <c r="DP181">
        <v>1</v>
      </c>
      <c r="DQ181">
        <v>1</v>
      </c>
      <c r="DR181">
        <v>0</v>
      </c>
      <c r="DS181">
        <v>1</v>
      </c>
      <c r="DT181">
        <v>1</v>
      </c>
      <c r="DU181">
        <v>1</v>
      </c>
      <c r="DV181">
        <v>0</v>
      </c>
      <c r="DW181">
        <v>0</v>
      </c>
      <c r="DX181">
        <v>0</v>
      </c>
      <c r="DY181">
        <v>0</v>
      </c>
      <c r="DZ181">
        <v>0</v>
      </c>
      <c r="EA181">
        <v>0</v>
      </c>
      <c r="EB181">
        <v>0</v>
      </c>
      <c r="EC181">
        <v>0</v>
      </c>
      <c r="ED181">
        <v>0</v>
      </c>
      <c r="EE181">
        <v>0</v>
      </c>
      <c r="EF181">
        <v>0</v>
      </c>
      <c r="EG181">
        <v>0</v>
      </c>
      <c r="EH181">
        <v>0</v>
      </c>
      <c r="EI181">
        <v>0</v>
      </c>
      <c r="EJ181">
        <v>1</v>
      </c>
      <c r="EK181">
        <v>0</v>
      </c>
      <c r="EL181">
        <v>0</v>
      </c>
      <c r="EM181">
        <v>0</v>
      </c>
      <c r="EN181">
        <v>0</v>
      </c>
      <c r="EO181">
        <v>0</v>
      </c>
      <c r="EP181">
        <v>0</v>
      </c>
      <c r="EQ181">
        <v>0</v>
      </c>
      <c r="ER181">
        <v>0</v>
      </c>
      <c r="ES181">
        <v>0</v>
      </c>
      <c r="ET181">
        <v>0</v>
      </c>
      <c r="EU181">
        <v>0</v>
      </c>
      <c r="EV181">
        <v>1</v>
      </c>
      <c r="EW181">
        <v>0</v>
      </c>
      <c r="EX181">
        <v>0</v>
      </c>
      <c r="EY181">
        <v>0</v>
      </c>
      <c r="EZ181">
        <v>0</v>
      </c>
      <c r="FA181">
        <v>0</v>
      </c>
      <c r="FB181">
        <v>0</v>
      </c>
      <c r="FC181">
        <v>1</v>
      </c>
      <c r="FD181">
        <v>0</v>
      </c>
      <c r="FE181">
        <v>1</v>
      </c>
      <c r="FF181">
        <v>0</v>
      </c>
      <c r="FG181">
        <v>0</v>
      </c>
      <c r="FH181">
        <v>1</v>
      </c>
      <c r="FI181">
        <v>0</v>
      </c>
      <c r="FJ181">
        <v>0</v>
      </c>
      <c r="FK181">
        <v>0</v>
      </c>
      <c r="FL181">
        <v>0</v>
      </c>
      <c r="FM181">
        <v>1</v>
      </c>
      <c r="FN181">
        <v>0</v>
      </c>
      <c r="FO181">
        <v>0</v>
      </c>
      <c r="FP181">
        <v>0</v>
      </c>
      <c r="FQ181">
        <v>0</v>
      </c>
      <c r="FR181">
        <v>2</v>
      </c>
      <c r="FS181" t="s">
        <v>1925</v>
      </c>
      <c r="FT181" t="s">
        <v>1925</v>
      </c>
      <c r="FU181" t="s">
        <v>1925</v>
      </c>
      <c r="FV181" t="s">
        <v>1925</v>
      </c>
      <c r="FW181" t="s">
        <v>1925</v>
      </c>
      <c r="FX181" t="s">
        <v>1925</v>
      </c>
      <c r="FY181" t="s">
        <v>1925</v>
      </c>
      <c r="FZ181" t="s">
        <v>1925</v>
      </c>
      <c r="GA181" t="s">
        <v>1925</v>
      </c>
      <c r="GB181" t="s">
        <v>1925</v>
      </c>
      <c r="GC181">
        <v>1</v>
      </c>
      <c r="GD181">
        <v>2</v>
      </c>
      <c r="GE181">
        <v>1</v>
      </c>
      <c r="GF181">
        <v>1</v>
      </c>
      <c r="GG181">
        <v>0</v>
      </c>
      <c r="GH181">
        <v>0</v>
      </c>
      <c r="GI181">
        <v>0</v>
      </c>
      <c r="GJ181">
        <v>0</v>
      </c>
      <c r="GK181">
        <v>0</v>
      </c>
      <c r="GL181">
        <v>0</v>
      </c>
      <c r="GM181">
        <v>0</v>
      </c>
      <c r="GN181">
        <v>0</v>
      </c>
      <c r="GO181">
        <v>0</v>
      </c>
      <c r="GP181">
        <v>0</v>
      </c>
      <c r="GQ181">
        <v>0</v>
      </c>
      <c r="GR181" t="s">
        <v>1925</v>
      </c>
      <c r="GS181" t="s">
        <v>1925</v>
      </c>
      <c r="GT181" t="s">
        <v>1925</v>
      </c>
      <c r="GU181" t="s">
        <v>1925</v>
      </c>
      <c r="GV181" t="s">
        <v>1925</v>
      </c>
      <c r="GW181" t="s">
        <v>1925</v>
      </c>
      <c r="GX181" t="s">
        <v>1925</v>
      </c>
      <c r="GY181" t="s">
        <v>1925</v>
      </c>
      <c r="GZ181" t="s">
        <v>1925</v>
      </c>
      <c r="HA181" t="s">
        <v>1925</v>
      </c>
      <c r="HB181" t="s">
        <v>1925</v>
      </c>
      <c r="HC181" t="s">
        <v>1925</v>
      </c>
      <c r="HD181" t="s">
        <v>1925</v>
      </c>
      <c r="HE181">
        <v>1</v>
      </c>
      <c r="HF181">
        <v>1</v>
      </c>
      <c r="HG181">
        <v>0</v>
      </c>
      <c r="HH181">
        <v>0</v>
      </c>
      <c r="HI181">
        <v>0</v>
      </c>
      <c r="HJ181">
        <v>0</v>
      </c>
      <c r="HK181">
        <v>0</v>
      </c>
      <c r="HL181">
        <v>0</v>
      </c>
      <c r="HM181">
        <v>0</v>
      </c>
      <c r="HN181">
        <v>0</v>
      </c>
      <c r="HO181">
        <v>0</v>
      </c>
      <c r="HP181">
        <v>0</v>
      </c>
      <c r="HQ181">
        <v>0</v>
      </c>
      <c r="HR181">
        <v>0</v>
      </c>
      <c r="HS181">
        <v>0</v>
      </c>
    </row>
    <row r="182" spans="1:227" x14ac:dyDescent="0.35">
      <c r="A182" t="s">
        <v>755</v>
      </c>
      <c r="B182" s="1">
        <v>42534</v>
      </c>
      <c r="C182" s="1">
        <v>42582</v>
      </c>
      <c r="D182">
        <v>1</v>
      </c>
      <c r="E182">
        <v>1</v>
      </c>
      <c r="F182">
        <v>1</v>
      </c>
      <c r="G182">
        <v>1</v>
      </c>
      <c r="H182">
        <v>0</v>
      </c>
      <c r="I182">
        <v>0</v>
      </c>
      <c r="J182">
        <v>0</v>
      </c>
      <c r="K182">
        <v>0</v>
      </c>
      <c r="L182">
        <v>0</v>
      </c>
      <c r="M182">
        <v>0</v>
      </c>
      <c r="N182">
        <v>1</v>
      </c>
      <c r="O182">
        <v>0</v>
      </c>
      <c r="P182">
        <v>0</v>
      </c>
      <c r="Q182">
        <v>0</v>
      </c>
      <c r="R182">
        <v>1</v>
      </c>
      <c r="S182">
        <v>0</v>
      </c>
      <c r="T182">
        <v>0</v>
      </c>
      <c r="U182">
        <v>0</v>
      </c>
      <c r="V182">
        <v>1</v>
      </c>
      <c r="W182">
        <v>1</v>
      </c>
      <c r="X182">
        <v>0</v>
      </c>
      <c r="Y182">
        <v>0</v>
      </c>
      <c r="Z182">
        <v>1</v>
      </c>
      <c r="AA182">
        <v>1</v>
      </c>
      <c r="AB182">
        <v>1</v>
      </c>
      <c r="AC182">
        <v>1</v>
      </c>
      <c r="AD182">
        <v>1</v>
      </c>
      <c r="AE182">
        <v>0</v>
      </c>
      <c r="AF182">
        <v>0</v>
      </c>
      <c r="AG182">
        <v>0</v>
      </c>
      <c r="AH182">
        <v>1</v>
      </c>
      <c r="AI182">
        <v>0</v>
      </c>
      <c r="AJ182">
        <v>0</v>
      </c>
      <c r="AK182">
        <v>0</v>
      </c>
      <c r="AL182">
        <v>1</v>
      </c>
      <c r="AM182">
        <v>0</v>
      </c>
      <c r="AN182">
        <v>1</v>
      </c>
      <c r="AO182">
        <v>0</v>
      </c>
      <c r="AP182">
        <v>1</v>
      </c>
      <c r="AQ182">
        <v>1</v>
      </c>
      <c r="AR182">
        <v>0</v>
      </c>
      <c r="AS182">
        <v>1</v>
      </c>
      <c r="AT182">
        <v>0</v>
      </c>
      <c r="AU182">
        <v>0</v>
      </c>
      <c r="AV182">
        <v>1</v>
      </c>
      <c r="AW182">
        <v>0</v>
      </c>
      <c r="AX182">
        <v>0</v>
      </c>
      <c r="AY182">
        <v>0</v>
      </c>
      <c r="AZ182">
        <v>0</v>
      </c>
      <c r="BA182">
        <v>0</v>
      </c>
      <c r="BB182">
        <v>0</v>
      </c>
      <c r="BC182">
        <v>0</v>
      </c>
      <c r="BD182">
        <v>0</v>
      </c>
      <c r="BE182">
        <v>0</v>
      </c>
      <c r="BF182">
        <v>0</v>
      </c>
      <c r="BG182">
        <v>0</v>
      </c>
      <c r="BH182">
        <v>0</v>
      </c>
      <c r="BI182">
        <v>0</v>
      </c>
      <c r="BJ182">
        <v>0</v>
      </c>
      <c r="BK182">
        <v>1</v>
      </c>
      <c r="BL182">
        <v>0</v>
      </c>
      <c r="BM182">
        <v>0</v>
      </c>
      <c r="BN182">
        <v>0</v>
      </c>
      <c r="BO182">
        <v>0</v>
      </c>
      <c r="BP182">
        <v>0</v>
      </c>
      <c r="BQ182">
        <v>0</v>
      </c>
      <c r="BR182">
        <v>0</v>
      </c>
      <c r="BS182">
        <v>1</v>
      </c>
      <c r="BT182">
        <v>1</v>
      </c>
      <c r="BU182">
        <v>0</v>
      </c>
      <c r="BV182">
        <v>0</v>
      </c>
      <c r="BW182">
        <v>1</v>
      </c>
      <c r="BX182">
        <v>0</v>
      </c>
      <c r="BY182">
        <v>0</v>
      </c>
      <c r="BZ182">
        <v>1</v>
      </c>
      <c r="CA182">
        <v>1</v>
      </c>
      <c r="CB182">
        <v>1</v>
      </c>
      <c r="CC182">
        <v>0</v>
      </c>
      <c r="CD182">
        <v>1</v>
      </c>
      <c r="CE182">
        <v>0</v>
      </c>
      <c r="CF182">
        <v>0</v>
      </c>
      <c r="CG182">
        <v>0</v>
      </c>
      <c r="CH182">
        <v>0</v>
      </c>
      <c r="CI182">
        <v>0</v>
      </c>
      <c r="CJ182">
        <v>0</v>
      </c>
      <c r="CK182">
        <v>0</v>
      </c>
      <c r="CL182">
        <v>0</v>
      </c>
      <c r="CM182">
        <v>0</v>
      </c>
      <c r="CN182">
        <v>0</v>
      </c>
      <c r="CO182">
        <v>0</v>
      </c>
      <c r="CP182">
        <v>0</v>
      </c>
      <c r="CQ182">
        <v>0</v>
      </c>
      <c r="CR182">
        <v>0</v>
      </c>
      <c r="CS182">
        <v>0</v>
      </c>
      <c r="CT182">
        <v>0</v>
      </c>
      <c r="CU182">
        <v>1</v>
      </c>
      <c r="CV182">
        <v>0</v>
      </c>
      <c r="CW182">
        <v>0</v>
      </c>
      <c r="CX182">
        <v>1</v>
      </c>
      <c r="CY182">
        <v>0</v>
      </c>
      <c r="CZ182">
        <v>1</v>
      </c>
      <c r="DA182">
        <v>1</v>
      </c>
      <c r="DB182">
        <v>1</v>
      </c>
      <c r="DC182">
        <v>1</v>
      </c>
      <c r="DD182">
        <v>1</v>
      </c>
      <c r="DE182">
        <v>0</v>
      </c>
      <c r="DF182">
        <v>0</v>
      </c>
      <c r="DG182">
        <v>0</v>
      </c>
      <c r="DH182">
        <v>1</v>
      </c>
      <c r="DI182">
        <v>0</v>
      </c>
      <c r="DJ182">
        <v>0</v>
      </c>
      <c r="DK182">
        <v>1</v>
      </c>
      <c r="DL182">
        <v>0</v>
      </c>
      <c r="DM182">
        <v>0</v>
      </c>
      <c r="DN182">
        <v>1</v>
      </c>
      <c r="DO182">
        <v>1</v>
      </c>
      <c r="DP182">
        <v>1</v>
      </c>
      <c r="DQ182">
        <v>1</v>
      </c>
      <c r="DR182">
        <v>0</v>
      </c>
      <c r="DS182">
        <v>1</v>
      </c>
      <c r="DT182">
        <v>1</v>
      </c>
      <c r="DU182">
        <v>1</v>
      </c>
      <c r="DV182">
        <v>0</v>
      </c>
      <c r="DW182">
        <v>0</v>
      </c>
      <c r="DX182">
        <v>0</v>
      </c>
      <c r="DY182">
        <v>0</v>
      </c>
      <c r="DZ182">
        <v>0</v>
      </c>
      <c r="EA182">
        <v>0</v>
      </c>
      <c r="EB182">
        <v>0</v>
      </c>
      <c r="EC182">
        <v>0</v>
      </c>
      <c r="ED182">
        <v>0</v>
      </c>
      <c r="EE182">
        <v>0</v>
      </c>
      <c r="EF182">
        <v>0</v>
      </c>
      <c r="EG182">
        <v>0</v>
      </c>
      <c r="EH182">
        <v>0</v>
      </c>
      <c r="EI182">
        <v>0</v>
      </c>
      <c r="EJ182">
        <v>1</v>
      </c>
      <c r="EK182">
        <v>0</v>
      </c>
      <c r="EL182">
        <v>0</v>
      </c>
      <c r="EM182">
        <v>0</v>
      </c>
      <c r="EN182">
        <v>0</v>
      </c>
      <c r="EO182">
        <v>0</v>
      </c>
      <c r="EP182">
        <v>0</v>
      </c>
      <c r="EQ182">
        <v>0</v>
      </c>
      <c r="ER182">
        <v>0</v>
      </c>
      <c r="ES182">
        <v>0</v>
      </c>
      <c r="ET182">
        <v>0</v>
      </c>
      <c r="EU182">
        <v>0</v>
      </c>
      <c r="EV182">
        <v>1</v>
      </c>
      <c r="EW182">
        <v>0</v>
      </c>
      <c r="EX182">
        <v>0</v>
      </c>
      <c r="EY182">
        <v>0</v>
      </c>
      <c r="EZ182">
        <v>0</v>
      </c>
      <c r="FA182">
        <v>0</v>
      </c>
      <c r="FB182">
        <v>0</v>
      </c>
      <c r="FC182">
        <v>1</v>
      </c>
      <c r="FD182">
        <v>0</v>
      </c>
      <c r="FE182">
        <v>1</v>
      </c>
      <c r="FF182">
        <v>0</v>
      </c>
      <c r="FG182">
        <v>0</v>
      </c>
      <c r="FH182">
        <v>1</v>
      </c>
      <c r="FI182">
        <v>0</v>
      </c>
      <c r="FJ182">
        <v>0</v>
      </c>
      <c r="FK182">
        <v>0</v>
      </c>
      <c r="FL182">
        <v>0</v>
      </c>
      <c r="FM182">
        <v>1</v>
      </c>
      <c r="FN182">
        <v>0</v>
      </c>
      <c r="FO182">
        <v>0</v>
      </c>
      <c r="FP182">
        <v>0</v>
      </c>
      <c r="FQ182">
        <v>0</v>
      </c>
      <c r="FR182">
        <v>2</v>
      </c>
      <c r="FS182" t="s">
        <v>1925</v>
      </c>
      <c r="FT182" t="s">
        <v>1925</v>
      </c>
      <c r="FU182" t="s">
        <v>1925</v>
      </c>
      <c r="FV182" t="s">
        <v>1925</v>
      </c>
      <c r="FW182" t="s">
        <v>1925</v>
      </c>
      <c r="FX182" t="s">
        <v>1925</v>
      </c>
      <c r="FY182" t="s">
        <v>1925</v>
      </c>
      <c r="FZ182" t="s">
        <v>1925</v>
      </c>
      <c r="GA182" t="s">
        <v>1925</v>
      </c>
      <c r="GB182" t="s">
        <v>1925</v>
      </c>
      <c r="GC182">
        <v>1</v>
      </c>
      <c r="GD182">
        <v>2</v>
      </c>
      <c r="GE182">
        <v>1</v>
      </c>
      <c r="GF182">
        <v>1</v>
      </c>
      <c r="GG182">
        <v>0</v>
      </c>
      <c r="GH182">
        <v>0</v>
      </c>
      <c r="GI182">
        <v>0</v>
      </c>
      <c r="GJ182">
        <v>0</v>
      </c>
      <c r="GK182">
        <v>0</v>
      </c>
      <c r="GL182">
        <v>0</v>
      </c>
      <c r="GM182">
        <v>0</v>
      </c>
      <c r="GN182">
        <v>0</v>
      </c>
      <c r="GO182">
        <v>0</v>
      </c>
      <c r="GP182">
        <v>0</v>
      </c>
      <c r="GQ182">
        <v>0</v>
      </c>
      <c r="GR182" t="s">
        <v>1925</v>
      </c>
      <c r="GS182" t="s">
        <v>1925</v>
      </c>
      <c r="GT182" t="s">
        <v>1925</v>
      </c>
      <c r="GU182" t="s">
        <v>1925</v>
      </c>
      <c r="GV182" t="s">
        <v>1925</v>
      </c>
      <c r="GW182" t="s">
        <v>1925</v>
      </c>
      <c r="GX182" t="s">
        <v>1925</v>
      </c>
      <c r="GY182" t="s">
        <v>1925</v>
      </c>
      <c r="GZ182" t="s">
        <v>1925</v>
      </c>
      <c r="HA182" t="s">
        <v>1925</v>
      </c>
      <c r="HB182" t="s">
        <v>1925</v>
      </c>
      <c r="HC182" t="s">
        <v>1925</v>
      </c>
      <c r="HD182" t="s">
        <v>1925</v>
      </c>
      <c r="HE182">
        <v>1</v>
      </c>
      <c r="HF182">
        <v>1</v>
      </c>
      <c r="HG182">
        <v>0</v>
      </c>
      <c r="HH182">
        <v>0</v>
      </c>
      <c r="HI182">
        <v>0</v>
      </c>
      <c r="HJ182">
        <v>0</v>
      </c>
      <c r="HK182">
        <v>0</v>
      </c>
      <c r="HL182">
        <v>0</v>
      </c>
      <c r="HM182">
        <v>0</v>
      </c>
      <c r="HN182">
        <v>0</v>
      </c>
      <c r="HO182">
        <v>0</v>
      </c>
      <c r="HP182">
        <v>0</v>
      </c>
      <c r="HQ182">
        <v>0</v>
      </c>
      <c r="HR182">
        <v>0</v>
      </c>
      <c r="HS182">
        <v>0</v>
      </c>
    </row>
    <row r="183" spans="1:227" x14ac:dyDescent="0.35">
      <c r="A183" t="s">
        <v>755</v>
      </c>
      <c r="B183" s="1">
        <v>42583</v>
      </c>
      <c r="C183" s="1">
        <v>42947</v>
      </c>
      <c r="D183">
        <v>1</v>
      </c>
      <c r="E183">
        <v>1</v>
      </c>
      <c r="F183">
        <v>1</v>
      </c>
      <c r="G183">
        <v>1</v>
      </c>
      <c r="H183">
        <v>0</v>
      </c>
      <c r="I183">
        <v>0</v>
      </c>
      <c r="J183">
        <v>0</v>
      </c>
      <c r="K183">
        <v>0</v>
      </c>
      <c r="L183">
        <v>0</v>
      </c>
      <c r="M183">
        <v>0</v>
      </c>
      <c r="N183">
        <v>1</v>
      </c>
      <c r="O183">
        <v>0</v>
      </c>
      <c r="P183">
        <v>0</v>
      </c>
      <c r="Q183">
        <v>0</v>
      </c>
      <c r="R183">
        <v>1</v>
      </c>
      <c r="S183">
        <v>0</v>
      </c>
      <c r="T183">
        <v>0</v>
      </c>
      <c r="U183">
        <v>0</v>
      </c>
      <c r="V183">
        <v>1</v>
      </c>
      <c r="W183">
        <v>1</v>
      </c>
      <c r="X183">
        <v>0</v>
      </c>
      <c r="Y183">
        <v>0</v>
      </c>
      <c r="Z183">
        <v>1</v>
      </c>
      <c r="AA183">
        <v>1</v>
      </c>
      <c r="AB183">
        <v>1</v>
      </c>
      <c r="AC183">
        <v>1</v>
      </c>
      <c r="AD183">
        <v>1</v>
      </c>
      <c r="AE183">
        <v>0</v>
      </c>
      <c r="AF183">
        <v>0</v>
      </c>
      <c r="AG183">
        <v>0</v>
      </c>
      <c r="AH183">
        <v>1</v>
      </c>
      <c r="AI183">
        <v>0</v>
      </c>
      <c r="AJ183">
        <v>0</v>
      </c>
      <c r="AK183">
        <v>0</v>
      </c>
      <c r="AL183">
        <v>1</v>
      </c>
      <c r="AM183">
        <v>0</v>
      </c>
      <c r="AN183">
        <v>1</v>
      </c>
      <c r="AO183">
        <v>1</v>
      </c>
      <c r="AP183">
        <v>0</v>
      </c>
      <c r="AQ183">
        <v>1</v>
      </c>
      <c r="AR183">
        <v>0</v>
      </c>
      <c r="AS183">
        <v>1</v>
      </c>
      <c r="AT183">
        <v>0</v>
      </c>
      <c r="AU183">
        <v>0</v>
      </c>
      <c r="AV183">
        <v>1</v>
      </c>
      <c r="AW183">
        <v>0</v>
      </c>
      <c r="AX183">
        <v>0</v>
      </c>
      <c r="AY183" t="s">
        <v>1925</v>
      </c>
      <c r="AZ183" t="s">
        <v>1925</v>
      </c>
      <c r="BA183" t="s">
        <v>1925</v>
      </c>
      <c r="BB183" t="s">
        <v>1925</v>
      </c>
      <c r="BC183" t="s">
        <v>1925</v>
      </c>
      <c r="BD183" t="s">
        <v>1925</v>
      </c>
      <c r="BE183" t="s">
        <v>1925</v>
      </c>
      <c r="BF183" t="s">
        <v>1925</v>
      </c>
      <c r="BG183" t="s">
        <v>1925</v>
      </c>
      <c r="BH183" t="s">
        <v>1925</v>
      </c>
      <c r="BI183" t="s">
        <v>1925</v>
      </c>
      <c r="BJ183" t="s">
        <v>1925</v>
      </c>
      <c r="BK183" t="s">
        <v>1925</v>
      </c>
      <c r="BL183">
        <v>0</v>
      </c>
      <c r="BM183">
        <v>0</v>
      </c>
      <c r="BN183">
        <v>0</v>
      </c>
      <c r="BO183">
        <v>0</v>
      </c>
      <c r="BP183">
        <v>0</v>
      </c>
      <c r="BQ183">
        <v>0</v>
      </c>
      <c r="BR183">
        <v>0</v>
      </c>
      <c r="BS183">
        <v>1</v>
      </c>
      <c r="BT183">
        <v>1</v>
      </c>
      <c r="BU183">
        <v>0</v>
      </c>
      <c r="BV183">
        <v>0</v>
      </c>
      <c r="BW183">
        <v>1</v>
      </c>
      <c r="BX183">
        <v>0</v>
      </c>
      <c r="BY183">
        <v>0</v>
      </c>
      <c r="BZ183">
        <v>1</v>
      </c>
      <c r="CA183">
        <v>1</v>
      </c>
      <c r="CB183">
        <v>1</v>
      </c>
      <c r="CC183">
        <v>0</v>
      </c>
      <c r="CD183">
        <v>1</v>
      </c>
      <c r="CE183">
        <v>0</v>
      </c>
      <c r="CF183">
        <v>0</v>
      </c>
      <c r="CG183">
        <v>0</v>
      </c>
      <c r="CH183">
        <v>0</v>
      </c>
      <c r="CI183">
        <v>0</v>
      </c>
      <c r="CJ183">
        <v>0</v>
      </c>
      <c r="CK183">
        <v>0</v>
      </c>
      <c r="CL183">
        <v>0</v>
      </c>
      <c r="CM183">
        <v>0</v>
      </c>
      <c r="CN183">
        <v>0</v>
      </c>
      <c r="CO183">
        <v>0</v>
      </c>
      <c r="CP183">
        <v>0</v>
      </c>
      <c r="CQ183">
        <v>0</v>
      </c>
      <c r="CR183">
        <v>0</v>
      </c>
      <c r="CS183">
        <v>0</v>
      </c>
      <c r="CT183">
        <v>0</v>
      </c>
      <c r="CU183">
        <v>1</v>
      </c>
      <c r="CV183">
        <v>0</v>
      </c>
      <c r="CW183">
        <v>0</v>
      </c>
      <c r="CX183">
        <v>1</v>
      </c>
      <c r="CY183">
        <v>0</v>
      </c>
      <c r="CZ183">
        <v>1</v>
      </c>
      <c r="DA183">
        <v>1</v>
      </c>
      <c r="DB183">
        <v>1</v>
      </c>
      <c r="DC183">
        <v>1</v>
      </c>
      <c r="DD183">
        <v>1</v>
      </c>
      <c r="DE183">
        <v>0</v>
      </c>
      <c r="DF183">
        <v>0</v>
      </c>
      <c r="DG183">
        <v>0</v>
      </c>
      <c r="DH183">
        <v>1</v>
      </c>
      <c r="DI183">
        <v>0</v>
      </c>
      <c r="DJ183">
        <v>0</v>
      </c>
      <c r="DK183">
        <v>1</v>
      </c>
      <c r="DL183">
        <v>0</v>
      </c>
      <c r="DM183">
        <v>0</v>
      </c>
      <c r="DN183">
        <v>1</v>
      </c>
      <c r="DO183">
        <v>1</v>
      </c>
      <c r="DP183">
        <v>1</v>
      </c>
      <c r="DQ183">
        <v>1</v>
      </c>
      <c r="DR183">
        <v>0</v>
      </c>
      <c r="DS183">
        <v>1</v>
      </c>
      <c r="DT183">
        <v>1</v>
      </c>
      <c r="DU183">
        <v>1</v>
      </c>
      <c r="DV183">
        <v>0</v>
      </c>
      <c r="DW183">
        <v>0</v>
      </c>
      <c r="DX183">
        <v>0</v>
      </c>
      <c r="DY183">
        <v>0</v>
      </c>
      <c r="DZ183">
        <v>0</v>
      </c>
      <c r="EA183">
        <v>0</v>
      </c>
      <c r="EB183">
        <v>0</v>
      </c>
      <c r="EC183">
        <v>0</v>
      </c>
      <c r="ED183">
        <v>0</v>
      </c>
      <c r="EE183">
        <v>0</v>
      </c>
      <c r="EF183">
        <v>0</v>
      </c>
      <c r="EG183">
        <v>0</v>
      </c>
      <c r="EH183">
        <v>0</v>
      </c>
      <c r="EI183">
        <v>0</v>
      </c>
      <c r="EJ183">
        <v>1</v>
      </c>
      <c r="EK183">
        <v>0</v>
      </c>
      <c r="EL183">
        <v>0</v>
      </c>
      <c r="EM183">
        <v>0</v>
      </c>
      <c r="EN183">
        <v>0</v>
      </c>
      <c r="EO183">
        <v>0</v>
      </c>
      <c r="EP183">
        <v>0</v>
      </c>
      <c r="EQ183">
        <v>0</v>
      </c>
      <c r="ER183">
        <v>0</v>
      </c>
      <c r="ES183">
        <v>0</v>
      </c>
      <c r="ET183">
        <v>0</v>
      </c>
      <c r="EU183">
        <v>0</v>
      </c>
      <c r="EV183">
        <v>1</v>
      </c>
      <c r="EW183">
        <v>0</v>
      </c>
      <c r="EX183">
        <v>0</v>
      </c>
      <c r="EY183">
        <v>0</v>
      </c>
      <c r="EZ183">
        <v>0</v>
      </c>
      <c r="FA183">
        <v>0</v>
      </c>
      <c r="FB183">
        <v>0</v>
      </c>
      <c r="FC183">
        <v>1</v>
      </c>
      <c r="FD183">
        <v>0</v>
      </c>
      <c r="FE183">
        <v>1</v>
      </c>
      <c r="FF183">
        <v>0</v>
      </c>
      <c r="FG183">
        <v>0</v>
      </c>
      <c r="FH183">
        <v>1</v>
      </c>
      <c r="FI183">
        <v>0</v>
      </c>
      <c r="FJ183">
        <v>0</v>
      </c>
      <c r="FK183">
        <v>0</v>
      </c>
      <c r="FL183">
        <v>0</v>
      </c>
      <c r="FM183">
        <v>1</v>
      </c>
      <c r="FN183">
        <v>0</v>
      </c>
      <c r="FO183">
        <v>0</v>
      </c>
      <c r="FP183">
        <v>0</v>
      </c>
      <c r="FQ183">
        <v>0</v>
      </c>
      <c r="FR183">
        <v>2</v>
      </c>
      <c r="FS183" t="s">
        <v>1925</v>
      </c>
      <c r="FT183" t="s">
        <v>1925</v>
      </c>
      <c r="FU183" t="s">
        <v>1925</v>
      </c>
      <c r="FV183" t="s">
        <v>1925</v>
      </c>
      <c r="FW183" t="s">
        <v>1925</v>
      </c>
      <c r="FX183" t="s">
        <v>1925</v>
      </c>
      <c r="FY183" t="s">
        <v>1925</v>
      </c>
      <c r="FZ183" t="s">
        <v>1925</v>
      </c>
      <c r="GA183" t="s">
        <v>1925</v>
      </c>
      <c r="GB183" t="s">
        <v>1925</v>
      </c>
      <c r="GC183">
        <v>1</v>
      </c>
      <c r="GD183">
        <v>2</v>
      </c>
      <c r="GE183">
        <v>1</v>
      </c>
      <c r="GF183">
        <v>1</v>
      </c>
      <c r="GG183">
        <v>0</v>
      </c>
      <c r="GH183">
        <v>0</v>
      </c>
      <c r="GI183">
        <v>0</v>
      </c>
      <c r="GJ183">
        <v>0</v>
      </c>
      <c r="GK183">
        <v>0</v>
      </c>
      <c r="GL183">
        <v>0</v>
      </c>
      <c r="GM183">
        <v>0</v>
      </c>
      <c r="GN183">
        <v>0</v>
      </c>
      <c r="GO183">
        <v>0</v>
      </c>
      <c r="GP183">
        <v>0</v>
      </c>
      <c r="GQ183">
        <v>0</v>
      </c>
      <c r="GR183" t="s">
        <v>1925</v>
      </c>
      <c r="GS183" t="s">
        <v>1925</v>
      </c>
      <c r="GT183" t="s">
        <v>1925</v>
      </c>
      <c r="GU183" t="s">
        <v>1925</v>
      </c>
      <c r="GV183" t="s">
        <v>1925</v>
      </c>
      <c r="GW183" t="s">
        <v>1925</v>
      </c>
      <c r="GX183" t="s">
        <v>1925</v>
      </c>
      <c r="GY183" t="s">
        <v>1925</v>
      </c>
      <c r="GZ183" t="s">
        <v>1925</v>
      </c>
      <c r="HA183" t="s">
        <v>1925</v>
      </c>
      <c r="HB183" t="s">
        <v>1925</v>
      </c>
      <c r="HC183" t="s">
        <v>1925</v>
      </c>
      <c r="HD183" t="s">
        <v>1925</v>
      </c>
      <c r="HE183">
        <v>1</v>
      </c>
      <c r="HF183">
        <v>1</v>
      </c>
      <c r="HG183">
        <v>0</v>
      </c>
      <c r="HH183">
        <v>0</v>
      </c>
      <c r="HI183">
        <v>0</v>
      </c>
      <c r="HJ183">
        <v>0</v>
      </c>
      <c r="HK183">
        <v>0</v>
      </c>
      <c r="HL183">
        <v>0</v>
      </c>
      <c r="HM183">
        <v>0</v>
      </c>
      <c r="HN183">
        <v>0</v>
      </c>
      <c r="HO183">
        <v>0</v>
      </c>
      <c r="HP183">
        <v>0</v>
      </c>
      <c r="HQ183">
        <v>0</v>
      </c>
      <c r="HR183">
        <v>0</v>
      </c>
      <c r="HS183">
        <v>0</v>
      </c>
    </row>
    <row r="184" spans="1:227" x14ac:dyDescent="0.35">
      <c r="A184" t="s">
        <v>755</v>
      </c>
      <c r="B184" s="1">
        <v>42948</v>
      </c>
      <c r="C184" s="1">
        <v>43088</v>
      </c>
      <c r="D184">
        <v>1</v>
      </c>
      <c r="E184">
        <v>1</v>
      </c>
      <c r="F184">
        <v>1</v>
      </c>
      <c r="G184">
        <v>1</v>
      </c>
      <c r="H184">
        <v>0</v>
      </c>
      <c r="I184">
        <v>0</v>
      </c>
      <c r="J184">
        <v>0</v>
      </c>
      <c r="K184">
        <v>0</v>
      </c>
      <c r="L184">
        <v>0</v>
      </c>
      <c r="M184">
        <v>0</v>
      </c>
      <c r="N184">
        <v>1</v>
      </c>
      <c r="O184">
        <v>0</v>
      </c>
      <c r="P184">
        <v>0</v>
      </c>
      <c r="Q184">
        <v>0</v>
      </c>
      <c r="R184">
        <v>1</v>
      </c>
      <c r="S184">
        <v>0</v>
      </c>
      <c r="T184">
        <v>0</v>
      </c>
      <c r="U184">
        <v>0</v>
      </c>
      <c r="V184">
        <v>1</v>
      </c>
      <c r="W184">
        <v>1</v>
      </c>
      <c r="X184">
        <v>0</v>
      </c>
      <c r="Y184">
        <v>0</v>
      </c>
      <c r="Z184">
        <v>1</v>
      </c>
      <c r="AA184">
        <v>1</v>
      </c>
      <c r="AB184">
        <v>1</v>
      </c>
      <c r="AC184">
        <v>1</v>
      </c>
      <c r="AD184">
        <v>1</v>
      </c>
      <c r="AE184">
        <v>0</v>
      </c>
      <c r="AF184">
        <v>0</v>
      </c>
      <c r="AG184">
        <v>0</v>
      </c>
      <c r="AH184">
        <v>1</v>
      </c>
      <c r="AI184">
        <v>0</v>
      </c>
      <c r="AJ184">
        <v>0</v>
      </c>
      <c r="AK184">
        <v>0</v>
      </c>
      <c r="AL184">
        <v>1</v>
      </c>
      <c r="AM184">
        <v>0</v>
      </c>
      <c r="AN184">
        <v>1</v>
      </c>
      <c r="AO184">
        <v>0</v>
      </c>
      <c r="AP184">
        <v>1</v>
      </c>
      <c r="AQ184">
        <v>1</v>
      </c>
      <c r="AR184">
        <v>0</v>
      </c>
      <c r="AS184">
        <v>1</v>
      </c>
      <c r="AT184">
        <v>0</v>
      </c>
      <c r="AU184">
        <v>0</v>
      </c>
      <c r="AV184">
        <v>1</v>
      </c>
      <c r="AW184">
        <v>0</v>
      </c>
      <c r="AX184">
        <v>0</v>
      </c>
      <c r="AY184">
        <v>0</v>
      </c>
      <c r="AZ184">
        <v>0</v>
      </c>
      <c r="BA184">
        <v>0</v>
      </c>
      <c r="BB184">
        <v>0</v>
      </c>
      <c r="BC184">
        <v>1</v>
      </c>
      <c r="BD184">
        <v>0</v>
      </c>
      <c r="BE184">
        <v>0</v>
      </c>
      <c r="BF184">
        <v>0</v>
      </c>
      <c r="BG184">
        <v>0</v>
      </c>
      <c r="BH184">
        <v>0</v>
      </c>
      <c r="BI184">
        <v>0</v>
      </c>
      <c r="BJ184">
        <v>0</v>
      </c>
      <c r="BK184">
        <v>0</v>
      </c>
      <c r="BL184">
        <v>0</v>
      </c>
      <c r="BM184">
        <v>0</v>
      </c>
      <c r="BN184">
        <v>0</v>
      </c>
      <c r="BO184">
        <v>0</v>
      </c>
      <c r="BP184">
        <v>0</v>
      </c>
      <c r="BQ184">
        <v>0</v>
      </c>
      <c r="BR184">
        <v>0</v>
      </c>
      <c r="BS184">
        <v>1</v>
      </c>
      <c r="BT184">
        <v>1</v>
      </c>
      <c r="BU184">
        <v>0</v>
      </c>
      <c r="BV184">
        <v>0</v>
      </c>
      <c r="BW184">
        <v>1</v>
      </c>
      <c r="BX184">
        <v>0</v>
      </c>
      <c r="BY184">
        <v>0</v>
      </c>
      <c r="BZ184">
        <v>1</v>
      </c>
      <c r="CA184">
        <v>1</v>
      </c>
      <c r="CB184">
        <v>1</v>
      </c>
      <c r="CC184">
        <v>0</v>
      </c>
      <c r="CD184">
        <v>1</v>
      </c>
      <c r="CE184">
        <v>0</v>
      </c>
      <c r="CF184">
        <v>0</v>
      </c>
      <c r="CG184">
        <v>0</v>
      </c>
      <c r="CH184">
        <v>0</v>
      </c>
      <c r="CI184">
        <v>0</v>
      </c>
      <c r="CJ184">
        <v>0</v>
      </c>
      <c r="CK184">
        <v>0</v>
      </c>
      <c r="CL184">
        <v>0</v>
      </c>
      <c r="CM184">
        <v>0</v>
      </c>
      <c r="CN184">
        <v>0</v>
      </c>
      <c r="CO184">
        <v>0</v>
      </c>
      <c r="CP184">
        <v>0</v>
      </c>
      <c r="CQ184">
        <v>0</v>
      </c>
      <c r="CR184">
        <v>0</v>
      </c>
      <c r="CS184">
        <v>0</v>
      </c>
      <c r="CT184">
        <v>0</v>
      </c>
      <c r="CU184">
        <v>1</v>
      </c>
      <c r="CV184">
        <v>0</v>
      </c>
      <c r="CW184">
        <v>0</v>
      </c>
      <c r="CX184">
        <v>1</v>
      </c>
      <c r="CY184">
        <v>0</v>
      </c>
      <c r="CZ184">
        <v>1</v>
      </c>
      <c r="DA184">
        <v>1</v>
      </c>
      <c r="DB184">
        <v>1</v>
      </c>
      <c r="DC184">
        <v>1</v>
      </c>
      <c r="DD184">
        <v>1</v>
      </c>
      <c r="DE184">
        <v>0</v>
      </c>
      <c r="DF184">
        <v>0</v>
      </c>
      <c r="DG184">
        <v>0</v>
      </c>
      <c r="DH184">
        <v>1</v>
      </c>
      <c r="DI184">
        <v>0</v>
      </c>
      <c r="DJ184">
        <v>0</v>
      </c>
      <c r="DK184">
        <v>1</v>
      </c>
      <c r="DL184">
        <v>0</v>
      </c>
      <c r="DM184">
        <v>0</v>
      </c>
      <c r="DN184">
        <v>1</v>
      </c>
      <c r="DO184">
        <v>1</v>
      </c>
      <c r="DP184">
        <v>1</v>
      </c>
      <c r="DQ184">
        <v>1</v>
      </c>
      <c r="DR184">
        <v>0</v>
      </c>
      <c r="DS184">
        <v>1</v>
      </c>
      <c r="DT184">
        <v>1</v>
      </c>
      <c r="DU184">
        <v>1</v>
      </c>
      <c r="DV184">
        <v>0</v>
      </c>
      <c r="DW184">
        <v>0</v>
      </c>
      <c r="DX184">
        <v>0</v>
      </c>
      <c r="DY184">
        <v>0</v>
      </c>
      <c r="DZ184">
        <v>0</v>
      </c>
      <c r="EA184">
        <v>0</v>
      </c>
      <c r="EB184">
        <v>0</v>
      </c>
      <c r="EC184">
        <v>1</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1</v>
      </c>
      <c r="EW184">
        <v>0</v>
      </c>
      <c r="EX184">
        <v>0</v>
      </c>
      <c r="EY184">
        <v>0</v>
      </c>
      <c r="EZ184">
        <v>0</v>
      </c>
      <c r="FA184">
        <v>0</v>
      </c>
      <c r="FB184">
        <v>0</v>
      </c>
      <c r="FC184">
        <v>1</v>
      </c>
      <c r="FD184">
        <v>0</v>
      </c>
      <c r="FE184">
        <v>1</v>
      </c>
      <c r="FF184">
        <v>0</v>
      </c>
      <c r="FG184">
        <v>0</v>
      </c>
      <c r="FH184">
        <v>1</v>
      </c>
      <c r="FI184">
        <v>0</v>
      </c>
      <c r="FJ184">
        <v>0</v>
      </c>
      <c r="FK184">
        <v>0</v>
      </c>
      <c r="FL184">
        <v>0</v>
      </c>
      <c r="FM184">
        <v>1</v>
      </c>
      <c r="FN184">
        <v>0</v>
      </c>
      <c r="FO184">
        <v>0</v>
      </c>
      <c r="FP184">
        <v>0</v>
      </c>
      <c r="FQ184">
        <v>0</v>
      </c>
      <c r="FR184">
        <v>2</v>
      </c>
      <c r="FS184" t="s">
        <v>1925</v>
      </c>
      <c r="FT184" t="s">
        <v>1925</v>
      </c>
      <c r="FU184" t="s">
        <v>1925</v>
      </c>
      <c r="FV184" t="s">
        <v>1925</v>
      </c>
      <c r="FW184" t="s">
        <v>1925</v>
      </c>
      <c r="FX184" t="s">
        <v>1925</v>
      </c>
      <c r="FY184" t="s">
        <v>1925</v>
      </c>
      <c r="FZ184" t="s">
        <v>1925</v>
      </c>
      <c r="GA184" t="s">
        <v>1925</v>
      </c>
      <c r="GB184" t="s">
        <v>1925</v>
      </c>
      <c r="GC184">
        <v>1</v>
      </c>
      <c r="GD184">
        <v>2</v>
      </c>
      <c r="GE184">
        <v>1</v>
      </c>
      <c r="GF184">
        <v>1</v>
      </c>
      <c r="GG184">
        <v>0</v>
      </c>
      <c r="GH184">
        <v>0</v>
      </c>
      <c r="GI184">
        <v>0</v>
      </c>
      <c r="GJ184">
        <v>0</v>
      </c>
      <c r="GK184">
        <v>0</v>
      </c>
      <c r="GL184">
        <v>0</v>
      </c>
      <c r="GM184">
        <v>0</v>
      </c>
      <c r="GN184">
        <v>0</v>
      </c>
      <c r="GO184">
        <v>0</v>
      </c>
      <c r="GP184">
        <v>0</v>
      </c>
      <c r="GQ184">
        <v>0</v>
      </c>
      <c r="GR184" t="s">
        <v>1925</v>
      </c>
      <c r="GS184" t="s">
        <v>1925</v>
      </c>
      <c r="GT184" t="s">
        <v>1925</v>
      </c>
      <c r="GU184" t="s">
        <v>1925</v>
      </c>
      <c r="GV184" t="s">
        <v>1925</v>
      </c>
      <c r="GW184" t="s">
        <v>1925</v>
      </c>
      <c r="GX184" t="s">
        <v>1925</v>
      </c>
      <c r="GY184" t="s">
        <v>1925</v>
      </c>
      <c r="GZ184" t="s">
        <v>1925</v>
      </c>
      <c r="HA184" t="s">
        <v>1925</v>
      </c>
      <c r="HB184" t="s">
        <v>1925</v>
      </c>
      <c r="HC184" t="s">
        <v>1925</v>
      </c>
      <c r="HD184" t="s">
        <v>1925</v>
      </c>
      <c r="HE184">
        <v>1</v>
      </c>
      <c r="HF184">
        <v>1</v>
      </c>
      <c r="HG184">
        <v>0</v>
      </c>
      <c r="HH184">
        <v>0</v>
      </c>
      <c r="HI184">
        <v>0</v>
      </c>
      <c r="HJ184">
        <v>0</v>
      </c>
      <c r="HK184">
        <v>0</v>
      </c>
      <c r="HL184">
        <v>0</v>
      </c>
      <c r="HM184">
        <v>0</v>
      </c>
      <c r="HN184">
        <v>0</v>
      </c>
      <c r="HO184">
        <v>0</v>
      </c>
      <c r="HP184">
        <v>0</v>
      </c>
      <c r="HQ184">
        <v>0</v>
      </c>
      <c r="HR184">
        <v>0</v>
      </c>
      <c r="HS184">
        <v>0</v>
      </c>
    </row>
    <row r="185" spans="1:227" x14ac:dyDescent="0.35">
      <c r="A185" t="s">
        <v>755</v>
      </c>
      <c r="B185" s="1">
        <v>43089</v>
      </c>
      <c r="C185" s="1">
        <v>43251</v>
      </c>
      <c r="D185">
        <v>1</v>
      </c>
      <c r="E185">
        <v>1</v>
      </c>
      <c r="F185">
        <v>1</v>
      </c>
      <c r="G185">
        <v>1</v>
      </c>
      <c r="H185">
        <v>0</v>
      </c>
      <c r="I185">
        <v>0</v>
      </c>
      <c r="J185">
        <v>0</v>
      </c>
      <c r="K185">
        <v>0</v>
      </c>
      <c r="L185">
        <v>0</v>
      </c>
      <c r="M185">
        <v>0</v>
      </c>
      <c r="N185">
        <v>1</v>
      </c>
      <c r="O185">
        <v>0</v>
      </c>
      <c r="P185">
        <v>0</v>
      </c>
      <c r="Q185">
        <v>0</v>
      </c>
      <c r="R185">
        <v>1</v>
      </c>
      <c r="S185">
        <v>0</v>
      </c>
      <c r="T185">
        <v>0</v>
      </c>
      <c r="U185">
        <v>0</v>
      </c>
      <c r="V185">
        <v>1</v>
      </c>
      <c r="W185">
        <v>1</v>
      </c>
      <c r="X185">
        <v>0</v>
      </c>
      <c r="Y185">
        <v>0</v>
      </c>
      <c r="Z185">
        <v>1</v>
      </c>
      <c r="AA185">
        <v>1</v>
      </c>
      <c r="AB185">
        <v>1</v>
      </c>
      <c r="AC185">
        <v>1</v>
      </c>
      <c r="AD185">
        <v>1</v>
      </c>
      <c r="AE185">
        <v>0</v>
      </c>
      <c r="AF185">
        <v>0</v>
      </c>
      <c r="AG185">
        <v>0</v>
      </c>
      <c r="AH185">
        <v>1</v>
      </c>
      <c r="AI185">
        <v>0</v>
      </c>
      <c r="AJ185">
        <v>0</v>
      </c>
      <c r="AK185">
        <v>0</v>
      </c>
      <c r="AL185">
        <v>1</v>
      </c>
      <c r="AM185">
        <v>0</v>
      </c>
      <c r="AN185">
        <v>1</v>
      </c>
      <c r="AO185">
        <v>0</v>
      </c>
      <c r="AP185">
        <v>0</v>
      </c>
      <c r="AQ185">
        <v>1</v>
      </c>
      <c r="AR185">
        <v>0</v>
      </c>
      <c r="AS185">
        <v>1</v>
      </c>
      <c r="AT185">
        <v>1</v>
      </c>
      <c r="AU185">
        <v>0</v>
      </c>
      <c r="AV185">
        <v>1</v>
      </c>
      <c r="AW185">
        <v>0</v>
      </c>
      <c r="AX185">
        <v>0</v>
      </c>
      <c r="AY185">
        <v>0</v>
      </c>
      <c r="AZ185">
        <v>0</v>
      </c>
      <c r="BA185">
        <v>0</v>
      </c>
      <c r="BB185">
        <v>0</v>
      </c>
      <c r="BC185">
        <v>0</v>
      </c>
      <c r="BD185">
        <v>0</v>
      </c>
      <c r="BE185">
        <v>0</v>
      </c>
      <c r="BF185">
        <v>0</v>
      </c>
      <c r="BG185">
        <v>0</v>
      </c>
      <c r="BH185">
        <v>0</v>
      </c>
      <c r="BI185">
        <v>0</v>
      </c>
      <c r="BJ185">
        <v>0</v>
      </c>
      <c r="BK185">
        <v>1</v>
      </c>
      <c r="BL185">
        <v>0</v>
      </c>
      <c r="BM185">
        <v>0</v>
      </c>
      <c r="BN185">
        <v>0</v>
      </c>
      <c r="BO185">
        <v>0</v>
      </c>
      <c r="BP185">
        <v>0</v>
      </c>
      <c r="BQ185">
        <v>0</v>
      </c>
      <c r="BR185">
        <v>0</v>
      </c>
      <c r="BS185">
        <v>1</v>
      </c>
      <c r="BT185">
        <v>1</v>
      </c>
      <c r="BU185">
        <v>0</v>
      </c>
      <c r="BV185">
        <v>0</v>
      </c>
      <c r="BW185">
        <v>1</v>
      </c>
      <c r="BX185">
        <v>0</v>
      </c>
      <c r="BY185">
        <v>0</v>
      </c>
      <c r="BZ185">
        <v>1</v>
      </c>
      <c r="CA185">
        <v>1</v>
      </c>
      <c r="CB185">
        <v>1</v>
      </c>
      <c r="CC185">
        <v>0</v>
      </c>
      <c r="CD185">
        <v>1</v>
      </c>
      <c r="CE185">
        <v>0</v>
      </c>
      <c r="CF185">
        <v>0</v>
      </c>
      <c r="CG185">
        <v>0</v>
      </c>
      <c r="CH185">
        <v>0</v>
      </c>
      <c r="CI185">
        <v>0</v>
      </c>
      <c r="CJ185">
        <v>0</v>
      </c>
      <c r="CK185">
        <v>0</v>
      </c>
      <c r="CL185">
        <v>0</v>
      </c>
      <c r="CM185">
        <v>0</v>
      </c>
      <c r="CN185">
        <v>0</v>
      </c>
      <c r="CO185">
        <v>0</v>
      </c>
      <c r="CP185">
        <v>0</v>
      </c>
      <c r="CQ185">
        <v>0</v>
      </c>
      <c r="CR185">
        <v>0</v>
      </c>
      <c r="CS185">
        <v>0</v>
      </c>
      <c r="CT185">
        <v>0</v>
      </c>
      <c r="CU185">
        <v>1</v>
      </c>
      <c r="CV185">
        <v>0</v>
      </c>
      <c r="CW185">
        <v>0</v>
      </c>
      <c r="CX185">
        <v>1</v>
      </c>
      <c r="CY185">
        <v>0</v>
      </c>
      <c r="CZ185">
        <v>1</v>
      </c>
      <c r="DA185">
        <v>1</v>
      </c>
      <c r="DB185">
        <v>1</v>
      </c>
      <c r="DC185">
        <v>1</v>
      </c>
      <c r="DD185">
        <v>1</v>
      </c>
      <c r="DE185">
        <v>0</v>
      </c>
      <c r="DF185">
        <v>0</v>
      </c>
      <c r="DG185">
        <v>0</v>
      </c>
      <c r="DH185">
        <v>1</v>
      </c>
      <c r="DI185">
        <v>0</v>
      </c>
      <c r="DJ185">
        <v>0</v>
      </c>
      <c r="DK185">
        <v>1</v>
      </c>
      <c r="DL185">
        <v>0</v>
      </c>
      <c r="DM185">
        <v>0</v>
      </c>
      <c r="DN185">
        <v>1</v>
      </c>
      <c r="DO185">
        <v>1</v>
      </c>
      <c r="DP185">
        <v>1</v>
      </c>
      <c r="DQ185">
        <v>1</v>
      </c>
      <c r="DR185">
        <v>0</v>
      </c>
      <c r="DS185">
        <v>1</v>
      </c>
      <c r="DT185">
        <v>1</v>
      </c>
      <c r="DU185">
        <v>1</v>
      </c>
      <c r="DV185">
        <v>0</v>
      </c>
      <c r="DW185">
        <v>0</v>
      </c>
      <c r="DX185">
        <v>0</v>
      </c>
      <c r="DY185">
        <v>0</v>
      </c>
      <c r="DZ185">
        <v>0</v>
      </c>
      <c r="EA185">
        <v>0</v>
      </c>
      <c r="EB185">
        <v>0</v>
      </c>
      <c r="EC185">
        <v>0</v>
      </c>
      <c r="ED185">
        <v>0</v>
      </c>
      <c r="EE185">
        <v>0</v>
      </c>
      <c r="EF185">
        <v>0</v>
      </c>
      <c r="EG185">
        <v>0</v>
      </c>
      <c r="EH185">
        <v>0</v>
      </c>
      <c r="EI185">
        <v>0</v>
      </c>
      <c r="EJ185">
        <v>1</v>
      </c>
      <c r="EK185">
        <v>0</v>
      </c>
      <c r="EL185">
        <v>0</v>
      </c>
      <c r="EM185">
        <v>0</v>
      </c>
      <c r="EN185">
        <v>0</v>
      </c>
      <c r="EO185">
        <v>0</v>
      </c>
      <c r="EP185">
        <v>0</v>
      </c>
      <c r="EQ185">
        <v>0</v>
      </c>
      <c r="ER185">
        <v>0</v>
      </c>
      <c r="ES185">
        <v>0</v>
      </c>
      <c r="ET185">
        <v>0</v>
      </c>
      <c r="EU185">
        <v>0</v>
      </c>
      <c r="EV185">
        <v>1</v>
      </c>
      <c r="EW185">
        <v>0</v>
      </c>
      <c r="EX185">
        <v>0</v>
      </c>
      <c r="EY185">
        <v>0</v>
      </c>
      <c r="EZ185">
        <v>0</v>
      </c>
      <c r="FA185">
        <v>0</v>
      </c>
      <c r="FB185">
        <v>0</v>
      </c>
      <c r="FC185">
        <v>1</v>
      </c>
      <c r="FD185">
        <v>0</v>
      </c>
      <c r="FE185">
        <v>1</v>
      </c>
      <c r="FF185">
        <v>0</v>
      </c>
      <c r="FG185">
        <v>0</v>
      </c>
      <c r="FH185">
        <v>1</v>
      </c>
      <c r="FI185">
        <v>0</v>
      </c>
      <c r="FJ185">
        <v>0</v>
      </c>
      <c r="FK185">
        <v>0</v>
      </c>
      <c r="FL185">
        <v>0</v>
      </c>
      <c r="FM185">
        <v>1</v>
      </c>
      <c r="FN185">
        <v>0</v>
      </c>
      <c r="FO185">
        <v>0</v>
      </c>
      <c r="FP185">
        <v>0</v>
      </c>
      <c r="FQ185">
        <v>0</v>
      </c>
      <c r="FR185">
        <v>2</v>
      </c>
      <c r="FS185" t="s">
        <v>1925</v>
      </c>
      <c r="FT185" t="s">
        <v>1925</v>
      </c>
      <c r="FU185" t="s">
        <v>1925</v>
      </c>
      <c r="FV185" t="s">
        <v>1925</v>
      </c>
      <c r="FW185" t="s">
        <v>1925</v>
      </c>
      <c r="FX185" t="s">
        <v>1925</v>
      </c>
      <c r="FY185" t="s">
        <v>1925</v>
      </c>
      <c r="FZ185" t="s">
        <v>1925</v>
      </c>
      <c r="GA185" t="s">
        <v>1925</v>
      </c>
      <c r="GB185" t="s">
        <v>1925</v>
      </c>
      <c r="GC185">
        <v>1</v>
      </c>
      <c r="GD185">
        <v>2</v>
      </c>
      <c r="GE185">
        <v>1</v>
      </c>
      <c r="GF185">
        <v>1</v>
      </c>
      <c r="GG185">
        <v>0</v>
      </c>
      <c r="GH185">
        <v>0</v>
      </c>
      <c r="GI185">
        <v>0</v>
      </c>
      <c r="GJ185">
        <v>0</v>
      </c>
      <c r="GK185">
        <v>0</v>
      </c>
      <c r="GL185">
        <v>0</v>
      </c>
      <c r="GM185">
        <v>0</v>
      </c>
      <c r="GN185">
        <v>0</v>
      </c>
      <c r="GO185">
        <v>0</v>
      </c>
      <c r="GP185">
        <v>0</v>
      </c>
      <c r="GQ185">
        <v>0</v>
      </c>
      <c r="GR185" t="s">
        <v>1925</v>
      </c>
      <c r="GS185" t="s">
        <v>1925</v>
      </c>
      <c r="GT185" t="s">
        <v>1925</v>
      </c>
      <c r="GU185" t="s">
        <v>1925</v>
      </c>
      <c r="GV185" t="s">
        <v>1925</v>
      </c>
      <c r="GW185" t="s">
        <v>1925</v>
      </c>
      <c r="GX185" t="s">
        <v>1925</v>
      </c>
      <c r="GY185" t="s">
        <v>1925</v>
      </c>
      <c r="GZ185" t="s">
        <v>1925</v>
      </c>
      <c r="HA185" t="s">
        <v>1925</v>
      </c>
      <c r="HB185" t="s">
        <v>1925</v>
      </c>
      <c r="HC185" t="s">
        <v>1925</v>
      </c>
      <c r="HD185" t="s">
        <v>1925</v>
      </c>
      <c r="HE185">
        <v>1</v>
      </c>
      <c r="HF185">
        <v>1</v>
      </c>
      <c r="HG185">
        <v>0</v>
      </c>
      <c r="HH185">
        <v>0</v>
      </c>
      <c r="HI185">
        <v>0</v>
      </c>
      <c r="HJ185">
        <v>0</v>
      </c>
      <c r="HK185">
        <v>0</v>
      </c>
      <c r="HL185">
        <v>0</v>
      </c>
      <c r="HM185">
        <v>0</v>
      </c>
      <c r="HN185">
        <v>0</v>
      </c>
      <c r="HO185">
        <v>0</v>
      </c>
      <c r="HP185">
        <v>0</v>
      </c>
      <c r="HQ185">
        <v>0</v>
      </c>
      <c r="HR185">
        <v>0</v>
      </c>
      <c r="HS185">
        <v>0</v>
      </c>
    </row>
    <row r="186" spans="1:227" x14ac:dyDescent="0.35">
      <c r="A186" t="s">
        <v>755</v>
      </c>
      <c r="B186" s="1">
        <v>43252</v>
      </c>
      <c r="C186" s="1">
        <v>43435</v>
      </c>
      <c r="D186">
        <v>1</v>
      </c>
      <c r="E186">
        <v>1</v>
      </c>
      <c r="F186">
        <v>1</v>
      </c>
      <c r="G186">
        <v>1</v>
      </c>
      <c r="H186">
        <v>0</v>
      </c>
      <c r="I186">
        <v>0</v>
      </c>
      <c r="J186">
        <v>0</v>
      </c>
      <c r="K186">
        <v>0</v>
      </c>
      <c r="L186">
        <v>0</v>
      </c>
      <c r="M186">
        <v>0</v>
      </c>
      <c r="N186">
        <v>1</v>
      </c>
      <c r="O186">
        <v>0</v>
      </c>
      <c r="P186">
        <v>0</v>
      </c>
      <c r="Q186">
        <v>0</v>
      </c>
      <c r="R186">
        <v>1</v>
      </c>
      <c r="S186">
        <v>0</v>
      </c>
      <c r="T186">
        <v>0</v>
      </c>
      <c r="U186">
        <v>0</v>
      </c>
      <c r="V186">
        <v>1</v>
      </c>
      <c r="W186">
        <v>1</v>
      </c>
      <c r="X186">
        <v>0</v>
      </c>
      <c r="Y186">
        <v>0</v>
      </c>
      <c r="Z186">
        <v>1</v>
      </c>
      <c r="AA186">
        <v>1</v>
      </c>
      <c r="AB186">
        <v>1</v>
      </c>
      <c r="AC186">
        <v>1</v>
      </c>
      <c r="AD186">
        <v>1</v>
      </c>
      <c r="AE186">
        <v>0</v>
      </c>
      <c r="AF186">
        <v>0</v>
      </c>
      <c r="AG186">
        <v>0</v>
      </c>
      <c r="AH186">
        <v>1</v>
      </c>
      <c r="AI186">
        <v>0</v>
      </c>
      <c r="AJ186">
        <v>0</v>
      </c>
      <c r="AK186">
        <v>0</v>
      </c>
      <c r="AL186">
        <v>1</v>
      </c>
      <c r="AM186">
        <v>0</v>
      </c>
      <c r="AN186">
        <v>1</v>
      </c>
      <c r="AO186">
        <v>0</v>
      </c>
      <c r="AP186">
        <v>1</v>
      </c>
      <c r="AQ186">
        <v>1</v>
      </c>
      <c r="AR186">
        <v>0</v>
      </c>
      <c r="AS186">
        <v>1</v>
      </c>
      <c r="AT186">
        <v>1</v>
      </c>
      <c r="AU186">
        <v>0</v>
      </c>
      <c r="AV186">
        <v>1</v>
      </c>
      <c r="AW186">
        <v>0</v>
      </c>
      <c r="AX186">
        <v>0</v>
      </c>
      <c r="AY186">
        <v>0</v>
      </c>
      <c r="AZ186">
        <v>0</v>
      </c>
      <c r="BA186">
        <v>0</v>
      </c>
      <c r="BB186">
        <v>0</v>
      </c>
      <c r="BC186">
        <v>0</v>
      </c>
      <c r="BD186">
        <v>0</v>
      </c>
      <c r="BE186">
        <v>0</v>
      </c>
      <c r="BF186">
        <v>0</v>
      </c>
      <c r="BG186">
        <v>0</v>
      </c>
      <c r="BH186">
        <v>0</v>
      </c>
      <c r="BI186">
        <v>0</v>
      </c>
      <c r="BJ186">
        <v>0</v>
      </c>
      <c r="BK186">
        <v>1</v>
      </c>
      <c r="BL186">
        <v>0</v>
      </c>
      <c r="BM186">
        <v>0</v>
      </c>
      <c r="BN186">
        <v>0</v>
      </c>
      <c r="BO186">
        <v>0</v>
      </c>
      <c r="BP186">
        <v>0</v>
      </c>
      <c r="BQ186">
        <v>0</v>
      </c>
      <c r="BR186">
        <v>0</v>
      </c>
      <c r="BS186">
        <v>1</v>
      </c>
      <c r="BT186">
        <v>1</v>
      </c>
      <c r="BU186">
        <v>0</v>
      </c>
      <c r="BV186">
        <v>0</v>
      </c>
      <c r="BW186">
        <v>1</v>
      </c>
      <c r="BX186">
        <v>0</v>
      </c>
      <c r="BY186">
        <v>0</v>
      </c>
      <c r="BZ186">
        <v>1</v>
      </c>
      <c r="CA186">
        <v>1</v>
      </c>
      <c r="CB186">
        <v>1</v>
      </c>
      <c r="CC186">
        <v>0</v>
      </c>
      <c r="CD186">
        <v>1</v>
      </c>
      <c r="CE186">
        <v>0</v>
      </c>
      <c r="CF186">
        <v>0</v>
      </c>
      <c r="CG186">
        <v>0</v>
      </c>
      <c r="CH186">
        <v>0</v>
      </c>
      <c r="CI186">
        <v>0</v>
      </c>
      <c r="CJ186">
        <v>0</v>
      </c>
      <c r="CK186">
        <v>0</v>
      </c>
      <c r="CL186">
        <v>0</v>
      </c>
      <c r="CM186">
        <v>0</v>
      </c>
      <c r="CN186">
        <v>0</v>
      </c>
      <c r="CO186">
        <v>0</v>
      </c>
      <c r="CP186">
        <v>0</v>
      </c>
      <c r="CQ186">
        <v>0</v>
      </c>
      <c r="CR186">
        <v>0</v>
      </c>
      <c r="CS186">
        <v>0</v>
      </c>
      <c r="CT186">
        <v>0</v>
      </c>
      <c r="CU186">
        <v>1</v>
      </c>
      <c r="CV186">
        <v>0</v>
      </c>
      <c r="CW186">
        <v>0</v>
      </c>
      <c r="CX186">
        <v>1</v>
      </c>
      <c r="CY186">
        <v>0</v>
      </c>
      <c r="CZ186">
        <v>1</v>
      </c>
      <c r="DA186">
        <v>1</v>
      </c>
      <c r="DB186">
        <v>1</v>
      </c>
      <c r="DC186">
        <v>1</v>
      </c>
      <c r="DD186">
        <v>1</v>
      </c>
      <c r="DE186">
        <v>0</v>
      </c>
      <c r="DF186">
        <v>0</v>
      </c>
      <c r="DG186">
        <v>0</v>
      </c>
      <c r="DH186">
        <v>1</v>
      </c>
      <c r="DI186">
        <v>0</v>
      </c>
      <c r="DJ186">
        <v>0</v>
      </c>
      <c r="DK186">
        <v>1</v>
      </c>
      <c r="DL186">
        <v>0</v>
      </c>
      <c r="DM186">
        <v>0</v>
      </c>
      <c r="DN186">
        <v>1</v>
      </c>
      <c r="DO186">
        <v>1</v>
      </c>
      <c r="DP186">
        <v>1</v>
      </c>
      <c r="DQ186">
        <v>1</v>
      </c>
      <c r="DR186">
        <v>0</v>
      </c>
      <c r="DS186">
        <v>1</v>
      </c>
      <c r="DT186">
        <v>1</v>
      </c>
      <c r="DU186">
        <v>1</v>
      </c>
      <c r="DV186">
        <v>0</v>
      </c>
      <c r="DW186">
        <v>0</v>
      </c>
      <c r="DX186">
        <v>0</v>
      </c>
      <c r="DY186">
        <v>0</v>
      </c>
      <c r="DZ186">
        <v>0</v>
      </c>
      <c r="EA186">
        <v>0</v>
      </c>
      <c r="EB186">
        <v>0</v>
      </c>
      <c r="EC186">
        <v>0</v>
      </c>
      <c r="ED186">
        <v>0</v>
      </c>
      <c r="EE186">
        <v>0</v>
      </c>
      <c r="EF186">
        <v>0</v>
      </c>
      <c r="EG186">
        <v>0</v>
      </c>
      <c r="EH186">
        <v>0</v>
      </c>
      <c r="EI186">
        <v>0</v>
      </c>
      <c r="EJ186">
        <v>1</v>
      </c>
      <c r="EK186">
        <v>0</v>
      </c>
      <c r="EL186">
        <v>0</v>
      </c>
      <c r="EM186">
        <v>0</v>
      </c>
      <c r="EN186">
        <v>0</v>
      </c>
      <c r="EO186">
        <v>0</v>
      </c>
      <c r="EP186">
        <v>0</v>
      </c>
      <c r="EQ186">
        <v>0</v>
      </c>
      <c r="ER186">
        <v>0</v>
      </c>
      <c r="ES186">
        <v>0</v>
      </c>
      <c r="ET186">
        <v>0</v>
      </c>
      <c r="EU186">
        <v>0</v>
      </c>
      <c r="EV186">
        <v>1</v>
      </c>
      <c r="EW186">
        <v>0</v>
      </c>
      <c r="EX186">
        <v>0</v>
      </c>
      <c r="EY186">
        <v>0</v>
      </c>
      <c r="EZ186">
        <v>0</v>
      </c>
      <c r="FA186">
        <v>0</v>
      </c>
      <c r="FB186">
        <v>0</v>
      </c>
      <c r="FC186">
        <v>1</v>
      </c>
      <c r="FD186">
        <v>0</v>
      </c>
      <c r="FE186">
        <v>1</v>
      </c>
      <c r="FF186">
        <v>0</v>
      </c>
      <c r="FG186">
        <v>0</v>
      </c>
      <c r="FH186">
        <v>1</v>
      </c>
      <c r="FI186">
        <v>0</v>
      </c>
      <c r="FJ186">
        <v>0</v>
      </c>
      <c r="FK186">
        <v>0</v>
      </c>
      <c r="FL186">
        <v>0</v>
      </c>
      <c r="FM186">
        <v>1</v>
      </c>
      <c r="FN186">
        <v>0</v>
      </c>
      <c r="FO186">
        <v>0</v>
      </c>
      <c r="FP186">
        <v>0</v>
      </c>
      <c r="FQ186">
        <v>0</v>
      </c>
      <c r="FR186">
        <v>2</v>
      </c>
      <c r="FS186" t="s">
        <v>1925</v>
      </c>
      <c r="FT186" t="s">
        <v>1925</v>
      </c>
      <c r="FU186" t="s">
        <v>1925</v>
      </c>
      <c r="FV186" t="s">
        <v>1925</v>
      </c>
      <c r="FW186" t="s">
        <v>1925</v>
      </c>
      <c r="FX186" t="s">
        <v>1925</v>
      </c>
      <c r="FY186" t="s">
        <v>1925</v>
      </c>
      <c r="FZ186" t="s">
        <v>1925</v>
      </c>
      <c r="GA186" t="s">
        <v>1925</v>
      </c>
      <c r="GB186" t="s">
        <v>1925</v>
      </c>
      <c r="GC186">
        <v>1</v>
      </c>
      <c r="GD186">
        <v>2</v>
      </c>
      <c r="GE186">
        <v>1</v>
      </c>
      <c r="GF186">
        <v>1</v>
      </c>
      <c r="GG186">
        <v>0</v>
      </c>
      <c r="GH186">
        <v>0</v>
      </c>
      <c r="GI186">
        <v>0</v>
      </c>
      <c r="GJ186">
        <v>0</v>
      </c>
      <c r="GK186">
        <v>0</v>
      </c>
      <c r="GL186">
        <v>0</v>
      </c>
      <c r="GM186">
        <v>0</v>
      </c>
      <c r="GN186">
        <v>0</v>
      </c>
      <c r="GO186">
        <v>0</v>
      </c>
      <c r="GP186">
        <v>0</v>
      </c>
      <c r="GQ186">
        <v>0</v>
      </c>
      <c r="GR186" t="s">
        <v>1925</v>
      </c>
      <c r="GS186" t="s">
        <v>1925</v>
      </c>
      <c r="GT186" t="s">
        <v>1925</v>
      </c>
      <c r="GU186" t="s">
        <v>1925</v>
      </c>
      <c r="GV186" t="s">
        <v>1925</v>
      </c>
      <c r="GW186" t="s">
        <v>1925</v>
      </c>
      <c r="GX186" t="s">
        <v>1925</v>
      </c>
      <c r="GY186" t="s">
        <v>1925</v>
      </c>
      <c r="GZ186" t="s">
        <v>1925</v>
      </c>
      <c r="HA186" t="s">
        <v>1925</v>
      </c>
      <c r="HB186" t="s">
        <v>1925</v>
      </c>
      <c r="HC186" t="s">
        <v>1925</v>
      </c>
      <c r="HD186" t="s">
        <v>1925</v>
      </c>
      <c r="HE186">
        <v>1</v>
      </c>
      <c r="HF186">
        <v>1</v>
      </c>
      <c r="HG186">
        <v>0</v>
      </c>
      <c r="HH186">
        <v>0</v>
      </c>
      <c r="HI186">
        <v>0</v>
      </c>
      <c r="HJ186">
        <v>0</v>
      </c>
      <c r="HK186">
        <v>0</v>
      </c>
      <c r="HL186">
        <v>0</v>
      </c>
      <c r="HM186">
        <v>0</v>
      </c>
      <c r="HN186">
        <v>0</v>
      </c>
      <c r="HO186">
        <v>0</v>
      </c>
      <c r="HP186">
        <v>0</v>
      </c>
      <c r="HQ186">
        <v>0</v>
      </c>
      <c r="HR186">
        <v>0</v>
      </c>
      <c r="HS186">
        <v>0</v>
      </c>
    </row>
    <row r="187" spans="1:227" x14ac:dyDescent="0.35">
      <c r="A187" t="s">
        <v>807</v>
      </c>
      <c r="B187" s="1">
        <v>39448</v>
      </c>
      <c r="C187" s="1">
        <v>40370</v>
      </c>
      <c r="D187">
        <v>1</v>
      </c>
      <c r="E187">
        <v>1</v>
      </c>
      <c r="F187">
        <v>1</v>
      </c>
      <c r="G187">
        <v>0</v>
      </c>
      <c r="H187">
        <v>0</v>
      </c>
      <c r="I187">
        <v>0</v>
      </c>
      <c r="J187">
        <v>0</v>
      </c>
      <c r="K187">
        <v>0</v>
      </c>
      <c r="L187">
        <v>0</v>
      </c>
      <c r="M187">
        <v>0</v>
      </c>
      <c r="N187">
        <v>0</v>
      </c>
      <c r="O187">
        <v>0</v>
      </c>
      <c r="P187">
        <v>0</v>
      </c>
      <c r="Q187">
        <v>0</v>
      </c>
      <c r="R187">
        <v>0</v>
      </c>
      <c r="S187">
        <v>1</v>
      </c>
      <c r="T187">
        <v>0</v>
      </c>
      <c r="U187">
        <v>0</v>
      </c>
      <c r="V187">
        <v>1</v>
      </c>
      <c r="W187">
        <v>1</v>
      </c>
      <c r="X187">
        <v>1</v>
      </c>
      <c r="Y187">
        <v>1</v>
      </c>
      <c r="Z187">
        <v>1</v>
      </c>
      <c r="AA187">
        <v>0</v>
      </c>
      <c r="AB187">
        <v>0</v>
      </c>
      <c r="AC187">
        <v>0</v>
      </c>
      <c r="AD187">
        <v>0</v>
      </c>
      <c r="AE187">
        <v>0</v>
      </c>
      <c r="AF187">
        <v>0</v>
      </c>
      <c r="AG187">
        <v>0</v>
      </c>
      <c r="AH187">
        <v>0</v>
      </c>
      <c r="AI187">
        <v>0</v>
      </c>
      <c r="AJ187">
        <v>0</v>
      </c>
      <c r="AK187">
        <v>0</v>
      </c>
      <c r="AL187">
        <v>0</v>
      </c>
      <c r="AM187">
        <v>0</v>
      </c>
      <c r="AN187">
        <v>0</v>
      </c>
      <c r="AO187">
        <v>1</v>
      </c>
      <c r="AP187">
        <v>0</v>
      </c>
      <c r="AQ187">
        <v>1</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1</v>
      </c>
      <c r="BL187">
        <v>0</v>
      </c>
      <c r="BM187">
        <v>0</v>
      </c>
      <c r="BN187">
        <v>0</v>
      </c>
      <c r="BO187">
        <v>0</v>
      </c>
      <c r="BP187">
        <v>0</v>
      </c>
      <c r="BQ187">
        <v>0</v>
      </c>
      <c r="BR187">
        <v>0</v>
      </c>
      <c r="BS187">
        <v>1</v>
      </c>
      <c r="BT187">
        <v>1</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1</v>
      </c>
      <c r="CO187" t="s">
        <v>1925</v>
      </c>
      <c r="CP187" t="s">
        <v>1925</v>
      </c>
      <c r="CQ187" t="s">
        <v>1925</v>
      </c>
      <c r="CR187" t="s">
        <v>1925</v>
      </c>
      <c r="CS187" t="s">
        <v>1925</v>
      </c>
      <c r="CT187" t="s">
        <v>1925</v>
      </c>
      <c r="CU187" t="s">
        <v>1925</v>
      </c>
      <c r="CV187" t="s">
        <v>1925</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1</v>
      </c>
      <c r="DZ187">
        <v>0</v>
      </c>
      <c r="EA187">
        <v>0</v>
      </c>
      <c r="EB187">
        <v>0</v>
      </c>
      <c r="EC187">
        <v>0</v>
      </c>
      <c r="ED187">
        <v>0</v>
      </c>
      <c r="EE187">
        <v>0</v>
      </c>
      <c r="EF187">
        <v>0</v>
      </c>
      <c r="EG187">
        <v>0</v>
      </c>
      <c r="EH187">
        <v>0</v>
      </c>
      <c r="EI187">
        <v>0</v>
      </c>
      <c r="EJ187">
        <v>1</v>
      </c>
      <c r="EK187">
        <v>0</v>
      </c>
      <c r="EL187">
        <v>0</v>
      </c>
      <c r="EM187">
        <v>1</v>
      </c>
      <c r="EN187">
        <v>0</v>
      </c>
      <c r="EO187">
        <v>0</v>
      </c>
      <c r="EP187">
        <v>0</v>
      </c>
      <c r="EQ187">
        <v>0</v>
      </c>
      <c r="ER187">
        <v>0</v>
      </c>
      <c r="ES187">
        <v>0</v>
      </c>
      <c r="ET187">
        <v>0</v>
      </c>
      <c r="EU187">
        <v>0</v>
      </c>
      <c r="EV187">
        <v>0</v>
      </c>
      <c r="EW187">
        <v>2</v>
      </c>
      <c r="EX187" t="s">
        <v>1925</v>
      </c>
      <c r="EY187" t="s">
        <v>1925</v>
      </c>
      <c r="EZ187" t="s">
        <v>1925</v>
      </c>
      <c r="FA187" t="s">
        <v>1925</v>
      </c>
      <c r="FB187" t="s">
        <v>1925</v>
      </c>
      <c r="FC187" t="s">
        <v>1925</v>
      </c>
      <c r="FD187" t="s">
        <v>1925</v>
      </c>
      <c r="FE187">
        <v>0</v>
      </c>
      <c r="FF187" t="s">
        <v>1925</v>
      </c>
      <c r="FG187" t="s">
        <v>1925</v>
      </c>
      <c r="FH187" t="s">
        <v>1925</v>
      </c>
      <c r="FI187" t="s">
        <v>1925</v>
      </c>
      <c r="FJ187" t="s">
        <v>1925</v>
      </c>
      <c r="FK187" t="s">
        <v>1925</v>
      </c>
      <c r="FL187">
        <v>0</v>
      </c>
      <c r="FM187">
        <v>0</v>
      </c>
      <c r="FN187">
        <v>0</v>
      </c>
      <c r="FO187">
        <v>0</v>
      </c>
      <c r="FP187">
        <v>0</v>
      </c>
      <c r="FQ187">
        <v>1</v>
      </c>
      <c r="FR187">
        <v>2</v>
      </c>
      <c r="FS187" t="s">
        <v>1925</v>
      </c>
      <c r="FT187" t="s">
        <v>1925</v>
      </c>
      <c r="FU187" t="s">
        <v>1925</v>
      </c>
      <c r="FV187" t="s">
        <v>1925</v>
      </c>
      <c r="FW187" t="s">
        <v>1925</v>
      </c>
      <c r="FX187" t="s">
        <v>1925</v>
      </c>
      <c r="FY187" t="s">
        <v>1925</v>
      </c>
      <c r="FZ187" t="s">
        <v>1925</v>
      </c>
      <c r="GA187" t="s">
        <v>1925</v>
      </c>
      <c r="GB187" t="s">
        <v>1925</v>
      </c>
      <c r="GC187">
        <v>0</v>
      </c>
      <c r="GD187" t="s">
        <v>1925</v>
      </c>
      <c r="GE187" t="s">
        <v>1925</v>
      </c>
      <c r="GF187" t="s">
        <v>1925</v>
      </c>
      <c r="GG187" t="s">
        <v>1925</v>
      </c>
      <c r="GH187" t="s">
        <v>1925</v>
      </c>
      <c r="GI187" t="s">
        <v>1925</v>
      </c>
      <c r="GJ187" t="s">
        <v>1925</v>
      </c>
      <c r="GK187" t="s">
        <v>1925</v>
      </c>
      <c r="GL187" t="s">
        <v>1925</v>
      </c>
      <c r="GM187" t="s">
        <v>1925</v>
      </c>
      <c r="GN187" t="s">
        <v>1925</v>
      </c>
      <c r="GO187" t="s">
        <v>1925</v>
      </c>
      <c r="GP187" t="s">
        <v>1925</v>
      </c>
      <c r="GQ187" t="s">
        <v>1925</v>
      </c>
      <c r="GR187" t="s">
        <v>1925</v>
      </c>
      <c r="GS187" t="s">
        <v>1925</v>
      </c>
      <c r="GT187" t="s">
        <v>1925</v>
      </c>
      <c r="GU187" t="s">
        <v>1925</v>
      </c>
      <c r="GV187" t="s">
        <v>1925</v>
      </c>
      <c r="GW187" t="s">
        <v>1925</v>
      </c>
      <c r="GX187" t="s">
        <v>1925</v>
      </c>
      <c r="GY187" t="s">
        <v>1925</v>
      </c>
      <c r="GZ187" t="s">
        <v>1925</v>
      </c>
      <c r="HA187" t="s">
        <v>1925</v>
      </c>
      <c r="HB187" t="s">
        <v>1925</v>
      </c>
      <c r="HC187" t="s">
        <v>1925</v>
      </c>
      <c r="HD187" t="s">
        <v>1925</v>
      </c>
      <c r="HE187">
        <v>1</v>
      </c>
      <c r="HF187">
        <v>1</v>
      </c>
      <c r="HG187">
        <v>0</v>
      </c>
      <c r="HH187">
        <v>0</v>
      </c>
      <c r="HI187">
        <v>0</v>
      </c>
      <c r="HJ187">
        <v>0</v>
      </c>
      <c r="HK187">
        <v>0</v>
      </c>
      <c r="HL187">
        <v>0</v>
      </c>
      <c r="HM187">
        <v>0</v>
      </c>
      <c r="HN187">
        <v>0</v>
      </c>
      <c r="HO187">
        <v>0</v>
      </c>
      <c r="HP187">
        <v>0</v>
      </c>
      <c r="HQ187">
        <v>0</v>
      </c>
      <c r="HR187">
        <v>0</v>
      </c>
      <c r="HS187">
        <v>0</v>
      </c>
    </row>
    <row r="188" spans="1:227" x14ac:dyDescent="0.35">
      <c r="A188" t="s">
        <v>807</v>
      </c>
      <c r="B188" s="1">
        <v>40371</v>
      </c>
      <c r="C188" s="1">
        <v>41049</v>
      </c>
      <c r="D188">
        <v>1</v>
      </c>
      <c r="E188">
        <v>1</v>
      </c>
      <c r="F188">
        <v>1</v>
      </c>
      <c r="G188">
        <v>0</v>
      </c>
      <c r="H188">
        <v>0</v>
      </c>
      <c r="I188">
        <v>0</v>
      </c>
      <c r="J188">
        <v>0</v>
      </c>
      <c r="K188">
        <v>0</v>
      </c>
      <c r="L188">
        <v>0</v>
      </c>
      <c r="M188">
        <v>0</v>
      </c>
      <c r="N188">
        <v>0</v>
      </c>
      <c r="O188">
        <v>0</v>
      </c>
      <c r="P188">
        <v>0</v>
      </c>
      <c r="Q188">
        <v>0</v>
      </c>
      <c r="R188">
        <v>0</v>
      </c>
      <c r="S188">
        <v>1</v>
      </c>
      <c r="T188">
        <v>0</v>
      </c>
      <c r="U188">
        <v>0</v>
      </c>
      <c r="V188">
        <v>1</v>
      </c>
      <c r="W188">
        <v>1</v>
      </c>
      <c r="X188">
        <v>1</v>
      </c>
      <c r="Y188">
        <v>1</v>
      </c>
      <c r="Z188">
        <v>1</v>
      </c>
      <c r="AA188">
        <v>0</v>
      </c>
      <c r="AB188">
        <v>0</v>
      </c>
      <c r="AC188">
        <v>0</v>
      </c>
      <c r="AD188">
        <v>0</v>
      </c>
      <c r="AE188">
        <v>0</v>
      </c>
      <c r="AF188">
        <v>0</v>
      </c>
      <c r="AG188">
        <v>0</v>
      </c>
      <c r="AH188">
        <v>0</v>
      </c>
      <c r="AI188">
        <v>0</v>
      </c>
      <c r="AJ188">
        <v>0</v>
      </c>
      <c r="AK188">
        <v>0</v>
      </c>
      <c r="AL188">
        <v>0</v>
      </c>
      <c r="AM188">
        <v>0</v>
      </c>
      <c r="AN188">
        <v>0</v>
      </c>
      <c r="AO188">
        <v>1</v>
      </c>
      <c r="AP188">
        <v>0</v>
      </c>
      <c r="AQ188">
        <v>1</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1</v>
      </c>
      <c r="BL188">
        <v>0</v>
      </c>
      <c r="BM188">
        <v>0</v>
      </c>
      <c r="BN188">
        <v>0</v>
      </c>
      <c r="BO188">
        <v>0</v>
      </c>
      <c r="BP188">
        <v>0</v>
      </c>
      <c r="BQ188">
        <v>0</v>
      </c>
      <c r="BR188">
        <v>0</v>
      </c>
      <c r="BS188">
        <v>1</v>
      </c>
      <c r="BT188">
        <v>1</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1</v>
      </c>
      <c r="CO188" t="s">
        <v>1925</v>
      </c>
      <c r="CP188" t="s">
        <v>1925</v>
      </c>
      <c r="CQ188" t="s">
        <v>1925</v>
      </c>
      <c r="CR188" t="s">
        <v>1925</v>
      </c>
      <c r="CS188" t="s">
        <v>1925</v>
      </c>
      <c r="CT188" t="s">
        <v>1925</v>
      </c>
      <c r="CU188" t="s">
        <v>1925</v>
      </c>
      <c r="CV188" t="s">
        <v>1925</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1</v>
      </c>
      <c r="DZ188">
        <v>0</v>
      </c>
      <c r="EA188">
        <v>0</v>
      </c>
      <c r="EB188">
        <v>0</v>
      </c>
      <c r="EC188">
        <v>0</v>
      </c>
      <c r="ED188">
        <v>0</v>
      </c>
      <c r="EE188">
        <v>0</v>
      </c>
      <c r="EF188">
        <v>0</v>
      </c>
      <c r="EG188">
        <v>0</v>
      </c>
      <c r="EH188">
        <v>0</v>
      </c>
      <c r="EI188">
        <v>0</v>
      </c>
      <c r="EJ188">
        <v>1</v>
      </c>
      <c r="EK188">
        <v>0</v>
      </c>
      <c r="EL188">
        <v>0</v>
      </c>
      <c r="EM188">
        <v>1</v>
      </c>
      <c r="EN188">
        <v>0</v>
      </c>
      <c r="EO188">
        <v>0</v>
      </c>
      <c r="EP188">
        <v>0</v>
      </c>
      <c r="EQ188">
        <v>0</v>
      </c>
      <c r="ER188">
        <v>0</v>
      </c>
      <c r="ES188">
        <v>0</v>
      </c>
      <c r="ET188">
        <v>0</v>
      </c>
      <c r="EU188">
        <v>0</v>
      </c>
      <c r="EV188">
        <v>0</v>
      </c>
      <c r="EW188">
        <v>2</v>
      </c>
      <c r="EX188" t="s">
        <v>1925</v>
      </c>
      <c r="EY188" t="s">
        <v>1925</v>
      </c>
      <c r="EZ188" t="s">
        <v>1925</v>
      </c>
      <c r="FA188" t="s">
        <v>1925</v>
      </c>
      <c r="FB188" t="s">
        <v>1925</v>
      </c>
      <c r="FC188" t="s">
        <v>1925</v>
      </c>
      <c r="FD188" t="s">
        <v>1925</v>
      </c>
      <c r="FE188">
        <v>0</v>
      </c>
      <c r="FF188" t="s">
        <v>1925</v>
      </c>
      <c r="FG188" t="s">
        <v>1925</v>
      </c>
      <c r="FH188" t="s">
        <v>1925</v>
      </c>
      <c r="FI188" t="s">
        <v>1925</v>
      </c>
      <c r="FJ188" t="s">
        <v>1925</v>
      </c>
      <c r="FK188" t="s">
        <v>1925</v>
      </c>
      <c r="FL188">
        <v>0</v>
      </c>
      <c r="FM188">
        <v>0</v>
      </c>
      <c r="FN188">
        <v>0</v>
      </c>
      <c r="FO188">
        <v>0</v>
      </c>
      <c r="FP188">
        <v>0</v>
      </c>
      <c r="FQ188">
        <v>1</v>
      </c>
      <c r="FR188">
        <v>2</v>
      </c>
      <c r="FS188" t="s">
        <v>1925</v>
      </c>
      <c r="FT188" t="s">
        <v>1925</v>
      </c>
      <c r="FU188" t="s">
        <v>1925</v>
      </c>
      <c r="FV188" t="s">
        <v>1925</v>
      </c>
      <c r="FW188" t="s">
        <v>1925</v>
      </c>
      <c r="FX188" t="s">
        <v>1925</v>
      </c>
      <c r="FY188" t="s">
        <v>1925</v>
      </c>
      <c r="FZ188" t="s">
        <v>1925</v>
      </c>
      <c r="GA188" t="s">
        <v>1925</v>
      </c>
      <c r="GB188" t="s">
        <v>1925</v>
      </c>
      <c r="GC188">
        <v>0</v>
      </c>
      <c r="GD188" t="s">
        <v>1925</v>
      </c>
      <c r="GE188" t="s">
        <v>1925</v>
      </c>
      <c r="GF188" t="s">
        <v>1925</v>
      </c>
      <c r="GG188" t="s">
        <v>1925</v>
      </c>
      <c r="GH188" t="s">
        <v>1925</v>
      </c>
      <c r="GI188" t="s">
        <v>1925</v>
      </c>
      <c r="GJ188" t="s">
        <v>1925</v>
      </c>
      <c r="GK188" t="s">
        <v>1925</v>
      </c>
      <c r="GL188" t="s">
        <v>1925</v>
      </c>
      <c r="GM188" t="s">
        <v>1925</v>
      </c>
      <c r="GN188" t="s">
        <v>1925</v>
      </c>
      <c r="GO188" t="s">
        <v>1925</v>
      </c>
      <c r="GP188" t="s">
        <v>1925</v>
      </c>
      <c r="GQ188" t="s">
        <v>1925</v>
      </c>
      <c r="GR188" t="s">
        <v>1925</v>
      </c>
      <c r="GS188" t="s">
        <v>1925</v>
      </c>
      <c r="GT188" t="s">
        <v>1925</v>
      </c>
      <c r="GU188" t="s">
        <v>1925</v>
      </c>
      <c r="GV188" t="s">
        <v>1925</v>
      </c>
      <c r="GW188" t="s">
        <v>1925</v>
      </c>
      <c r="GX188" t="s">
        <v>1925</v>
      </c>
      <c r="GY188" t="s">
        <v>1925</v>
      </c>
      <c r="GZ188" t="s">
        <v>1925</v>
      </c>
      <c r="HA188" t="s">
        <v>1925</v>
      </c>
      <c r="HB188" t="s">
        <v>1925</v>
      </c>
      <c r="HC188" t="s">
        <v>1925</v>
      </c>
      <c r="HD188" t="s">
        <v>1925</v>
      </c>
      <c r="HE188">
        <v>1</v>
      </c>
      <c r="HF188">
        <v>1</v>
      </c>
      <c r="HG188">
        <v>0</v>
      </c>
      <c r="HH188">
        <v>0</v>
      </c>
      <c r="HI188">
        <v>0</v>
      </c>
      <c r="HJ188">
        <v>0</v>
      </c>
      <c r="HK188">
        <v>0</v>
      </c>
      <c r="HL188">
        <v>0</v>
      </c>
      <c r="HM188">
        <v>0</v>
      </c>
      <c r="HN188">
        <v>0</v>
      </c>
      <c r="HO188">
        <v>0</v>
      </c>
      <c r="HP188">
        <v>0</v>
      </c>
      <c r="HQ188">
        <v>0</v>
      </c>
      <c r="HR188">
        <v>0</v>
      </c>
      <c r="HS188">
        <v>0</v>
      </c>
    </row>
    <row r="189" spans="1:227" x14ac:dyDescent="0.35">
      <c r="A189" t="s">
        <v>807</v>
      </c>
      <c r="B189" s="1">
        <v>41050</v>
      </c>
      <c r="C189" s="1">
        <v>41150</v>
      </c>
      <c r="D189">
        <v>1</v>
      </c>
      <c r="E189">
        <v>1</v>
      </c>
      <c r="F189">
        <v>1</v>
      </c>
      <c r="G189">
        <v>0</v>
      </c>
      <c r="H189">
        <v>0</v>
      </c>
      <c r="I189">
        <v>0</v>
      </c>
      <c r="J189">
        <v>0</v>
      </c>
      <c r="K189">
        <v>0</v>
      </c>
      <c r="L189">
        <v>0</v>
      </c>
      <c r="M189">
        <v>0</v>
      </c>
      <c r="N189">
        <v>0</v>
      </c>
      <c r="O189">
        <v>0</v>
      </c>
      <c r="P189">
        <v>0</v>
      </c>
      <c r="Q189">
        <v>0</v>
      </c>
      <c r="R189">
        <v>0</v>
      </c>
      <c r="S189">
        <v>1</v>
      </c>
      <c r="T189">
        <v>0</v>
      </c>
      <c r="U189">
        <v>0</v>
      </c>
      <c r="V189">
        <v>1</v>
      </c>
      <c r="W189">
        <v>1</v>
      </c>
      <c r="X189">
        <v>1</v>
      </c>
      <c r="Y189">
        <v>1</v>
      </c>
      <c r="Z189">
        <v>1</v>
      </c>
      <c r="AA189">
        <v>0</v>
      </c>
      <c r="AB189">
        <v>0</v>
      </c>
      <c r="AC189">
        <v>0</v>
      </c>
      <c r="AD189">
        <v>0</v>
      </c>
      <c r="AE189">
        <v>0</v>
      </c>
      <c r="AF189">
        <v>0</v>
      </c>
      <c r="AG189">
        <v>0</v>
      </c>
      <c r="AH189">
        <v>0</v>
      </c>
      <c r="AI189">
        <v>0</v>
      </c>
      <c r="AJ189">
        <v>0</v>
      </c>
      <c r="AK189">
        <v>0</v>
      </c>
      <c r="AL189">
        <v>0</v>
      </c>
      <c r="AM189">
        <v>0</v>
      </c>
      <c r="AN189">
        <v>0</v>
      </c>
      <c r="AO189">
        <v>1</v>
      </c>
      <c r="AP189">
        <v>0</v>
      </c>
      <c r="AQ189">
        <v>1</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1</v>
      </c>
      <c r="BL189">
        <v>0</v>
      </c>
      <c r="BM189">
        <v>0</v>
      </c>
      <c r="BN189">
        <v>0</v>
      </c>
      <c r="BO189">
        <v>0</v>
      </c>
      <c r="BP189">
        <v>0</v>
      </c>
      <c r="BQ189">
        <v>0</v>
      </c>
      <c r="BR189">
        <v>0</v>
      </c>
      <c r="BS189">
        <v>1</v>
      </c>
      <c r="BT189">
        <v>1</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1</v>
      </c>
      <c r="CO189" t="s">
        <v>1925</v>
      </c>
      <c r="CP189" t="s">
        <v>1925</v>
      </c>
      <c r="CQ189" t="s">
        <v>1925</v>
      </c>
      <c r="CR189" t="s">
        <v>1925</v>
      </c>
      <c r="CS189" t="s">
        <v>1925</v>
      </c>
      <c r="CT189" t="s">
        <v>1925</v>
      </c>
      <c r="CU189" t="s">
        <v>1925</v>
      </c>
      <c r="CV189" t="s">
        <v>1925</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1</v>
      </c>
      <c r="DZ189">
        <v>0</v>
      </c>
      <c r="EA189">
        <v>0</v>
      </c>
      <c r="EB189">
        <v>0</v>
      </c>
      <c r="EC189">
        <v>0</v>
      </c>
      <c r="ED189">
        <v>0</v>
      </c>
      <c r="EE189">
        <v>0</v>
      </c>
      <c r="EF189">
        <v>0</v>
      </c>
      <c r="EG189">
        <v>0</v>
      </c>
      <c r="EH189">
        <v>0</v>
      </c>
      <c r="EI189">
        <v>0</v>
      </c>
      <c r="EJ189">
        <v>1</v>
      </c>
      <c r="EK189">
        <v>0</v>
      </c>
      <c r="EL189">
        <v>0</v>
      </c>
      <c r="EM189">
        <v>1</v>
      </c>
      <c r="EN189">
        <v>0</v>
      </c>
      <c r="EO189">
        <v>0</v>
      </c>
      <c r="EP189">
        <v>0</v>
      </c>
      <c r="EQ189">
        <v>0</v>
      </c>
      <c r="ER189">
        <v>0</v>
      </c>
      <c r="ES189">
        <v>0</v>
      </c>
      <c r="ET189">
        <v>0</v>
      </c>
      <c r="EU189">
        <v>0</v>
      </c>
      <c r="EV189">
        <v>0</v>
      </c>
      <c r="EW189">
        <v>2</v>
      </c>
      <c r="EX189" t="s">
        <v>1925</v>
      </c>
      <c r="EY189" t="s">
        <v>1925</v>
      </c>
      <c r="EZ189" t="s">
        <v>1925</v>
      </c>
      <c r="FA189" t="s">
        <v>1925</v>
      </c>
      <c r="FB189" t="s">
        <v>1925</v>
      </c>
      <c r="FC189" t="s">
        <v>1925</v>
      </c>
      <c r="FD189" t="s">
        <v>1925</v>
      </c>
      <c r="FE189">
        <v>0</v>
      </c>
      <c r="FF189" t="s">
        <v>1925</v>
      </c>
      <c r="FG189" t="s">
        <v>1925</v>
      </c>
      <c r="FH189" t="s">
        <v>1925</v>
      </c>
      <c r="FI189" t="s">
        <v>1925</v>
      </c>
      <c r="FJ189" t="s">
        <v>1925</v>
      </c>
      <c r="FK189" t="s">
        <v>1925</v>
      </c>
      <c r="FL189">
        <v>0</v>
      </c>
      <c r="FM189">
        <v>0</v>
      </c>
      <c r="FN189">
        <v>0</v>
      </c>
      <c r="FO189">
        <v>0</v>
      </c>
      <c r="FP189">
        <v>0</v>
      </c>
      <c r="FQ189">
        <v>1</v>
      </c>
      <c r="FR189">
        <v>2</v>
      </c>
      <c r="FS189" t="s">
        <v>1925</v>
      </c>
      <c r="FT189" t="s">
        <v>1925</v>
      </c>
      <c r="FU189" t="s">
        <v>1925</v>
      </c>
      <c r="FV189" t="s">
        <v>1925</v>
      </c>
      <c r="FW189" t="s">
        <v>1925</v>
      </c>
      <c r="FX189" t="s">
        <v>1925</v>
      </c>
      <c r="FY189" t="s">
        <v>1925</v>
      </c>
      <c r="FZ189" t="s">
        <v>1925</v>
      </c>
      <c r="GA189" t="s">
        <v>1925</v>
      </c>
      <c r="GB189" t="s">
        <v>1925</v>
      </c>
      <c r="GC189">
        <v>0</v>
      </c>
      <c r="GD189" t="s">
        <v>1925</v>
      </c>
      <c r="GE189" t="s">
        <v>1925</v>
      </c>
      <c r="GF189" t="s">
        <v>1925</v>
      </c>
      <c r="GG189" t="s">
        <v>1925</v>
      </c>
      <c r="GH189" t="s">
        <v>1925</v>
      </c>
      <c r="GI189" t="s">
        <v>1925</v>
      </c>
      <c r="GJ189" t="s">
        <v>1925</v>
      </c>
      <c r="GK189" t="s">
        <v>1925</v>
      </c>
      <c r="GL189" t="s">
        <v>1925</v>
      </c>
      <c r="GM189" t="s">
        <v>1925</v>
      </c>
      <c r="GN189" t="s">
        <v>1925</v>
      </c>
      <c r="GO189" t="s">
        <v>1925</v>
      </c>
      <c r="GP189" t="s">
        <v>1925</v>
      </c>
      <c r="GQ189" t="s">
        <v>1925</v>
      </c>
      <c r="GR189" t="s">
        <v>1925</v>
      </c>
      <c r="GS189" t="s">
        <v>1925</v>
      </c>
      <c r="GT189" t="s">
        <v>1925</v>
      </c>
      <c r="GU189" t="s">
        <v>1925</v>
      </c>
      <c r="GV189" t="s">
        <v>1925</v>
      </c>
      <c r="GW189" t="s">
        <v>1925</v>
      </c>
      <c r="GX189" t="s">
        <v>1925</v>
      </c>
      <c r="GY189" t="s">
        <v>1925</v>
      </c>
      <c r="GZ189" t="s">
        <v>1925</v>
      </c>
      <c r="HA189" t="s">
        <v>1925</v>
      </c>
      <c r="HB189" t="s">
        <v>1925</v>
      </c>
      <c r="HC189" t="s">
        <v>1925</v>
      </c>
      <c r="HD189" t="s">
        <v>1925</v>
      </c>
      <c r="HE189">
        <v>1</v>
      </c>
      <c r="HF189">
        <v>1</v>
      </c>
      <c r="HG189">
        <v>0</v>
      </c>
      <c r="HH189">
        <v>0</v>
      </c>
      <c r="HI189">
        <v>0</v>
      </c>
      <c r="HJ189">
        <v>0</v>
      </c>
      <c r="HK189">
        <v>0</v>
      </c>
      <c r="HL189">
        <v>0</v>
      </c>
      <c r="HM189">
        <v>0</v>
      </c>
      <c r="HN189">
        <v>0</v>
      </c>
      <c r="HO189">
        <v>0</v>
      </c>
      <c r="HP189">
        <v>0</v>
      </c>
      <c r="HQ189">
        <v>0</v>
      </c>
      <c r="HR189">
        <v>0</v>
      </c>
      <c r="HS189">
        <v>0</v>
      </c>
    </row>
    <row r="190" spans="1:227" x14ac:dyDescent="0.35">
      <c r="A190" t="s">
        <v>807</v>
      </c>
      <c r="B190" s="1">
        <v>41151</v>
      </c>
      <c r="C190" s="1">
        <v>41851</v>
      </c>
      <c r="D190">
        <v>1</v>
      </c>
      <c r="E190">
        <v>1</v>
      </c>
      <c r="F190">
        <v>1</v>
      </c>
      <c r="G190">
        <v>0</v>
      </c>
      <c r="H190">
        <v>0</v>
      </c>
      <c r="I190">
        <v>0</v>
      </c>
      <c r="J190">
        <v>0</v>
      </c>
      <c r="K190">
        <v>0</v>
      </c>
      <c r="L190">
        <v>0</v>
      </c>
      <c r="M190">
        <v>0</v>
      </c>
      <c r="N190">
        <v>0</v>
      </c>
      <c r="O190">
        <v>0</v>
      </c>
      <c r="P190">
        <v>0</v>
      </c>
      <c r="Q190">
        <v>0</v>
      </c>
      <c r="R190">
        <v>0</v>
      </c>
      <c r="S190">
        <v>1</v>
      </c>
      <c r="T190">
        <v>0</v>
      </c>
      <c r="U190">
        <v>0</v>
      </c>
      <c r="V190">
        <v>1</v>
      </c>
      <c r="W190">
        <v>1</v>
      </c>
      <c r="X190">
        <v>1</v>
      </c>
      <c r="Y190">
        <v>1</v>
      </c>
      <c r="Z190">
        <v>1</v>
      </c>
      <c r="AA190">
        <v>0</v>
      </c>
      <c r="AB190">
        <v>0</v>
      </c>
      <c r="AC190">
        <v>0</v>
      </c>
      <c r="AD190">
        <v>0</v>
      </c>
      <c r="AE190">
        <v>0</v>
      </c>
      <c r="AF190">
        <v>0</v>
      </c>
      <c r="AG190">
        <v>0</v>
      </c>
      <c r="AH190">
        <v>0</v>
      </c>
      <c r="AI190">
        <v>0</v>
      </c>
      <c r="AJ190">
        <v>0</v>
      </c>
      <c r="AK190">
        <v>0</v>
      </c>
      <c r="AL190">
        <v>0</v>
      </c>
      <c r="AM190">
        <v>0</v>
      </c>
      <c r="AN190">
        <v>0</v>
      </c>
      <c r="AO190">
        <v>1</v>
      </c>
      <c r="AP190">
        <v>0</v>
      </c>
      <c r="AQ190">
        <v>1</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1</v>
      </c>
      <c r="BL190">
        <v>0</v>
      </c>
      <c r="BM190">
        <v>0</v>
      </c>
      <c r="BN190">
        <v>0</v>
      </c>
      <c r="BO190">
        <v>0</v>
      </c>
      <c r="BP190">
        <v>0</v>
      </c>
      <c r="BQ190">
        <v>0</v>
      </c>
      <c r="BR190">
        <v>0</v>
      </c>
      <c r="BS190">
        <v>1</v>
      </c>
      <c r="BT190">
        <v>1</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1</v>
      </c>
      <c r="CO190" t="s">
        <v>1925</v>
      </c>
      <c r="CP190" t="s">
        <v>1925</v>
      </c>
      <c r="CQ190" t="s">
        <v>1925</v>
      </c>
      <c r="CR190" t="s">
        <v>1925</v>
      </c>
      <c r="CS190" t="s">
        <v>1925</v>
      </c>
      <c r="CT190" t="s">
        <v>1925</v>
      </c>
      <c r="CU190" t="s">
        <v>1925</v>
      </c>
      <c r="CV190" t="s">
        <v>1925</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1</v>
      </c>
      <c r="DZ190">
        <v>0</v>
      </c>
      <c r="EA190">
        <v>0</v>
      </c>
      <c r="EB190">
        <v>0</v>
      </c>
      <c r="EC190">
        <v>0</v>
      </c>
      <c r="ED190">
        <v>0</v>
      </c>
      <c r="EE190">
        <v>0</v>
      </c>
      <c r="EF190">
        <v>0</v>
      </c>
      <c r="EG190">
        <v>0</v>
      </c>
      <c r="EH190">
        <v>0</v>
      </c>
      <c r="EI190">
        <v>0</v>
      </c>
      <c r="EJ190">
        <v>1</v>
      </c>
      <c r="EK190">
        <v>0</v>
      </c>
      <c r="EL190">
        <v>0</v>
      </c>
      <c r="EM190">
        <v>1</v>
      </c>
      <c r="EN190">
        <v>0</v>
      </c>
      <c r="EO190">
        <v>0</v>
      </c>
      <c r="EP190">
        <v>0</v>
      </c>
      <c r="EQ190">
        <v>0</v>
      </c>
      <c r="ER190">
        <v>0</v>
      </c>
      <c r="ES190">
        <v>0</v>
      </c>
      <c r="ET190">
        <v>0</v>
      </c>
      <c r="EU190">
        <v>0</v>
      </c>
      <c r="EV190">
        <v>0</v>
      </c>
      <c r="EW190">
        <v>2</v>
      </c>
      <c r="EX190" t="s">
        <v>1925</v>
      </c>
      <c r="EY190" t="s">
        <v>1925</v>
      </c>
      <c r="EZ190" t="s">
        <v>1925</v>
      </c>
      <c r="FA190" t="s">
        <v>1925</v>
      </c>
      <c r="FB190" t="s">
        <v>1925</v>
      </c>
      <c r="FC190" t="s">
        <v>1925</v>
      </c>
      <c r="FD190" t="s">
        <v>1925</v>
      </c>
      <c r="FE190">
        <v>0</v>
      </c>
      <c r="FF190" t="s">
        <v>1925</v>
      </c>
      <c r="FG190" t="s">
        <v>1925</v>
      </c>
      <c r="FH190" t="s">
        <v>1925</v>
      </c>
      <c r="FI190" t="s">
        <v>1925</v>
      </c>
      <c r="FJ190" t="s">
        <v>1925</v>
      </c>
      <c r="FK190" t="s">
        <v>1925</v>
      </c>
      <c r="FL190">
        <v>0</v>
      </c>
      <c r="FM190">
        <v>0</v>
      </c>
      <c r="FN190">
        <v>0</v>
      </c>
      <c r="FO190">
        <v>0</v>
      </c>
      <c r="FP190">
        <v>0</v>
      </c>
      <c r="FQ190">
        <v>1</v>
      </c>
      <c r="FR190">
        <v>0</v>
      </c>
      <c r="FS190">
        <v>0</v>
      </c>
      <c r="FT190">
        <v>0</v>
      </c>
      <c r="FU190">
        <v>1</v>
      </c>
      <c r="FV190">
        <v>1</v>
      </c>
      <c r="FW190">
        <v>0</v>
      </c>
      <c r="FX190">
        <v>0</v>
      </c>
      <c r="FY190">
        <v>0</v>
      </c>
      <c r="FZ190">
        <v>0</v>
      </c>
      <c r="GA190">
        <v>0</v>
      </c>
      <c r="GB190">
        <v>0</v>
      </c>
      <c r="GC190">
        <v>1</v>
      </c>
      <c r="GD190">
        <v>0</v>
      </c>
      <c r="GE190">
        <v>1</v>
      </c>
      <c r="GF190">
        <v>0</v>
      </c>
      <c r="GG190">
        <v>0</v>
      </c>
      <c r="GH190">
        <v>0</v>
      </c>
      <c r="GI190">
        <v>0</v>
      </c>
      <c r="GJ190">
        <v>0</v>
      </c>
      <c r="GK190">
        <v>0</v>
      </c>
      <c r="GL190">
        <v>0</v>
      </c>
      <c r="GM190">
        <v>0</v>
      </c>
      <c r="GN190">
        <v>0</v>
      </c>
      <c r="GO190">
        <v>0</v>
      </c>
      <c r="GP190">
        <v>0</v>
      </c>
      <c r="GQ190">
        <v>0</v>
      </c>
      <c r="GR190" t="s">
        <v>1925</v>
      </c>
      <c r="GS190" t="s">
        <v>1925</v>
      </c>
      <c r="GT190" t="s">
        <v>1925</v>
      </c>
      <c r="GU190" t="s">
        <v>1925</v>
      </c>
      <c r="GV190" t="s">
        <v>1925</v>
      </c>
      <c r="GW190" t="s">
        <v>1925</v>
      </c>
      <c r="GX190" t="s">
        <v>1925</v>
      </c>
      <c r="GY190" t="s">
        <v>1925</v>
      </c>
      <c r="GZ190" t="s">
        <v>1925</v>
      </c>
      <c r="HA190" t="s">
        <v>1925</v>
      </c>
      <c r="HB190" t="s">
        <v>1925</v>
      </c>
      <c r="HC190" t="s">
        <v>1925</v>
      </c>
      <c r="HD190" t="s">
        <v>1925</v>
      </c>
      <c r="HE190">
        <v>1</v>
      </c>
      <c r="HF190">
        <v>1</v>
      </c>
      <c r="HG190">
        <v>0</v>
      </c>
      <c r="HH190">
        <v>0</v>
      </c>
      <c r="HI190">
        <v>0</v>
      </c>
      <c r="HJ190">
        <v>0</v>
      </c>
      <c r="HK190">
        <v>0</v>
      </c>
      <c r="HL190">
        <v>0</v>
      </c>
      <c r="HM190">
        <v>0</v>
      </c>
      <c r="HN190">
        <v>0</v>
      </c>
      <c r="HO190">
        <v>0</v>
      </c>
      <c r="HP190">
        <v>0</v>
      </c>
      <c r="HQ190">
        <v>0</v>
      </c>
      <c r="HR190">
        <v>0</v>
      </c>
      <c r="HS190">
        <v>0</v>
      </c>
    </row>
    <row r="191" spans="1:227" x14ac:dyDescent="0.35">
      <c r="A191" t="s">
        <v>807</v>
      </c>
      <c r="B191" s="1">
        <v>41852</v>
      </c>
      <c r="C191" s="1">
        <v>42469</v>
      </c>
      <c r="D191">
        <v>1</v>
      </c>
      <c r="E191">
        <v>1</v>
      </c>
      <c r="F191">
        <v>1</v>
      </c>
      <c r="G191">
        <v>0</v>
      </c>
      <c r="H191">
        <v>0</v>
      </c>
      <c r="I191">
        <v>0</v>
      </c>
      <c r="J191">
        <v>0</v>
      </c>
      <c r="K191">
        <v>0</v>
      </c>
      <c r="L191">
        <v>0</v>
      </c>
      <c r="M191">
        <v>0</v>
      </c>
      <c r="N191">
        <v>0</v>
      </c>
      <c r="O191">
        <v>0</v>
      </c>
      <c r="P191">
        <v>0</v>
      </c>
      <c r="Q191">
        <v>0</v>
      </c>
      <c r="R191">
        <v>0</v>
      </c>
      <c r="S191">
        <v>1</v>
      </c>
      <c r="T191">
        <v>0</v>
      </c>
      <c r="U191">
        <v>0</v>
      </c>
      <c r="V191">
        <v>1</v>
      </c>
      <c r="W191">
        <v>1</v>
      </c>
      <c r="X191">
        <v>1</v>
      </c>
      <c r="Y191">
        <v>1</v>
      </c>
      <c r="Z191">
        <v>1</v>
      </c>
      <c r="AA191">
        <v>0</v>
      </c>
      <c r="AB191">
        <v>0</v>
      </c>
      <c r="AC191">
        <v>0</v>
      </c>
      <c r="AD191">
        <v>0</v>
      </c>
      <c r="AE191">
        <v>0</v>
      </c>
      <c r="AF191">
        <v>0</v>
      </c>
      <c r="AG191">
        <v>0</v>
      </c>
      <c r="AH191">
        <v>0</v>
      </c>
      <c r="AI191">
        <v>0</v>
      </c>
      <c r="AJ191">
        <v>0</v>
      </c>
      <c r="AK191">
        <v>0</v>
      </c>
      <c r="AL191">
        <v>0</v>
      </c>
      <c r="AM191">
        <v>0</v>
      </c>
      <c r="AN191">
        <v>0</v>
      </c>
      <c r="AO191">
        <v>1</v>
      </c>
      <c r="AP191">
        <v>0</v>
      </c>
      <c r="AQ191">
        <v>1</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1</v>
      </c>
      <c r="BL191">
        <v>0</v>
      </c>
      <c r="BM191">
        <v>0</v>
      </c>
      <c r="BN191">
        <v>0</v>
      </c>
      <c r="BO191">
        <v>0</v>
      </c>
      <c r="BP191">
        <v>0</v>
      </c>
      <c r="BQ191">
        <v>0</v>
      </c>
      <c r="BR191">
        <v>0</v>
      </c>
      <c r="BS191">
        <v>1</v>
      </c>
      <c r="BT191">
        <v>1</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1</v>
      </c>
      <c r="CO191" t="s">
        <v>1925</v>
      </c>
      <c r="CP191" t="s">
        <v>1925</v>
      </c>
      <c r="CQ191" t="s">
        <v>1925</v>
      </c>
      <c r="CR191" t="s">
        <v>1925</v>
      </c>
      <c r="CS191" t="s">
        <v>1925</v>
      </c>
      <c r="CT191" t="s">
        <v>1925</v>
      </c>
      <c r="CU191" t="s">
        <v>1925</v>
      </c>
      <c r="CV191" t="s">
        <v>1925</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1</v>
      </c>
      <c r="DZ191">
        <v>0</v>
      </c>
      <c r="EA191">
        <v>0</v>
      </c>
      <c r="EB191">
        <v>0</v>
      </c>
      <c r="EC191">
        <v>0</v>
      </c>
      <c r="ED191">
        <v>0</v>
      </c>
      <c r="EE191">
        <v>0</v>
      </c>
      <c r="EF191">
        <v>0</v>
      </c>
      <c r="EG191">
        <v>0</v>
      </c>
      <c r="EH191">
        <v>0</v>
      </c>
      <c r="EI191">
        <v>0</v>
      </c>
      <c r="EJ191">
        <v>1</v>
      </c>
      <c r="EK191">
        <v>0</v>
      </c>
      <c r="EL191">
        <v>0</v>
      </c>
      <c r="EM191">
        <v>1</v>
      </c>
      <c r="EN191">
        <v>0</v>
      </c>
      <c r="EO191">
        <v>0</v>
      </c>
      <c r="EP191">
        <v>0</v>
      </c>
      <c r="EQ191">
        <v>0</v>
      </c>
      <c r="ER191">
        <v>0</v>
      </c>
      <c r="ES191">
        <v>0</v>
      </c>
      <c r="ET191">
        <v>0</v>
      </c>
      <c r="EU191">
        <v>0</v>
      </c>
      <c r="EV191">
        <v>0</v>
      </c>
      <c r="EW191">
        <v>2</v>
      </c>
      <c r="EX191" t="s">
        <v>1925</v>
      </c>
      <c r="EY191" t="s">
        <v>1925</v>
      </c>
      <c r="EZ191" t="s">
        <v>1925</v>
      </c>
      <c r="FA191" t="s">
        <v>1925</v>
      </c>
      <c r="FB191" t="s">
        <v>1925</v>
      </c>
      <c r="FC191" t="s">
        <v>1925</v>
      </c>
      <c r="FD191" t="s">
        <v>1925</v>
      </c>
      <c r="FE191">
        <v>0</v>
      </c>
      <c r="FF191" t="s">
        <v>1925</v>
      </c>
      <c r="FG191" t="s">
        <v>1925</v>
      </c>
      <c r="FH191" t="s">
        <v>1925</v>
      </c>
      <c r="FI191" t="s">
        <v>1925</v>
      </c>
      <c r="FJ191" t="s">
        <v>1925</v>
      </c>
      <c r="FK191" t="s">
        <v>1925</v>
      </c>
      <c r="FL191">
        <v>0</v>
      </c>
      <c r="FM191">
        <v>0</v>
      </c>
      <c r="FN191">
        <v>0</v>
      </c>
      <c r="FO191">
        <v>0</v>
      </c>
      <c r="FP191">
        <v>0</v>
      </c>
      <c r="FQ191">
        <v>1</v>
      </c>
      <c r="FR191">
        <v>0</v>
      </c>
      <c r="FS191">
        <v>0</v>
      </c>
      <c r="FT191">
        <v>0</v>
      </c>
      <c r="FU191">
        <v>1</v>
      </c>
      <c r="FV191">
        <v>1</v>
      </c>
      <c r="FW191">
        <v>0</v>
      </c>
      <c r="FX191">
        <v>0</v>
      </c>
      <c r="FY191">
        <v>0</v>
      </c>
      <c r="FZ191">
        <v>0</v>
      </c>
      <c r="GA191">
        <v>0</v>
      </c>
      <c r="GB191">
        <v>0</v>
      </c>
      <c r="GC191">
        <v>1</v>
      </c>
      <c r="GD191">
        <v>0</v>
      </c>
      <c r="GE191">
        <v>1</v>
      </c>
      <c r="GF191">
        <v>0</v>
      </c>
      <c r="GG191">
        <v>0</v>
      </c>
      <c r="GH191">
        <v>0</v>
      </c>
      <c r="GI191">
        <v>0</v>
      </c>
      <c r="GJ191">
        <v>0</v>
      </c>
      <c r="GK191">
        <v>0</v>
      </c>
      <c r="GL191">
        <v>0</v>
      </c>
      <c r="GM191">
        <v>0</v>
      </c>
      <c r="GN191">
        <v>0</v>
      </c>
      <c r="GO191">
        <v>0</v>
      </c>
      <c r="GP191">
        <v>0</v>
      </c>
      <c r="GQ191">
        <v>0</v>
      </c>
      <c r="GR191" t="s">
        <v>1925</v>
      </c>
      <c r="GS191" t="s">
        <v>1925</v>
      </c>
      <c r="GT191" t="s">
        <v>1925</v>
      </c>
      <c r="GU191" t="s">
        <v>1925</v>
      </c>
      <c r="GV191" t="s">
        <v>1925</v>
      </c>
      <c r="GW191" t="s">
        <v>1925</v>
      </c>
      <c r="GX191" t="s">
        <v>1925</v>
      </c>
      <c r="GY191" t="s">
        <v>1925</v>
      </c>
      <c r="GZ191" t="s">
        <v>1925</v>
      </c>
      <c r="HA191" t="s">
        <v>1925</v>
      </c>
      <c r="HB191" t="s">
        <v>1925</v>
      </c>
      <c r="HC191" t="s">
        <v>1925</v>
      </c>
      <c r="HD191" t="s">
        <v>1925</v>
      </c>
      <c r="HE191">
        <v>1</v>
      </c>
      <c r="HF191">
        <v>1</v>
      </c>
      <c r="HG191">
        <v>0</v>
      </c>
      <c r="HH191">
        <v>0</v>
      </c>
      <c r="HI191">
        <v>0</v>
      </c>
      <c r="HJ191">
        <v>0</v>
      </c>
      <c r="HK191">
        <v>0</v>
      </c>
      <c r="HL191">
        <v>0</v>
      </c>
      <c r="HM191">
        <v>0</v>
      </c>
      <c r="HN191">
        <v>0</v>
      </c>
      <c r="HO191">
        <v>0</v>
      </c>
      <c r="HP191">
        <v>0</v>
      </c>
      <c r="HQ191">
        <v>0</v>
      </c>
      <c r="HR191">
        <v>0</v>
      </c>
      <c r="HS191">
        <v>0</v>
      </c>
    </row>
    <row r="192" spans="1:227" x14ac:dyDescent="0.35">
      <c r="A192" t="s">
        <v>807</v>
      </c>
      <c r="B192" s="1">
        <v>42470</v>
      </c>
      <c r="C192" s="1">
        <v>43312</v>
      </c>
      <c r="D192">
        <v>1</v>
      </c>
      <c r="E192">
        <v>1</v>
      </c>
      <c r="F192">
        <v>1</v>
      </c>
      <c r="G192">
        <v>0</v>
      </c>
      <c r="H192">
        <v>0</v>
      </c>
      <c r="I192">
        <v>0</v>
      </c>
      <c r="J192">
        <v>0</v>
      </c>
      <c r="K192">
        <v>0</v>
      </c>
      <c r="L192">
        <v>0</v>
      </c>
      <c r="M192">
        <v>0</v>
      </c>
      <c r="N192">
        <v>0</v>
      </c>
      <c r="O192">
        <v>0</v>
      </c>
      <c r="P192">
        <v>0</v>
      </c>
      <c r="Q192">
        <v>0</v>
      </c>
      <c r="R192">
        <v>0</v>
      </c>
      <c r="S192">
        <v>1</v>
      </c>
      <c r="T192">
        <v>0</v>
      </c>
      <c r="U192">
        <v>0</v>
      </c>
      <c r="V192">
        <v>1</v>
      </c>
      <c r="W192">
        <v>1</v>
      </c>
      <c r="X192">
        <v>1</v>
      </c>
      <c r="Y192">
        <v>1</v>
      </c>
      <c r="Z192">
        <v>1</v>
      </c>
      <c r="AA192">
        <v>0</v>
      </c>
      <c r="AB192">
        <v>0</v>
      </c>
      <c r="AC192">
        <v>0</v>
      </c>
      <c r="AD192">
        <v>0</v>
      </c>
      <c r="AE192">
        <v>0</v>
      </c>
      <c r="AF192">
        <v>0</v>
      </c>
      <c r="AG192">
        <v>0</v>
      </c>
      <c r="AH192">
        <v>0</v>
      </c>
      <c r="AI192">
        <v>0</v>
      </c>
      <c r="AJ192">
        <v>0</v>
      </c>
      <c r="AK192">
        <v>0</v>
      </c>
      <c r="AL192">
        <v>0</v>
      </c>
      <c r="AM192">
        <v>0</v>
      </c>
      <c r="AN192">
        <v>0</v>
      </c>
      <c r="AO192">
        <v>1</v>
      </c>
      <c r="AP192">
        <v>0</v>
      </c>
      <c r="AQ192">
        <v>1</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1</v>
      </c>
      <c r="BL192">
        <v>0</v>
      </c>
      <c r="BM192">
        <v>0</v>
      </c>
      <c r="BN192">
        <v>0</v>
      </c>
      <c r="BO192">
        <v>0</v>
      </c>
      <c r="BP192">
        <v>0</v>
      </c>
      <c r="BQ192">
        <v>0</v>
      </c>
      <c r="BR192">
        <v>0</v>
      </c>
      <c r="BS192">
        <v>1</v>
      </c>
      <c r="BT192">
        <v>1</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1</v>
      </c>
      <c r="CO192" t="s">
        <v>1925</v>
      </c>
      <c r="CP192" t="s">
        <v>1925</v>
      </c>
      <c r="CQ192" t="s">
        <v>1925</v>
      </c>
      <c r="CR192" t="s">
        <v>1925</v>
      </c>
      <c r="CS192" t="s">
        <v>1925</v>
      </c>
      <c r="CT192" t="s">
        <v>1925</v>
      </c>
      <c r="CU192" t="s">
        <v>1925</v>
      </c>
      <c r="CV192" t="s">
        <v>1925</v>
      </c>
      <c r="CW192">
        <v>0</v>
      </c>
      <c r="CX192">
        <v>0</v>
      </c>
      <c r="CY192">
        <v>0</v>
      </c>
      <c r="CZ192">
        <v>0</v>
      </c>
      <c r="DA192">
        <v>0</v>
      </c>
      <c r="DB192">
        <v>0</v>
      </c>
      <c r="DC192">
        <v>0</v>
      </c>
      <c r="DD192">
        <v>0</v>
      </c>
      <c r="DE192">
        <v>0</v>
      </c>
      <c r="DF192">
        <v>0</v>
      </c>
      <c r="DG192">
        <v>0</v>
      </c>
      <c r="DH192">
        <v>0</v>
      </c>
      <c r="DI192">
        <v>0</v>
      </c>
      <c r="DJ192">
        <v>0</v>
      </c>
      <c r="DK192">
        <v>0</v>
      </c>
      <c r="DL192">
        <v>0</v>
      </c>
      <c r="DM192">
        <v>0</v>
      </c>
      <c r="DN192">
        <v>0</v>
      </c>
      <c r="DO192">
        <v>0</v>
      </c>
      <c r="DP192">
        <v>0</v>
      </c>
      <c r="DQ192">
        <v>0</v>
      </c>
      <c r="DR192">
        <v>0</v>
      </c>
      <c r="DS192">
        <v>0</v>
      </c>
      <c r="DT192">
        <v>0</v>
      </c>
      <c r="DU192">
        <v>0</v>
      </c>
      <c r="DV192">
        <v>0</v>
      </c>
      <c r="DW192">
        <v>0</v>
      </c>
      <c r="DX192">
        <v>0</v>
      </c>
      <c r="DY192">
        <v>1</v>
      </c>
      <c r="DZ192">
        <v>0</v>
      </c>
      <c r="EA192">
        <v>0</v>
      </c>
      <c r="EB192">
        <v>0</v>
      </c>
      <c r="EC192">
        <v>0</v>
      </c>
      <c r="ED192">
        <v>0</v>
      </c>
      <c r="EE192">
        <v>0</v>
      </c>
      <c r="EF192">
        <v>0</v>
      </c>
      <c r="EG192">
        <v>0</v>
      </c>
      <c r="EH192">
        <v>0</v>
      </c>
      <c r="EI192">
        <v>0</v>
      </c>
      <c r="EJ192">
        <v>1</v>
      </c>
      <c r="EK192">
        <v>0</v>
      </c>
      <c r="EL192">
        <v>0</v>
      </c>
      <c r="EM192">
        <v>1</v>
      </c>
      <c r="EN192">
        <v>0</v>
      </c>
      <c r="EO192">
        <v>0</v>
      </c>
      <c r="EP192">
        <v>0</v>
      </c>
      <c r="EQ192">
        <v>0</v>
      </c>
      <c r="ER192">
        <v>0</v>
      </c>
      <c r="ES192">
        <v>0</v>
      </c>
      <c r="ET192">
        <v>0</v>
      </c>
      <c r="EU192">
        <v>0</v>
      </c>
      <c r="EV192">
        <v>0</v>
      </c>
      <c r="EW192">
        <v>2</v>
      </c>
      <c r="EX192" t="s">
        <v>1925</v>
      </c>
      <c r="EY192" t="s">
        <v>1925</v>
      </c>
      <c r="EZ192" t="s">
        <v>1925</v>
      </c>
      <c r="FA192" t="s">
        <v>1925</v>
      </c>
      <c r="FB192" t="s">
        <v>1925</v>
      </c>
      <c r="FC192" t="s">
        <v>1925</v>
      </c>
      <c r="FD192" t="s">
        <v>1925</v>
      </c>
      <c r="FE192">
        <v>0</v>
      </c>
      <c r="FF192" t="s">
        <v>1925</v>
      </c>
      <c r="FG192" t="s">
        <v>1925</v>
      </c>
      <c r="FH192" t="s">
        <v>1925</v>
      </c>
      <c r="FI192" t="s">
        <v>1925</v>
      </c>
      <c r="FJ192" t="s">
        <v>1925</v>
      </c>
      <c r="FK192" t="s">
        <v>1925</v>
      </c>
      <c r="FL192">
        <v>0</v>
      </c>
      <c r="FM192">
        <v>0</v>
      </c>
      <c r="FN192">
        <v>0</v>
      </c>
      <c r="FO192">
        <v>0</v>
      </c>
      <c r="FP192">
        <v>0</v>
      </c>
      <c r="FQ192">
        <v>1</v>
      </c>
      <c r="FR192">
        <v>0</v>
      </c>
      <c r="FS192">
        <v>0</v>
      </c>
      <c r="FT192">
        <v>1</v>
      </c>
      <c r="FU192">
        <v>1</v>
      </c>
      <c r="FV192">
        <v>0</v>
      </c>
      <c r="FW192">
        <v>0</v>
      </c>
      <c r="FX192">
        <v>0</v>
      </c>
      <c r="FY192">
        <v>0</v>
      </c>
      <c r="FZ192">
        <v>0</v>
      </c>
      <c r="GA192">
        <v>0</v>
      </c>
      <c r="GB192">
        <v>0</v>
      </c>
      <c r="GC192">
        <v>1</v>
      </c>
      <c r="GD192">
        <v>0</v>
      </c>
      <c r="GE192">
        <v>1</v>
      </c>
      <c r="GF192">
        <v>0</v>
      </c>
      <c r="GG192">
        <v>0</v>
      </c>
      <c r="GH192">
        <v>0</v>
      </c>
      <c r="GI192">
        <v>0</v>
      </c>
      <c r="GJ192">
        <v>0</v>
      </c>
      <c r="GK192">
        <v>0</v>
      </c>
      <c r="GL192">
        <v>0</v>
      </c>
      <c r="GM192">
        <v>0</v>
      </c>
      <c r="GN192">
        <v>0</v>
      </c>
      <c r="GO192">
        <v>0</v>
      </c>
      <c r="GP192">
        <v>0</v>
      </c>
      <c r="GQ192">
        <v>0</v>
      </c>
      <c r="GR192" t="s">
        <v>1925</v>
      </c>
      <c r="GS192" t="s">
        <v>1925</v>
      </c>
      <c r="GT192" t="s">
        <v>1925</v>
      </c>
      <c r="GU192" t="s">
        <v>1925</v>
      </c>
      <c r="GV192" t="s">
        <v>1925</v>
      </c>
      <c r="GW192" t="s">
        <v>1925</v>
      </c>
      <c r="GX192" t="s">
        <v>1925</v>
      </c>
      <c r="GY192" t="s">
        <v>1925</v>
      </c>
      <c r="GZ192" t="s">
        <v>1925</v>
      </c>
      <c r="HA192" t="s">
        <v>1925</v>
      </c>
      <c r="HB192" t="s">
        <v>1925</v>
      </c>
      <c r="HC192" t="s">
        <v>1925</v>
      </c>
      <c r="HD192" t="s">
        <v>1925</v>
      </c>
      <c r="HE192">
        <v>1</v>
      </c>
      <c r="HF192">
        <v>1</v>
      </c>
      <c r="HG192">
        <v>0</v>
      </c>
      <c r="HH192">
        <v>0</v>
      </c>
      <c r="HI192">
        <v>0</v>
      </c>
      <c r="HJ192">
        <v>0</v>
      </c>
      <c r="HK192">
        <v>0</v>
      </c>
      <c r="HL192">
        <v>0</v>
      </c>
      <c r="HM192">
        <v>0</v>
      </c>
      <c r="HN192">
        <v>0</v>
      </c>
      <c r="HO192">
        <v>0</v>
      </c>
      <c r="HP192">
        <v>0</v>
      </c>
      <c r="HQ192">
        <v>0</v>
      </c>
      <c r="HR192">
        <v>0</v>
      </c>
      <c r="HS192">
        <v>0</v>
      </c>
    </row>
    <row r="193" spans="1:227" x14ac:dyDescent="0.35">
      <c r="A193" t="s">
        <v>807</v>
      </c>
      <c r="B193" s="1">
        <v>43313</v>
      </c>
      <c r="C193" s="1">
        <v>43435</v>
      </c>
      <c r="D193">
        <v>1</v>
      </c>
      <c r="E193">
        <v>1</v>
      </c>
      <c r="F193">
        <v>1</v>
      </c>
      <c r="G193">
        <v>0</v>
      </c>
      <c r="H193">
        <v>0</v>
      </c>
      <c r="I193">
        <v>0</v>
      </c>
      <c r="J193">
        <v>0</v>
      </c>
      <c r="K193">
        <v>0</v>
      </c>
      <c r="L193">
        <v>0</v>
      </c>
      <c r="M193">
        <v>0</v>
      </c>
      <c r="N193">
        <v>0</v>
      </c>
      <c r="O193">
        <v>0</v>
      </c>
      <c r="P193">
        <v>0</v>
      </c>
      <c r="Q193">
        <v>0</v>
      </c>
      <c r="R193">
        <v>0</v>
      </c>
      <c r="S193">
        <v>1</v>
      </c>
      <c r="T193">
        <v>0</v>
      </c>
      <c r="U193">
        <v>0</v>
      </c>
      <c r="V193">
        <v>1</v>
      </c>
      <c r="W193">
        <v>1</v>
      </c>
      <c r="X193">
        <v>1</v>
      </c>
      <c r="Y193">
        <v>1</v>
      </c>
      <c r="Z193">
        <v>1</v>
      </c>
      <c r="AA193">
        <v>0</v>
      </c>
      <c r="AB193">
        <v>0</v>
      </c>
      <c r="AC193">
        <v>0</v>
      </c>
      <c r="AD193">
        <v>0</v>
      </c>
      <c r="AE193">
        <v>0</v>
      </c>
      <c r="AF193">
        <v>0</v>
      </c>
      <c r="AG193">
        <v>0</v>
      </c>
      <c r="AH193">
        <v>0</v>
      </c>
      <c r="AI193">
        <v>0</v>
      </c>
      <c r="AJ193">
        <v>0</v>
      </c>
      <c r="AK193">
        <v>0</v>
      </c>
      <c r="AL193">
        <v>0</v>
      </c>
      <c r="AM193">
        <v>0</v>
      </c>
      <c r="AN193">
        <v>0</v>
      </c>
      <c r="AO193">
        <v>1</v>
      </c>
      <c r="AP193">
        <v>0</v>
      </c>
      <c r="AQ193">
        <v>1</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1</v>
      </c>
      <c r="BL193">
        <v>0</v>
      </c>
      <c r="BM193">
        <v>0</v>
      </c>
      <c r="BN193">
        <v>0</v>
      </c>
      <c r="BO193">
        <v>0</v>
      </c>
      <c r="BP193">
        <v>0</v>
      </c>
      <c r="BQ193">
        <v>0</v>
      </c>
      <c r="BR193">
        <v>0</v>
      </c>
      <c r="BS193">
        <v>1</v>
      </c>
      <c r="BT193">
        <v>1</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1</v>
      </c>
      <c r="CO193" t="s">
        <v>1925</v>
      </c>
      <c r="CP193" t="s">
        <v>1925</v>
      </c>
      <c r="CQ193" t="s">
        <v>1925</v>
      </c>
      <c r="CR193" t="s">
        <v>1925</v>
      </c>
      <c r="CS193" t="s">
        <v>1925</v>
      </c>
      <c r="CT193" t="s">
        <v>1925</v>
      </c>
      <c r="CU193" t="s">
        <v>1925</v>
      </c>
      <c r="CV193" t="s">
        <v>1925</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1</v>
      </c>
      <c r="DZ193">
        <v>0</v>
      </c>
      <c r="EA193">
        <v>0</v>
      </c>
      <c r="EB193">
        <v>0</v>
      </c>
      <c r="EC193">
        <v>0</v>
      </c>
      <c r="ED193">
        <v>0</v>
      </c>
      <c r="EE193">
        <v>0</v>
      </c>
      <c r="EF193">
        <v>0</v>
      </c>
      <c r="EG193">
        <v>0</v>
      </c>
      <c r="EH193">
        <v>0</v>
      </c>
      <c r="EI193">
        <v>0</v>
      </c>
      <c r="EJ193">
        <v>1</v>
      </c>
      <c r="EK193">
        <v>0</v>
      </c>
      <c r="EL193">
        <v>0</v>
      </c>
      <c r="EM193">
        <v>1</v>
      </c>
      <c r="EN193">
        <v>0</v>
      </c>
      <c r="EO193">
        <v>0</v>
      </c>
      <c r="EP193">
        <v>0</v>
      </c>
      <c r="EQ193">
        <v>0</v>
      </c>
      <c r="ER193">
        <v>0</v>
      </c>
      <c r="ES193">
        <v>0</v>
      </c>
      <c r="ET193">
        <v>0</v>
      </c>
      <c r="EU193">
        <v>0</v>
      </c>
      <c r="EV193">
        <v>0</v>
      </c>
      <c r="EW193">
        <v>2</v>
      </c>
      <c r="EX193" t="s">
        <v>1925</v>
      </c>
      <c r="EY193" t="s">
        <v>1925</v>
      </c>
      <c r="EZ193" t="s">
        <v>1925</v>
      </c>
      <c r="FA193" t="s">
        <v>1925</v>
      </c>
      <c r="FB193" t="s">
        <v>1925</v>
      </c>
      <c r="FC193" t="s">
        <v>1925</v>
      </c>
      <c r="FD193" t="s">
        <v>1925</v>
      </c>
      <c r="FE193">
        <v>0</v>
      </c>
      <c r="FF193" t="s">
        <v>1925</v>
      </c>
      <c r="FG193" t="s">
        <v>1925</v>
      </c>
      <c r="FH193" t="s">
        <v>1925</v>
      </c>
      <c r="FI193" t="s">
        <v>1925</v>
      </c>
      <c r="FJ193" t="s">
        <v>1925</v>
      </c>
      <c r="FK193" t="s">
        <v>1925</v>
      </c>
      <c r="FL193">
        <v>0</v>
      </c>
      <c r="FM193">
        <v>0</v>
      </c>
      <c r="FN193">
        <v>0</v>
      </c>
      <c r="FO193">
        <v>0</v>
      </c>
      <c r="FP193">
        <v>0</v>
      </c>
      <c r="FQ193">
        <v>1</v>
      </c>
      <c r="FR193">
        <v>0</v>
      </c>
      <c r="FS193">
        <v>0</v>
      </c>
      <c r="FT193">
        <v>0</v>
      </c>
      <c r="FU193">
        <v>1</v>
      </c>
      <c r="FV193">
        <v>1</v>
      </c>
      <c r="FW193">
        <v>0</v>
      </c>
      <c r="FX193">
        <v>0</v>
      </c>
      <c r="FY193">
        <v>0</v>
      </c>
      <c r="FZ193">
        <v>0</v>
      </c>
      <c r="GA193">
        <v>0</v>
      </c>
      <c r="GB193">
        <v>0</v>
      </c>
      <c r="GC193">
        <v>1</v>
      </c>
      <c r="GD193">
        <v>0</v>
      </c>
      <c r="GE193">
        <v>1</v>
      </c>
      <c r="GF193">
        <v>0</v>
      </c>
      <c r="GG193">
        <v>0</v>
      </c>
      <c r="GH193">
        <v>0</v>
      </c>
      <c r="GI193">
        <v>0</v>
      </c>
      <c r="GJ193">
        <v>0</v>
      </c>
      <c r="GK193">
        <v>0</v>
      </c>
      <c r="GL193">
        <v>0</v>
      </c>
      <c r="GM193">
        <v>0</v>
      </c>
      <c r="GN193">
        <v>0</v>
      </c>
      <c r="GO193">
        <v>0</v>
      </c>
      <c r="GP193">
        <v>0</v>
      </c>
      <c r="GQ193">
        <v>0</v>
      </c>
      <c r="GR193" t="s">
        <v>1925</v>
      </c>
      <c r="GS193" t="s">
        <v>1925</v>
      </c>
      <c r="GT193" t="s">
        <v>1925</v>
      </c>
      <c r="GU193" t="s">
        <v>1925</v>
      </c>
      <c r="GV193" t="s">
        <v>1925</v>
      </c>
      <c r="GW193" t="s">
        <v>1925</v>
      </c>
      <c r="GX193" t="s">
        <v>1925</v>
      </c>
      <c r="GY193" t="s">
        <v>1925</v>
      </c>
      <c r="GZ193" t="s">
        <v>1925</v>
      </c>
      <c r="HA193" t="s">
        <v>1925</v>
      </c>
      <c r="HB193" t="s">
        <v>1925</v>
      </c>
      <c r="HC193" t="s">
        <v>1925</v>
      </c>
      <c r="HD193" t="s">
        <v>1925</v>
      </c>
      <c r="HE193">
        <v>1</v>
      </c>
      <c r="HF193">
        <v>1</v>
      </c>
      <c r="HG193">
        <v>0</v>
      </c>
      <c r="HH193">
        <v>0</v>
      </c>
      <c r="HI193">
        <v>0</v>
      </c>
      <c r="HJ193">
        <v>0</v>
      </c>
      <c r="HK193">
        <v>0</v>
      </c>
      <c r="HL193">
        <v>0</v>
      </c>
      <c r="HM193">
        <v>0</v>
      </c>
      <c r="HN193">
        <v>0</v>
      </c>
      <c r="HO193">
        <v>0</v>
      </c>
      <c r="HP193">
        <v>0</v>
      </c>
      <c r="HQ193">
        <v>0</v>
      </c>
      <c r="HR193">
        <v>0</v>
      </c>
      <c r="HS193">
        <v>0</v>
      </c>
    </row>
    <row r="194" spans="1:227" x14ac:dyDescent="0.35">
      <c r="A194" t="s">
        <v>814</v>
      </c>
      <c r="B194" s="1">
        <v>39448</v>
      </c>
      <c r="C194" s="1">
        <v>39628</v>
      </c>
      <c r="D194">
        <v>1</v>
      </c>
      <c r="E194">
        <v>1</v>
      </c>
      <c r="F194">
        <v>1</v>
      </c>
      <c r="G194">
        <v>0</v>
      </c>
      <c r="H194">
        <v>0</v>
      </c>
      <c r="I194">
        <v>0</v>
      </c>
      <c r="J194">
        <v>0</v>
      </c>
      <c r="K194">
        <v>0</v>
      </c>
      <c r="L194">
        <v>0</v>
      </c>
      <c r="M194">
        <v>0</v>
      </c>
      <c r="N194">
        <v>0</v>
      </c>
      <c r="O194">
        <v>0</v>
      </c>
      <c r="P194">
        <v>0</v>
      </c>
      <c r="Q194">
        <v>0</v>
      </c>
      <c r="R194">
        <v>0</v>
      </c>
      <c r="S194">
        <v>1</v>
      </c>
      <c r="T194">
        <v>0</v>
      </c>
      <c r="U194">
        <v>0</v>
      </c>
      <c r="V194">
        <v>1</v>
      </c>
      <c r="W194">
        <v>0</v>
      </c>
      <c r="X194">
        <v>0</v>
      </c>
      <c r="Y194">
        <v>0</v>
      </c>
      <c r="Z194">
        <v>0</v>
      </c>
      <c r="AA194">
        <v>0</v>
      </c>
      <c r="AB194">
        <v>0</v>
      </c>
      <c r="AC194">
        <v>0</v>
      </c>
      <c r="AD194">
        <v>0</v>
      </c>
      <c r="AE194">
        <v>0</v>
      </c>
      <c r="AF194">
        <v>0</v>
      </c>
      <c r="AG194">
        <v>0</v>
      </c>
      <c r="AH194">
        <v>0</v>
      </c>
      <c r="AI194">
        <v>0</v>
      </c>
      <c r="AJ194">
        <v>0</v>
      </c>
      <c r="AK194">
        <v>0</v>
      </c>
      <c r="AL194">
        <v>0</v>
      </c>
      <c r="AM194">
        <v>0</v>
      </c>
      <c r="AN194">
        <v>1</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1</v>
      </c>
      <c r="BL194">
        <v>0</v>
      </c>
      <c r="BM194">
        <v>0</v>
      </c>
      <c r="BN194">
        <v>0</v>
      </c>
      <c r="BO194">
        <v>0</v>
      </c>
      <c r="BP194">
        <v>0</v>
      </c>
      <c r="BQ194">
        <v>0</v>
      </c>
      <c r="BR194">
        <v>0</v>
      </c>
      <c r="BS194">
        <v>1</v>
      </c>
      <c r="BT194">
        <v>1</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1</v>
      </c>
      <c r="CN194">
        <v>0</v>
      </c>
      <c r="CO194" t="s">
        <v>1925</v>
      </c>
      <c r="CP194" t="s">
        <v>1925</v>
      </c>
      <c r="CQ194" t="s">
        <v>1925</v>
      </c>
      <c r="CR194" t="s">
        <v>1925</v>
      </c>
      <c r="CS194" t="s">
        <v>1925</v>
      </c>
      <c r="CT194" t="s">
        <v>1925</v>
      </c>
      <c r="CU194" t="s">
        <v>1925</v>
      </c>
      <c r="CV194" t="s">
        <v>1925</v>
      </c>
      <c r="CW194">
        <v>0</v>
      </c>
      <c r="CX194">
        <v>0</v>
      </c>
      <c r="CY194">
        <v>0</v>
      </c>
      <c r="CZ194">
        <v>0</v>
      </c>
      <c r="DA194">
        <v>0</v>
      </c>
      <c r="DB194">
        <v>0</v>
      </c>
      <c r="DC194">
        <v>0</v>
      </c>
      <c r="DD194">
        <v>0</v>
      </c>
      <c r="DE194">
        <v>0</v>
      </c>
      <c r="DF194">
        <v>0</v>
      </c>
      <c r="DG194">
        <v>0</v>
      </c>
      <c r="DH194">
        <v>0</v>
      </c>
      <c r="DI194">
        <v>0</v>
      </c>
      <c r="DJ194">
        <v>0</v>
      </c>
      <c r="DK194">
        <v>0</v>
      </c>
      <c r="DL194">
        <v>0</v>
      </c>
      <c r="DM194">
        <v>0</v>
      </c>
      <c r="DN194">
        <v>1</v>
      </c>
      <c r="DO194">
        <v>0</v>
      </c>
      <c r="DP194">
        <v>0</v>
      </c>
      <c r="DQ194">
        <v>0</v>
      </c>
      <c r="DR194">
        <v>0</v>
      </c>
      <c r="DS194">
        <v>0</v>
      </c>
      <c r="DT194">
        <v>0</v>
      </c>
      <c r="DU194">
        <v>0</v>
      </c>
      <c r="DV194">
        <v>0</v>
      </c>
      <c r="DW194">
        <v>0</v>
      </c>
      <c r="DX194">
        <v>0</v>
      </c>
      <c r="DY194">
        <v>0</v>
      </c>
      <c r="DZ194">
        <v>0</v>
      </c>
      <c r="EA194">
        <v>0</v>
      </c>
      <c r="EB194">
        <v>0</v>
      </c>
      <c r="EC194">
        <v>0</v>
      </c>
      <c r="ED194">
        <v>0</v>
      </c>
      <c r="EE194">
        <v>0</v>
      </c>
      <c r="EF194">
        <v>0</v>
      </c>
      <c r="EG194">
        <v>0</v>
      </c>
      <c r="EH194">
        <v>0</v>
      </c>
      <c r="EI194">
        <v>0</v>
      </c>
      <c r="EJ194">
        <v>1</v>
      </c>
      <c r="EK194">
        <v>0</v>
      </c>
      <c r="EL194">
        <v>0</v>
      </c>
      <c r="EM194">
        <v>1</v>
      </c>
      <c r="EN194">
        <v>0</v>
      </c>
      <c r="EO194">
        <v>0</v>
      </c>
      <c r="EP194">
        <v>0</v>
      </c>
      <c r="EQ194">
        <v>0</v>
      </c>
      <c r="ER194">
        <v>0</v>
      </c>
      <c r="ES194">
        <v>0</v>
      </c>
      <c r="ET194">
        <v>0</v>
      </c>
      <c r="EU194">
        <v>0</v>
      </c>
      <c r="EV194">
        <v>0</v>
      </c>
      <c r="EW194">
        <v>2</v>
      </c>
      <c r="EX194" t="s">
        <v>1925</v>
      </c>
      <c r="EY194" t="s">
        <v>1925</v>
      </c>
      <c r="EZ194" t="s">
        <v>1925</v>
      </c>
      <c r="FA194" t="s">
        <v>1925</v>
      </c>
      <c r="FB194" t="s">
        <v>1925</v>
      </c>
      <c r="FC194" t="s">
        <v>1925</v>
      </c>
      <c r="FD194" t="s">
        <v>1925</v>
      </c>
      <c r="FE194">
        <v>0</v>
      </c>
      <c r="FF194" t="s">
        <v>1925</v>
      </c>
      <c r="FG194" t="s">
        <v>1925</v>
      </c>
      <c r="FH194" t="s">
        <v>1925</v>
      </c>
      <c r="FI194" t="s">
        <v>1925</v>
      </c>
      <c r="FJ194" t="s">
        <v>1925</v>
      </c>
      <c r="FK194" t="s">
        <v>1925</v>
      </c>
      <c r="FL194">
        <v>0</v>
      </c>
      <c r="FM194">
        <v>0</v>
      </c>
      <c r="FN194">
        <v>0</v>
      </c>
      <c r="FO194">
        <v>0</v>
      </c>
      <c r="FP194">
        <v>0</v>
      </c>
      <c r="FQ194">
        <v>1</v>
      </c>
      <c r="FR194">
        <v>0</v>
      </c>
      <c r="FS194">
        <v>1</v>
      </c>
      <c r="FT194">
        <v>0</v>
      </c>
      <c r="FU194">
        <v>0</v>
      </c>
      <c r="FV194">
        <v>0</v>
      </c>
      <c r="FW194">
        <v>0</v>
      </c>
      <c r="FX194">
        <v>1</v>
      </c>
      <c r="FY194">
        <v>0</v>
      </c>
      <c r="FZ194">
        <v>0</v>
      </c>
      <c r="GA194">
        <v>0</v>
      </c>
      <c r="GB194">
        <v>0</v>
      </c>
      <c r="GC194">
        <v>1</v>
      </c>
      <c r="GD194">
        <v>0</v>
      </c>
      <c r="GE194">
        <v>0</v>
      </c>
      <c r="GF194">
        <v>0</v>
      </c>
      <c r="GG194">
        <v>0</v>
      </c>
      <c r="GH194">
        <v>0</v>
      </c>
      <c r="GI194">
        <v>0</v>
      </c>
      <c r="GJ194">
        <v>1</v>
      </c>
      <c r="GK194">
        <v>0</v>
      </c>
      <c r="GL194">
        <v>0</v>
      </c>
      <c r="GM194">
        <v>0</v>
      </c>
      <c r="GN194">
        <v>0</v>
      </c>
      <c r="GO194">
        <v>0</v>
      </c>
      <c r="GP194">
        <v>0</v>
      </c>
      <c r="GQ194">
        <v>0</v>
      </c>
      <c r="GR194" t="s">
        <v>1925</v>
      </c>
      <c r="GS194" t="s">
        <v>1925</v>
      </c>
      <c r="GT194" t="s">
        <v>1925</v>
      </c>
      <c r="GU194" t="s">
        <v>1925</v>
      </c>
      <c r="GV194" t="s">
        <v>1925</v>
      </c>
      <c r="GW194" t="s">
        <v>1925</v>
      </c>
      <c r="GX194" t="s">
        <v>1925</v>
      </c>
      <c r="GY194" t="s">
        <v>1925</v>
      </c>
      <c r="GZ194" t="s">
        <v>1925</v>
      </c>
      <c r="HA194" t="s">
        <v>1925</v>
      </c>
      <c r="HB194" t="s">
        <v>1925</v>
      </c>
      <c r="HC194" t="s">
        <v>1925</v>
      </c>
      <c r="HD194" t="s">
        <v>1925</v>
      </c>
      <c r="HE194">
        <v>1</v>
      </c>
      <c r="HF194">
        <v>1</v>
      </c>
      <c r="HG194">
        <v>0</v>
      </c>
      <c r="HH194">
        <v>0</v>
      </c>
      <c r="HI194">
        <v>0</v>
      </c>
      <c r="HJ194">
        <v>0</v>
      </c>
      <c r="HK194">
        <v>0</v>
      </c>
      <c r="HL194">
        <v>0</v>
      </c>
      <c r="HM194">
        <v>1</v>
      </c>
      <c r="HN194">
        <v>0</v>
      </c>
      <c r="HO194">
        <v>0</v>
      </c>
      <c r="HP194">
        <v>0</v>
      </c>
      <c r="HQ194">
        <v>0</v>
      </c>
      <c r="HR194">
        <v>0</v>
      </c>
      <c r="HS194">
        <v>0</v>
      </c>
    </row>
    <row r="195" spans="1:227" x14ac:dyDescent="0.35">
      <c r="A195" t="s">
        <v>814</v>
      </c>
      <c r="B195" s="1">
        <v>39629</v>
      </c>
      <c r="C195" s="1">
        <v>39629</v>
      </c>
      <c r="D195">
        <v>1</v>
      </c>
      <c r="E195">
        <v>1</v>
      </c>
      <c r="F195">
        <v>1</v>
      </c>
      <c r="G195">
        <v>0</v>
      </c>
      <c r="H195">
        <v>0</v>
      </c>
      <c r="I195">
        <v>0</v>
      </c>
      <c r="J195">
        <v>0</v>
      </c>
      <c r="K195">
        <v>0</v>
      </c>
      <c r="L195">
        <v>0</v>
      </c>
      <c r="M195">
        <v>0</v>
      </c>
      <c r="N195">
        <v>0</v>
      </c>
      <c r="O195">
        <v>0</v>
      </c>
      <c r="P195">
        <v>0</v>
      </c>
      <c r="Q195">
        <v>0</v>
      </c>
      <c r="R195">
        <v>0</v>
      </c>
      <c r="S195">
        <v>1</v>
      </c>
      <c r="T195">
        <v>0</v>
      </c>
      <c r="U195">
        <v>0</v>
      </c>
      <c r="V195">
        <v>1</v>
      </c>
      <c r="W195">
        <v>0</v>
      </c>
      <c r="X195">
        <v>0</v>
      </c>
      <c r="Y195">
        <v>0</v>
      </c>
      <c r="Z195">
        <v>0</v>
      </c>
      <c r="AA195">
        <v>0</v>
      </c>
      <c r="AB195">
        <v>0</v>
      </c>
      <c r="AC195">
        <v>0</v>
      </c>
      <c r="AD195">
        <v>0</v>
      </c>
      <c r="AE195">
        <v>0</v>
      </c>
      <c r="AF195">
        <v>0</v>
      </c>
      <c r="AG195">
        <v>0</v>
      </c>
      <c r="AH195">
        <v>0</v>
      </c>
      <c r="AI195">
        <v>0</v>
      </c>
      <c r="AJ195">
        <v>0</v>
      </c>
      <c r="AK195">
        <v>0</v>
      </c>
      <c r="AL195">
        <v>0</v>
      </c>
      <c r="AM195">
        <v>0</v>
      </c>
      <c r="AN195">
        <v>1</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1</v>
      </c>
      <c r="BL195">
        <v>0</v>
      </c>
      <c r="BM195">
        <v>0</v>
      </c>
      <c r="BN195">
        <v>0</v>
      </c>
      <c r="BO195">
        <v>0</v>
      </c>
      <c r="BP195">
        <v>0</v>
      </c>
      <c r="BQ195">
        <v>0</v>
      </c>
      <c r="BR195">
        <v>0</v>
      </c>
      <c r="BS195">
        <v>1</v>
      </c>
      <c r="BT195">
        <v>1</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1</v>
      </c>
      <c r="CN195">
        <v>0</v>
      </c>
      <c r="CO195" t="s">
        <v>1925</v>
      </c>
      <c r="CP195" t="s">
        <v>1925</v>
      </c>
      <c r="CQ195" t="s">
        <v>1925</v>
      </c>
      <c r="CR195" t="s">
        <v>1925</v>
      </c>
      <c r="CS195" t="s">
        <v>1925</v>
      </c>
      <c r="CT195" t="s">
        <v>1925</v>
      </c>
      <c r="CU195" t="s">
        <v>1925</v>
      </c>
      <c r="CV195" t="s">
        <v>1925</v>
      </c>
      <c r="CW195">
        <v>0</v>
      </c>
      <c r="CX195">
        <v>0</v>
      </c>
      <c r="CY195">
        <v>0</v>
      </c>
      <c r="CZ195">
        <v>0</v>
      </c>
      <c r="DA195">
        <v>0</v>
      </c>
      <c r="DB195">
        <v>0</v>
      </c>
      <c r="DC195">
        <v>0</v>
      </c>
      <c r="DD195">
        <v>0</v>
      </c>
      <c r="DE195">
        <v>0</v>
      </c>
      <c r="DF195">
        <v>0</v>
      </c>
      <c r="DG195">
        <v>0</v>
      </c>
      <c r="DH195">
        <v>0</v>
      </c>
      <c r="DI195">
        <v>0</v>
      </c>
      <c r="DJ195">
        <v>0</v>
      </c>
      <c r="DK195">
        <v>0</v>
      </c>
      <c r="DL195">
        <v>0</v>
      </c>
      <c r="DM195">
        <v>0</v>
      </c>
      <c r="DN195">
        <v>1</v>
      </c>
      <c r="DO195">
        <v>0</v>
      </c>
      <c r="DP195">
        <v>0</v>
      </c>
      <c r="DQ195">
        <v>0</v>
      </c>
      <c r="DR195">
        <v>0</v>
      </c>
      <c r="DS195">
        <v>0</v>
      </c>
      <c r="DT195">
        <v>0</v>
      </c>
      <c r="DU195">
        <v>0</v>
      </c>
      <c r="DV195">
        <v>0</v>
      </c>
      <c r="DW195">
        <v>0</v>
      </c>
      <c r="DX195">
        <v>0</v>
      </c>
      <c r="DY195">
        <v>0</v>
      </c>
      <c r="DZ195">
        <v>0</v>
      </c>
      <c r="EA195">
        <v>0</v>
      </c>
      <c r="EB195">
        <v>0</v>
      </c>
      <c r="EC195">
        <v>0</v>
      </c>
      <c r="ED195">
        <v>0</v>
      </c>
      <c r="EE195">
        <v>0</v>
      </c>
      <c r="EF195">
        <v>0</v>
      </c>
      <c r="EG195">
        <v>0</v>
      </c>
      <c r="EH195">
        <v>0</v>
      </c>
      <c r="EI195">
        <v>0</v>
      </c>
      <c r="EJ195">
        <v>1</v>
      </c>
      <c r="EK195">
        <v>0</v>
      </c>
      <c r="EL195">
        <v>0</v>
      </c>
      <c r="EM195">
        <v>1</v>
      </c>
      <c r="EN195">
        <v>0</v>
      </c>
      <c r="EO195">
        <v>0</v>
      </c>
      <c r="EP195">
        <v>0</v>
      </c>
      <c r="EQ195">
        <v>0</v>
      </c>
      <c r="ER195">
        <v>0</v>
      </c>
      <c r="ES195">
        <v>0</v>
      </c>
      <c r="ET195">
        <v>0</v>
      </c>
      <c r="EU195">
        <v>0</v>
      </c>
      <c r="EV195">
        <v>0</v>
      </c>
      <c r="EW195">
        <v>2</v>
      </c>
      <c r="EX195" t="s">
        <v>1925</v>
      </c>
      <c r="EY195" t="s">
        <v>1925</v>
      </c>
      <c r="EZ195" t="s">
        <v>1925</v>
      </c>
      <c r="FA195" t="s">
        <v>1925</v>
      </c>
      <c r="FB195" t="s">
        <v>1925</v>
      </c>
      <c r="FC195" t="s">
        <v>1925</v>
      </c>
      <c r="FD195" t="s">
        <v>1925</v>
      </c>
      <c r="FE195">
        <v>0</v>
      </c>
      <c r="FF195" t="s">
        <v>1925</v>
      </c>
      <c r="FG195" t="s">
        <v>1925</v>
      </c>
      <c r="FH195" t="s">
        <v>1925</v>
      </c>
      <c r="FI195" t="s">
        <v>1925</v>
      </c>
      <c r="FJ195" t="s">
        <v>1925</v>
      </c>
      <c r="FK195" t="s">
        <v>1925</v>
      </c>
      <c r="FL195">
        <v>0</v>
      </c>
      <c r="FM195">
        <v>0</v>
      </c>
      <c r="FN195">
        <v>0</v>
      </c>
      <c r="FO195">
        <v>0</v>
      </c>
      <c r="FP195">
        <v>0</v>
      </c>
      <c r="FQ195">
        <v>1</v>
      </c>
      <c r="FR195">
        <v>0</v>
      </c>
      <c r="FS195">
        <v>1</v>
      </c>
      <c r="FT195">
        <v>0</v>
      </c>
      <c r="FU195">
        <v>0</v>
      </c>
      <c r="FV195">
        <v>0</v>
      </c>
      <c r="FW195">
        <v>0</v>
      </c>
      <c r="FX195">
        <v>1</v>
      </c>
      <c r="FY195">
        <v>0</v>
      </c>
      <c r="FZ195">
        <v>0</v>
      </c>
      <c r="GA195">
        <v>0</v>
      </c>
      <c r="GB195">
        <v>0</v>
      </c>
      <c r="GC195">
        <v>1</v>
      </c>
      <c r="GD195">
        <v>0</v>
      </c>
      <c r="GE195">
        <v>0</v>
      </c>
      <c r="GF195">
        <v>0</v>
      </c>
      <c r="GG195">
        <v>0</v>
      </c>
      <c r="GH195">
        <v>0</v>
      </c>
      <c r="GI195">
        <v>0</v>
      </c>
      <c r="GJ195">
        <v>1</v>
      </c>
      <c r="GK195">
        <v>0</v>
      </c>
      <c r="GL195">
        <v>0</v>
      </c>
      <c r="GM195">
        <v>0</v>
      </c>
      <c r="GN195">
        <v>0</v>
      </c>
      <c r="GO195">
        <v>0</v>
      </c>
      <c r="GP195">
        <v>0</v>
      </c>
      <c r="GQ195">
        <v>0</v>
      </c>
      <c r="GR195" t="s">
        <v>1925</v>
      </c>
      <c r="GS195" t="s">
        <v>1925</v>
      </c>
      <c r="GT195" t="s">
        <v>1925</v>
      </c>
      <c r="GU195" t="s">
        <v>1925</v>
      </c>
      <c r="GV195" t="s">
        <v>1925</v>
      </c>
      <c r="GW195" t="s">
        <v>1925</v>
      </c>
      <c r="GX195" t="s">
        <v>1925</v>
      </c>
      <c r="GY195" t="s">
        <v>1925</v>
      </c>
      <c r="GZ195" t="s">
        <v>1925</v>
      </c>
      <c r="HA195" t="s">
        <v>1925</v>
      </c>
      <c r="HB195" t="s">
        <v>1925</v>
      </c>
      <c r="HC195" t="s">
        <v>1925</v>
      </c>
      <c r="HD195" t="s">
        <v>1925</v>
      </c>
      <c r="HE195">
        <v>1</v>
      </c>
      <c r="HF195">
        <v>1</v>
      </c>
      <c r="HG195">
        <v>0</v>
      </c>
      <c r="HH195">
        <v>0</v>
      </c>
      <c r="HI195">
        <v>0</v>
      </c>
      <c r="HJ195">
        <v>0</v>
      </c>
      <c r="HK195">
        <v>0</v>
      </c>
      <c r="HL195">
        <v>0</v>
      </c>
      <c r="HM195">
        <v>1</v>
      </c>
      <c r="HN195">
        <v>0</v>
      </c>
      <c r="HO195">
        <v>0</v>
      </c>
      <c r="HP195">
        <v>0</v>
      </c>
      <c r="HQ195">
        <v>0</v>
      </c>
      <c r="HR195">
        <v>0</v>
      </c>
      <c r="HS195">
        <v>0</v>
      </c>
    </row>
    <row r="196" spans="1:227" x14ac:dyDescent="0.35">
      <c r="A196" t="s">
        <v>814</v>
      </c>
      <c r="B196" s="1">
        <v>39630</v>
      </c>
      <c r="C196" s="1">
        <v>39994</v>
      </c>
      <c r="D196">
        <v>1</v>
      </c>
      <c r="E196">
        <v>1</v>
      </c>
      <c r="F196">
        <v>1</v>
      </c>
      <c r="G196">
        <v>0</v>
      </c>
      <c r="H196">
        <v>0</v>
      </c>
      <c r="I196">
        <v>0</v>
      </c>
      <c r="J196">
        <v>0</v>
      </c>
      <c r="K196">
        <v>0</v>
      </c>
      <c r="L196">
        <v>0</v>
      </c>
      <c r="M196">
        <v>0</v>
      </c>
      <c r="N196">
        <v>0</v>
      </c>
      <c r="O196">
        <v>0</v>
      </c>
      <c r="P196">
        <v>0</v>
      </c>
      <c r="Q196">
        <v>0</v>
      </c>
      <c r="R196">
        <v>0</v>
      </c>
      <c r="S196">
        <v>1</v>
      </c>
      <c r="T196">
        <v>0</v>
      </c>
      <c r="U196">
        <v>0</v>
      </c>
      <c r="V196">
        <v>1</v>
      </c>
      <c r="W196">
        <v>0</v>
      </c>
      <c r="X196">
        <v>0</v>
      </c>
      <c r="Y196">
        <v>0</v>
      </c>
      <c r="Z196">
        <v>0</v>
      </c>
      <c r="AA196">
        <v>0</v>
      </c>
      <c r="AB196">
        <v>0</v>
      </c>
      <c r="AC196">
        <v>0</v>
      </c>
      <c r="AD196">
        <v>0</v>
      </c>
      <c r="AE196">
        <v>0</v>
      </c>
      <c r="AF196">
        <v>0</v>
      </c>
      <c r="AG196">
        <v>0</v>
      </c>
      <c r="AH196">
        <v>0</v>
      </c>
      <c r="AI196">
        <v>0</v>
      </c>
      <c r="AJ196">
        <v>0</v>
      </c>
      <c r="AK196">
        <v>0</v>
      </c>
      <c r="AL196">
        <v>0</v>
      </c>
      <c r="AM196">
        <v>0</v>
      </c>
      <c r="AN196">
        <v>1</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1</v>
      </c>
      <c r="BL196">
        <v>0</v>
      </c>
      <c r="BM196">
        <v>0</v>
      </c>
      <c r="BN196">
        <v>0</v>
      </c>
      <c r="BO196">
        <v>0</v>
      </c>
      <c r="BP196">
        <v>0</v>
      </c>
      <c r="BQ196">
        <v>0</v>
      </c>
      <c r="BR196">
        <v>0</v>
      </c>
      <c r="BS196">
        <v>1</v>
      </c>
      <c r="BT196">
        <v>1</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1</v>
      </c>
      <c r="CN196">
        <v>0</v>
      </c>
      <c r="CO196" t="s">
        <v>1925</v>
      </c>
      <c r="CP196" t="s">
        <v>1925</v>
      </c>
      <c r="CQ196" t="s">
        <v>1925</v>
      </c>
      <c r="CR196" t="s">
        <v>1925</v>
      </c>
      <c r="CS196" t="s">
        <v>1925</v>
      </c>
      <c r="CT196" t="s">
        <v>1925</v>
      </c>
      <c r="CU196" t="s">
        <v>1925</v>
      </c>
      <c r="CV196" t="s">
        <v>1925</v>
      </c>
      <c r="CW196">
        <v>0</v>
      </c>
      <c r="CX196">
        <v>0</v>
      </c>
      <c r="CY196">
        <v>0</v>
      </c>
      <c r="CZ196">
        <v>0</v>
      </c>
      <c r="DA196">
        <v>0</v>
      </c>
      <c r="DB196">
        <v>0</v>
      </c>
      <c r="DC196">
        <v>0</v>
      </c>
      <c r="DD196">
        <v>0</v>
      </c>
      <c r="DE196">
        <v>0</v>
      </c>
      <c r="DF196">
        <v>0</v>
      </c>
      <c r="DG196">
        <v>0</v>
      </c>
      <c r="DH196">
        <v>0</v>
      </c>
      <c r="DI196">
        <v>0</v>
      </c>
      <c r="DJ196">
        <v>0</v>
      </c>
      <c r="DK196">
        <v>0</v>
      </c>
      <c r="DL196">
        <v>0</v>
      </c>
      <c r="DM196">
        <v>0</v>
      </c>
      <c r="DN196">
        <v>1</v>
      </c>
      <c r="DO196">
        <v>0</v>
      </c>
      <c r="DP196">
        <v>0</v>
      </c>
      <c r="DQ196">
        <v>0</v>
      </c>
      <c r="DR196">
        <v>0</v>
      </c>
      <c r="DS196">
        <v>0</v>
      </c>
      <c r="DT196">
        <v>0</v>
      </c>
      <c r="DU196">
        <v>0</v>
      </c>
      <c r="DV196">
        <v>0</v>
      </c>
      <c r="DW196">
        <v>0</v>
      </c>
      <c r="DX196">
        <v>0</v>
      </c>
      <c r="DY196">
        <v>0</v>
      </c>
      <c r="DZ196">
        <v>0</v>
      </c>
      <c r="EA196">
        <v>0</v>
      </c>
      <c r="EB196">
        <v>0</v>
      </c>
      <c r="EC196">
        <v>0</v>
      </c>
      <c r="ED196">
        <v>0</v>
      </c>
      <c r="EE196">
        <v>0</v>
      </c>
      <c r="EF196">
        <v>0</v>
      </c>
      <c r="EG196">
        <v>0</v>
      </c>
      <c r="EH196">
        <v>0</v>
      </c>
      <c r="EI196">
        <v>0</v>
      </c>
      <c r="EJ196">
        <v>1</v>
      </c>
      <c r="EK196">
        <v>0</v>
      </c>
      <c r="EL196">
        <v>0</v>
      </c>
      <c r="EM196">
        <v>1</v>
      </c>
      <c r="EN196">
        <v>0</v>
      </c>
      <c r="EO196">
        <v>0</v>
      </c>
      <c r="EP196">
        <v>0</v>
      </c>
      <c r="EQ196">
        <v>0</v>
      </c>
      <c r="ER196">
        <v>0</v>
      </c>
      <c r="ES196">
        <v>0</v>
      </c>
      <c r="ET196">
        <v>0</v>
      </c>
      <c r="EU196">
        <v>0</v>
      </c>
      <c r="EV196">
        <v>0</v>
      </c>
      <c r="EW196">
        <v>2</v>
      </c>
      <c r="EX196" t="s">
        <v>1925</v>
      </c>
      <c r="EY196" t="s">
        <v>1925</v>
      </c>
      <c r="EZ196" t="s">
        <v>1925</v>
      </c>
      <c r="FA196" t="s">
        <v>1925</v>
      </c>
      <c r="FB196" t="s">
        <v>1925</v>
      </c>
      <c r="FC196" t="s">
        <v>1925</v>
      </c>
      <c r="FD196" t="s">
        <v>1925</v>
      </c>
      <c r="FE196">
        <v>0</v>
      </c>
      <c r="FF196" t="s">
        <v>1925</v>
      </c>
      <c r="FG196" t="s">
        <v>1925</v>
      </c>
      <c r="FH196" t="s">
        <v>1925</v>
      </c>
      <c r="FI196" t="s">
        <v>1925</v>
      </c>
      <c r="FJ196" t="s">
        <v>1925</v>
      </c>
      <c r="FK196" t="s">
        <v>1925</v>
      </c>
      <c r="FL196">
        <v>0</v>
      </c>
      <c r="FM196">
        <v>0</v>
      </c>
      <c r="FN196">
        <v>0</v>
      </c>
      <c r="FO196">
        <v>0</v>
      </c>
      <c r="FP196">
        <v>0</v>
      </c>
      <c r="FQ196">
        <v>1</v>
      </c>
      <c r="FR196">
        <v>0</v>
      </c>
      <c r="FS196">
        <v>1</v>
      </c>
      <c r="FT196">
        <v>0</v>
      </c>
      <c r="FU196">
        <v>0</v>
      </c>
      <c r="FV196">
        <v>0</v>
      </c>
      <c r="FW196">
        <v>0</v>
      </c>
      <c r="FX196">
        <v>1</v>
      </c>
      <c r="FY196">
        <v>0</v>
      </c>
      <c r="FZ196">
        <v>0</v>
      </c>
      <c r="GA196">
        <v>0</v>
      </c>
      <c r="GB196">
        <v>0</v>
      </c>
      <c r="GC196">
        <v>1</v>
      </c>
      <c r="GD196">
        <v>0</v>
      </c>
      <c r="GE196">
        <v>0</v>
      </c>
      <c r="GF196">
        <v>0</v>
      </c>
      <c r="GG196">
        <v>0</v>
      </c>
      <c r="GH196">
        <v>0</v>
      </c>
      <c r="GI196">
        <v>0</v>
      </c>
      <c r="GJ196">
        <v>1</v>
      </c>
      <c r="GK196">
        <v>0</v>
      </c>
      <c r="GL196">
        <v>0</v>
      </c>
      <c r="GM196">
        <v>0</v>
      </c>
      <c r="GN196">
        <v>0</v>
      </c>
      <c r="GO196">
        <v>0</v>
      </c>
      <c r="GP196">
        <v>0</v>
      </c>
      <c r="GQ196">
        <v>0</v>
      </c>
      <c r="GR196" t="s">
        <v>1925</v>
      </c>
      <c r="GS196" t="s">
        <v>1925</v>
      </c>
      <c r="GT196" t="s">
        <v>1925</v>
      </c>
      <c r="GU196" t="s">
        <v>1925</v>
      </c>
      <c r="GV196" t="s">
        <v>1925</v>
      </c>
      <c r="GW196" t="s">
        <v>1925</v>
      </c>
      <c r="GX196" t="s">
        <v>1925</v>
      </c>
      <c r="GY196" t="s">
        <v>1925</v>
      </c>
      <c r="GZ196" t="s">
        <v>1925</v>
      </c>
      <c r="HA196" t="s">
        <v>1925</v>
      </c>
      <c r="HB196" t="s">
        <v>1925</v>
      </c>
      <c r="HC196" t="s">
        <v>1925</v>
      </c>
      <c r="HD196" t="s">
        <v>1925</v>
      </c>
      <c r="HE196">
        <v>1</v>
      </c>
      <c r="HF196">
        <v>1</v>
      </c>
      <c r="HG196">
        <v>0</v>
      </c>
      <c r="HH196">
        <v>0</v>
      </c>
      <c r="HI196">
        <v>0</v>
      </c>
      <c r="HJ196">
        <v>0</v>
      </c>
      <c r="HK196">
        <v>0</v>
      </c>
      <c r="HL196">
        <v>0</v>
      </c>
      <c r="HM196">
        <v>1</v>
      </c>
      <c r="HN196">
        <v>0</v>
      </c>
      <c r="HO196">
        <v>0</v>
      </c>
      <c r="HP196">
        <v>0</v>
      </c>
      <c r="HQ196">
        <v>0</v>
      </c>
      <c r="HR196">
        <v>0</v>
      </c>
      <c r="HS196">
        <v>0</v>
      </c>
    </row>
    <row r="197" spans="1:227" x14ac:dyDescent="0.35">
      <c r="A197" t="s">
        <v>814</v>
      </c>
      <c r="B197" s="1">
        <v>39995</v>
      </c>
      <c r="C197" s="1">
        <v>40328</v>
      </c>
      <c r="D197">
        <v>1</v>
      </c>
      <c r="E197">
        <v>1</v>
      </c>
      <c r="F197">
        <v>1</v>
      </c>
      <c r="G197">
        <v>0</v>
      </c>
      <c r="H197">
        <v>0</v>
      </c>
      <c r="I197">
        <v>0</v>
      </c>
      <c r="J197">
        <v>0</v>
      </c>
      <c r="K197">
        <v>0</v>
      </c>
      <c r="L197">
        <v>0</v>
      </c>
      <c r="M197">
        <v>0</v>
      </c>
      <c r="N197">
        <v>0</v>
      </c>
      <c r="O197">
        <v>0</v>
      </c>
      <c r="P197">
        <v>0</v>
      </c>
      <c r="Q197">
        <v>0</v>
      </c>
      <c r="R197">
        <v>0</v>
      </c>
      <c r="S197">
        <v>1</v>
      </c>
      <c r="T197">
        <v>0</v>
      </c>
      <c r="U197">
        <v>0</v>
      </c>
      <c r="V197">
        <v>1</v>
      </c>
      <c r="W197">
        <v>0</v>
      </c>
      <c r="X197">
        <v>0</v>
      </c>
      <c r="Y197">
        <v>0</v>
      </c>
      <c r="Z197">
        <v>0</v>
      </c>
      <c r="AA197">
        <v>0</v>
      </c>
      <c r="AB197">
        <v>0</v>
      </c>
      <c r="AC197">
        <v>0</v>
      </c>
      <c r="AD197">
        <v>0</v>
      </c>
      <c r="AE197">
        <v>0</v>
      </c>
      <c r="AF197">
        <v>0</v>
      </c>
      <c r="AG197">
        <v>0</v>
      </c>
      <c r="AH197">
        <v>0</v>
      </c>
      <c r="AI197">
        <v>0</v>
      </c>
      <c r="AJ197">
        <v>0</v>
      </c>
      <c r="AK197">
        <v>0</v>
      </c>
      <c r="AL197">
        <v>0</v>
      </c>
      <c r="AM197">
        <v>0</v>
      </c>
      <c r="AN197">
        <v>1</v>
      </c>
      <c r="AO197">
        <v>0</v>
      </c>
      <c r="AP197">
        <v>0</v>
      </c>
      <c r="AQ197">
        <v>0</v>
      </c>
      <c r="AR197">
        <v>0</v>
      </c>
      <c r="AS197">
        <v>0</v>
      </c>
      <c r="AT197">
        <v>0</v>
      </c>
      <c r="AU197">
        <v>0</v>
      </c>
      <c r="AV197">
        <v>0</v>
      </c>
      <c r="AW197">
        <v>0</v>
      </c>
      <c r="AX197">
        <v>0</v>
      </c>
      <c r="AY197">
        <v>1</v>
      </c>
      <c r="AZ197">
        <v>0</v>
      </c>
      <c r="BA197">
        <v>1</v>
      </c>
      <c r="BB197">
        <v>0</v>
      </c>
      <c r="BC197">
        <v>0</v>
      </c>
      <c r="BD197">
        <v>0</v>
      </c>
      <c r="BE197">
        <v>0</v>
      </c>
      <c r="BF197">
        <v>0</v>
      </c>
      <c r="BG197">
        <v>0</v>
      </c>
      <c r="BH197">
        <v>0</v>
      </c>
      <c r="BI197">
        <v>0</v>
      </c>
      <c r="BJ197">
        <v>0</v>
      </c>
      <c r="BK197">
        <v>0</v>
      </c>
      <c r="BL197">
        <v>0</v>
      </c>
      <c r="BM197">
        <v>0</v>
      </c>
      <c r="BN197">
        <v>0</v>
      </c>
      <c r="BO197">
        <v>0</v>
      </c>
      <c r="BP197">
        <v>0</v>
      </c>
      <c r="BQ197">
        <v>0</v>
      </c>
      <c r="BR197">
        <v>0</v>
      </c>
      <c r="BS197">
        <v>1</v>
      </c>
      <c r="BT197">
        <v>1</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1</v>
      </c>
      <c r="CN197">
        <v>0</v>
      </c>
      <c r="CO197" t="s">
        <v>1925</v>
      </c>
      <c r="CP197" t="s">
        <v>1925</v>
      </c>
      <c r="CQ197" t="s">
        <v>1925</v>
      </c>
      <c r="CR197" t="s">
        <v>1925</v>
      </c>
      <c r="CS197" t="s">
        <v>1925</v>
      </c>
      <c r="CT197" t="s">
        <v>1925</v>
      </c>
      <c r="CU197" t="s">
        <v>1925</v>
      </c>
      <c r="CV197" t="s">
        <v>1925</v>
      </c>
      <c r="CW197">
        <v>0</v>
      </c>
      <c r="CX197">
        <v>0</v>
      </c>
      <c r="CY197">
        <v>0</v>
      </c>
      <c r="CZ197">
        <v>0</v>
      </c>
      <c r="DA197">
        <v>0</v>
      </c>
      <c r="DB197">
        <v>0</v>
      </c>
      <c r="DC197">
        <v>0</v>
      </c>
      <c r="DD197">
        <v>0</v>
      </c>
      <c r="DE197">
        <v>0</v>
      </c>
      <c r="DF197">
        <v>0</v>
      </c>
      <c r="DG197">
        <v>0</v>
      </c>
      <c r="DH197">
        <v>0</v>
      </c>
      <c r="DI197">
        <v>0</v>
      </c>
      <c r="DJ197">
        <v>0</v>
      </c>
      <c r="DK197">
        <v>0</v>
      </c>
      <c r="DL197">
        <v>0</v>
      </c>
      <c r="DM197">
        <v>0</v>
      </c>
      <c r="DN197">
        <v>1</v>
      </c>
      <c r="DO197">
        <v>0</v>
      </c>
      <c r="DP197">
        <v>0</v>
      </c>
      <c r="DQ197">
        <v>0</v>
      </c>
      <c r="DR197">
        <v>0</v>
      </c>
      <c r="DS197">
        <v>0</v>
      </c>
      <c r="DT197">
        <v>0</v>
      </c>
      <c r="DU197">
        <v>0</v>
      </c>
      <c r="DV197">
        <v>0</v>
      </c>
      <c r="DW197">
        <v>0</v>
      </c>
      <c r="DX197">
        <v>0</v>
      </c>
      <c r="DY197">
        <v>0</v>
      </c>
      <c r="DZ197">
        <v>1</v>
      </c>
      <c r="EA197">
        <v>1</v>
      </c>
      <c r="EB197">
        <v>0</v>
      </c>
      <c r="EC197">
        <v>0</v>
      </c>
      <c r="ED197">
        <v>0</v>
      </c>
      <c r="EE197">
        <v>0</v>
      </c>
      <c r="EF197">
        <v>0</v>
      </c>
      <c r="EG197">
        <v>0</v>
      </c>
      <c r="EH197">
        <v>0</v>
      </c>
      <c r="EI197">
        <v>0</v>
      </c>
      <c r="EJ197">
        <v>0</v>
      </c>
      <c r="EK197">
        <v>0</v>
      </c>
      <c r="EL197">
        <v>0</v>
      </c>
      <c r="EM197">
        <v>1</v>
      </c>
      <c r="EN197">
        <v>0</v>
      </c>
      <c r="EO197">
        <v>0</v>
      </c>
      <c r="EP197">
        <v>0</v>
      </c>
      <c r="EQ197">
        <v>0</v>
      </c>
      <c r="ER197">
        <v>0</v>
      </c>
      <c r="ES197">
        <v>0</v>
      </c>
      <c r="ET197">
        <v>0</v>
      </c>
      <c r="EU197">
        <v>0</v>
      </c>
      <c r="EV197">
        <v>0</v>
      </c>
      <c r="EW197">
        <v>2</v>
      </c>
      <c r="EX197" t="s">
        <v>1925</v>
      </c>
      <c r="EY197" t="s">
        <v>1925</v>
      </c>
      <c r="EZ197" t="s">
        <v>1925</v>
      </c>
      <c r="FA197" t="s">
        <v>1925</v>
      </c>
      <c r="FB197" t="s">
        <v>1925</v>
      </c>
      <c r="FC197" t="s">
        <v>1925</v>
      </c>
      <c r="FD197" t="s">
        <v>1925</v>
      </c>
      <c r="FE197">
        <v>0</v>
      </c>
      <c r="FF197" t="s">
        <v>1925</v>
      </c>
      <c r="FG197" t="s">
        <v>1925</v>
      </c>
      <c r="FH197" t="s">
        <v>1925</v>
      </c>
      <c r="FI197" t="s">
        <v>1925</v>
      </c>
      <c r="FJ197" t="s">
        <v>1925</v>
      </c>
      <c r="FK197" t="s">
        <v>1925</v>
      </c>
      <c r="FL197">
        <v>0</v>
      </c>
      <c r="FM197">
        <v>0</v>
      </c>
      <c r="FN197">
        <v>0</v>
      </c>
      <c r="FO197">
        <v>0</v>
      </c>
      <c r="FP197">
        <v>0</v>
      </c>
      <c r="FQ197">
        <v>1</v>
      </c>
      <c r="FR197">
        <v>0</v>
      </c>
      <c r="FS197">
        <v>1</v>
      </c>
      <c r="FT197">
        <v>0</v>
      </c>
      <c r="FU197">
        <v>0</v>
      </c>
      <c r="FV197">
        <v>0</v>
      </c>
      <c r="FW197">
        <v>0</v>
      </c>
      <c r="FX197">
        <v>1</v>
      </c>
      <c r="FY197">
        <v>0</v>
      </c>
      <c r="FZ197">
        <v>0</v>
      </c>
      <c r="GA197">
        <v>0</v>
      </c>
      <c r="GB197">
        <v>0</v>
      </c>
      <c r="GC197">
        <v>1</v>
      </c>
      <c r="GD197">
        <v>0</v>
      </c>
      <c r="GE197">
        <v>0</v>
      </c>
      <c r="GF197">
        <v>0</v>
      </c>
      <c r="GG197">
        <v>0</v>
      </c>
      <c r="GH197">
        <v>0</v>
      </c>
      <c r="GI197">
        <v>0</v>
      </c>
      <c r="GJ197">
        <v>1</v>
      </c>
      <c r="GK197">
        <v>0</v>
      </c>
      <c r="GL197">
        <v>0</v>
      </c>
      <c r="GM197">
        <v>0</v>
      </c>
      <c r="GN197">
        <v>0</v>
      </c>
      <c r="GO197">
        <v>0</v>
      </c>
      <c r="GP197">
        <v>0</v>
      </c>
      <c r="GQ197">
        <v>0</v>
      </c>
      <c r="GR197" t="s">
        <v>1925</v>
      </c>
      <c r="GS197" t="s">
        <v>1925</v>
      </c>
      <c r="GT197" t="s">
        <v>1925</v>
      </c>
      <c r="GU197" t="s">
        <v>1925</v>
      </c>
      <c r="GV197" t="s">
        <v>1925</v>
      </c>
      <c r="GW197" t="s">
        <v>1925</v>
      </c>
      <c r="GX197" t="s">
        <v>1925</v>
      </c>
      <c r="GY197" t="s">
        <v>1925</v>
      </c>
      <c r="GZ197" t="s">
        <v>1925</v>
      </c>
      <c r="HA197" t="s">
        <v>1925</v>
      </c>
      <c r="HB197" t="s">
        <v>1925</v>
      </c>
      <c r="HC197" t="s">
        <v>1925</v>
      </c>
      <c r="HD197" t="s">
        <v>1925</v>
      </c>
      <c r="HE197">
        <v>1</v>
      </c>
      <c r="HF197">
        <v>1</v>
      </c>
      <c r="HG197">
        <v>0</v>
      </c>
      <c r="HH197">
        <v>0</v>
      </c>
      <c r="HI197">
        <v>0</v>
      </c>
      <c r="HJ197">
        <v>0</v>
      </c>
      <c r="HK197">
        <v>0</v>
      </c>
      <c r="HL197">
        <v>0</v>
      </c>
      <c r="HM197">
        <v>1</v>
      </c>
      <c r="HN197">
        <v>0</v>
      </c>
      <c r="HO197">
        <v>0</v>
      </c>
      <c r="HP197">
        <v>0</v>
      </c>
      <c r="HQ197">
        <v>0</v>
      </c>
      <c r="HR197">
        <v>0</v>
      </c>
      <c r="HS197">
        <v>0</v>
      </c>
    </row>
    <row r="198" spans="1:227" x14ac:dyDescent="0.35">
      <c r="A198" t="s">
        <v>814</v>
      </c>
      <c r="B198" s="1">
        <v>40329</v>
      </c>
      <c r="C198" s="1">
        <v>40359</v>
      </c>
      <c r="D198">
        <v>1</v>
      </c>
      <c r="E198">
        <v>1</v>
      </c>
      <c r="F198">
        <v>1</v>
      </c>
      <c r="G198">
        <v>0</v>
      </c>
      <c r="H198">
        <v>0</v>
      </c>
      <c r="I198">
        <v>0</v>
      </c>
      <c r="J198">
        <v>0</v>
      </c>
      <c r="K198">
        <v>0</v>
      </c>
      <c r="L198">
        <v>0</v>
      </c>
      <c r="M198">
        <v>0</v>
      </c>
      <c r="N198">
        <v>0</v>
      </c>
      <c r="O198">
        <v>0</v>
      </c>
      <c r="P198">
        <v>0</v>
      </c>
      <c r="Q198">
        <v>0</v>
      </c>
      <c r="R198">
        <v>0</v>
      </c>
      <c r="S198">
        <v>1</v>
      </c>
      <c r="T198">
        <v>0</v>
      </c>
      <c r="U198">
        <v>0</v>
      </c>
      <c r="V198">
        <v>1</v>
      </c>
      <c r="W198">
        <v>0</v>
      </c>
      <c r="X198">
        <v>0</v>
      </c>
      <c r="Y198">
        <v>0</v>
      </c>
      <c r="Z198">
        <v>0</v>
      </c>
      <c r="AA198">
        <v>0</v>
      </c>
      <c r="AB198">
        <v>0</v>
      </c>
      <c r="AC198">
        <v>0</v>
      </c>
      <c r="AD198">
        <v>0</v>
      </c>
      <c r="AE198">
        <v>0</v>
      </c>
      <c r="AF198">
        <v>0</v>
      </c>
      <c r="AG198">
        <v>0</v>
      </c>
      <c r="AH198">
        <v>0</v>
      </c>
      <c r="AI198">
        <v>0</v>
      </c>
      <c r="AJ198">
        <v>0</v>
      </c>
      <c r="AK198">
        <v>0</v>
      </c>
      <c r="AL198">
        <v>0</v>
      </c>
      <c r="AM198">
        <v>0</v>
      </c>
      <c r="AN198">
        <v>1</v>
      </c>
      <c r="AO198">
        <v>0</v>
      </c>
      <c r="AP198">
        <v>0</v>
      </c>
      <c r="AQ198">
        <v>0</v>
      </c>
      <c r="AR198">
        <v>0</v>
      </c>
      <c r="AS198">
        <v>0</v>
      </c>
      <c r="AT198">
        <v>0</v>
      </c>
      <c r="AU198">
        <v>0</v>
      </c>
      <c r="AV198">
        <v>0</v>
      </c>
      <c r="AW198">
        <v>0</v>
      </c>
      <c r="AX198">
        <v>0</v>
      </c>
      <c r="AY198">
        <v>1</v>
      </c>
      <c r="AZ198">
        <v>0</v>
      </c>
      <c r="BA198">
        <v>1</v>
      </c>
      <c r="BB198">
        <v>0</v>
      </c>
      <c r="BC198">
        <v>0</v>
      </c>
      <c r="BD198">
        <v>0</v>
      </c>
      <c r="BE198">
        <v>0</v>
      </c>
      <c r="BF198">
        <v>0</v>
      </c>
      <c r="BG198">
        <v>0</v>
      </c>
      <c r="BH198">
        <v>0</v>
      </c>
      <c r="BI198">
        <v>0</v>
      </c>
      <c r="BJ198">
        <v>0</v>
      </c>
      <c r="BK198">
        <v>0</v>
      </c>
      <c r="BL198">
        <v>0</v>
      </c>
      <c r="BM198">
        <v>0</v>
      </c>
      <c r="BN198">
        <v>0</v>
      </c>
      <c r="BO198">
        <v>0</v>
      </c>
      <c r="BP198">
        <v>0</v>
      </c>
      <c r="BQ198">
        <v>0</v>
      </c>
      <c r="BR198">
        <v>0</v>
      </c>
      <c r="BS198">
        <v>1</v>
      </c>
      <c r="BT198">
        <v>1</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1</v>
      </c>
      <c r="CN198">
        <v>0</v>
      </c>
      <c r="CO198" t="s">
        <v>1925</v>
      </c>
      <c r="CP198" t="s">
        <v>1925</v>
      </c>
      <c r="CQ198" t="s">
        <v>1925</v>
      </c>
      <c r="CR198" t="s">
        <v>1925</v>
      </c>
      <c r="CS198" t="s">
        <v>1925</v>
      </c>
      <c r="CT198" t="s">
        <v>1925</v>
      </c>
      <c r="CU198" t="s">
        <v>1925</v>
      </c>
      <c r="CV198" t="s">
        <v>1925</v>
      </c>
      <c r="CW198">
        <v>0</v>
      </c>
      <c r="CX198">
        <v>0</v>
      </c>
      <c r="CY198">
        <v>0</v>
      </c>
      <c r="CZ198">
        <v>0</v>
      </c>
      <c r="DA198">
        <v>0</v>
      </c>
      <c r="DB198">
        <v>0</v>
      </c>
      <c r="DC198">
        <v>0</v>
      </c>
      <c r="DD198">
        <v>0</v>
      </c>
      <c r="DE198">
        <v>0</v>
      </c>
      <c r="DF198">
        <v>0</v>
      </c>
      <c r="DG198">
        <v>0</v>
      </c>
      <c r="DH198">
        <v>0</v>
      </c>
      <c r="DI198">
        <v>0</v>
      </c>
      <c r="DJ198">
        <v>0</v>
      </c>
      <c r="DK198">
        <v>0</v>
      </c>
      <c r="DL198">
        <v>0</v>
      </c>
      <c r="DM198">
        <v>0</v>
      </c>
      <c r="DN198">
        <v>1</v>
      </c>
      <c r="DO198">
        <v>0</v>
      </c>
      <c r="DP198">
        <v>0</v>
      </c>
      <c r="DQ198">
        <v>0</v>
      </c>
      <c r="DR198">
        <v>0</v>
      </c>
      <c r="DS198">
        <v>0</v>
      </c>
      <c r="DT198">
        <v>0</v>
      </c>
      <c r="DU198">
        <v>0</v>
      </c>
      <c r="DV198">
        <v>0</v>
      </c>
      <c r="DW198">
        <v>0</v>
      </c>
      <c r="DX198">
        <v>0</v>
      </c>
      <c r="DY198">
        <v>0</v>
      </c>
      <c r="DZ198">
        <v>1</v>
      </c>
      <c r="EA198">
        <v>1</v>
      </c>
      <c r="EB198">
        <v>0</v>
      </c>
      <c r="EC198">
        <v>0</v>
      </c>
      <c r="ED198">
        <v>0</v>
      </c>
      <c r="EE198">
        <v>0</v>
      </c>
      <c r="EF198">
        <v>0</v>
      </c>
      <c r="EG198">
        <v>0</v>
      </c>
      <c r="EH198">
        <v>0</v>
      </c>
      <c r="EI198">
        <v>0</v>
      </c>
      <c r="EJ198">
        <v>0</v>
      </c>
      <c r="EK198">
        <v>0</v>
      </c>
      <c r="EL198">
        <v>0</v>
      </c>
      <c r="EM198">
        <v>1</v>
      </c>
      <c r="EN198">
        <v>0</v>
      </c>
      <c r="EO198">
        <v>0</v>
      </c>
      <c r="EP198">
        <v>0</v>
      </c>
      <c r="EQ198">
        <v>0</v>
      </c>
      <c r="ER198">
        <v>0</v>
      </c>
      <c r="ES198">
        <v>0</v>
      </c>
      <c r="ET198">
        <v>0</v>
      </c>
      <c r="EU198">
        <v>0</v>
      </c>
      <c r="EV198">
        <v>0</v>
      </c>
      <c r="EW198">
        <v>2</v>
      </c>
      <c r="EX198" t="s">
        <v>1925</v>
      </c>
      <c r="EY198" t="s">
        <v>1925</v>
      </c>
      <c r="EZ198" t="s">
        <v>1925</v>
      </c>
      <c r="FA198" t="s">
        <v>1925</v>
      </c>
      <c r="FB198" t="s">
        <v>1925</v>
      </c>
      <c r="FC198" t="s">
        <v>1925</v>
      </c>
      <c r="FD198" t="s">
        <v>1925</v>
      </c>
      <c r="FE198">
        <v>0</v>
      </c>
      <c r="FF198" t="s">
        <v>1925</v>
      </c>
      <c r="FG198" t="s">
        <v>1925</v>
      </c>
      <c r="FH198" t="s">
        <v>1925</v>
      </c>
      <c r="FI198" t="s">
        <v>1925</v>
      </c>
      <c r="FJ198" t="s">
        <v>1925</v>
      </c>
      <c r="FK198" t="s">
        <v>1925</v>
      </c>
      <c r="FL198">
        <v>0</v>
      </c>
      <c r="FM198">
        <v>0</v>
      </c>
      <c r="FN198">
        <v>0</v>
      </c>
      <c r="FO198">
        <v>0</v>
      </c>
      <c r="FP198">
        <v>0</v>
      </c>
      <c r="FQ198">
        <v>1</v>
      </c>
      <c r="FR198">
        <v>0</v>
      </c>
      <c r="FS198">
        <v>1</v>
      </c>
      <c r="FT198">
        <v>0</v>
      </c>
      <c r="FU198">
        <v>0</v>
      </c>
      <c r="FV198">
        <v>0</v>
      </c>
      <c r="FW198">
        <v>0</v>
      </c>
      <c r="FX198">
        <v>1</v>
      </c>
      <c r="FY198">
        <v>0</v>
      </c>
      <c r="FZ198">
        <v>0</v>
      </c>
      <c r="GA198">
        <v>0</v>
      </c>
      <c r="GB198">
        <v>0</v>
      </c>
      <c r="GC198">
        <v>1</v>
      </c>
      <c r="GD198">
        <v>0</v>
      </c>
      <c r="GE198">
        <v>0</v>
      </c>
      <c r="GF198">
        <v>0</v>
      </c>
      <c r="GG198">
        <v>0</v>
      </c>
      <c r="GH198">
        <v>0</v>
      </c>
      <c r="GI198">
        <v>0</v>
      </c>
      <c r="GJ198">
        <v>1</v>
      </c>
      <c r="GK198">
        <v>0</v>
      </c>
      <c r="GL198">
        <v>0</v>
      </c>
      <c r="GM198">
        <v>0</v>
      </c>
      <c r="GN198">
        <v>0</v>
      </c>
      <c r="GO198">
        <v>0</v>
      </c>
      <c r="GP198">
        <v>0</v>
      </c>
      <c r="GQ198">
        <v>0</v>
      </c>
      <c r="GR198" t="s">
        <v>1925</v>
      </c>
      <c r="GS198" t="s">
        <v>1925</v>
      </c>
      <c r="GT198" t="s">
        <v>1925</v>
      </c>
      <c r="GU198" t="s">
        <v>1925</v>
      </c>
      <c r="GV198" t="s">
        <v>1925</v>
      </c>
      <c r="GW198" t="s">
        <v>1925</v>
      </c>
      <c r="GX198" t="s">
        <v>1925</v>
      </c>
      <c r="GY198" t="s">
        <v>1925</v>
      </c>
      <c r="GZ198" t="s">
        <v>1925</v>
      </c>
      <c r="HA198" t="s">
        <v>1925</v>
      </c>
      <c r="HB198" t="s">
        <v>1925</v>
      </c>
      <c r="HC198" t="s">
        <v>1925</v>
      </c>
      <c r="HD198" t="s">
        <v>1925</v>
      </c>
      <c r="HE198">
        <v>1</v>
      </c>
      <c r="HF198">
        <v>1</v>
      </c>
      <c r="HG198">
        <v>0</v>
      </c>
      <c r="HH198">
        <v>0</v>
      </c>
      <c r="HI198">
        <v>0</v>
      </c>
      <c r="HJ198">
        <v>0</v>
      </c>
      <c r="HK198">
        <v>0</v>
      </c>
      <c r="HL198">
        <v>0</v>
      </c>
      <c r="HM198">
        <v>1</v>
      </c>
      <c r="HN198">
        <v>0</v>
      </c>
      <c r="HO198">
        <v>0</v>
      </c>
      <c r="HP198">
        <v>0</v>
      </c>
      <c r="HQ198">
        <v>0</v>
      </c>
      <c r="HR198">
        <v>0</v>
      </c>
      <c r="HS198">
        <v>0</v>
      </c>
    </row>
    <row r="199" spans="1:227" x14ac:dyDescent="0.35">
      <c r="A199" t="s">
        <v>814</v>
      </c>
      <c r="B199" s="1">
        <v>40360</v>
      </c>
      <c r="C199" s="1">
        <v>41686</v>
      </c>
      <c r="D199">
        <v>1</v>
      </c>
      <c r="E199">
        <v>1</v>
      </c>
      <c r="F199">
        <v>1</v>
      </c>
      <c r="G199">
        <v>0</v>
      </c>
      <c r="H199">
        <v>0</v>
      </c>
      <c r="I199">
        <v>0</v>
      </c>
      <c r="J199">
        <v>0</v>
      </c>
      <c r="K199">
        <v>0</v>
      </c>
      <c r="L199">
        <v>0</v>
      </c>
      <c r="M199">
        <v>0</v>
      </c>
      <c r="N199">
        <v>0</v>
      </c>
      <c r="O199">
        <v>0</v>
      </c>
      <c r="P199">
        <v>0</v>
      </c>
      <c r="Q199">
        <v>0</v>
      </c>
      <c r="R199">
        <v>0</v>
      </c>
      <c r="S199">
        <v>1</v>
      </c>
      <c r="T199">
        <v>0</v>
      </c>
      <c r="U199">
        <v>0</v>
      </c>
      <c r="V199">
        <v>1</v>
      </c>
      <c r="W199">
        <v>0</v>
      </c>
      <c r="X199">
        <v>0</v>
      </c>
      <c r="Y199">
        <v>0</v>
      </c>
      <c r="Z199">
        <v>0</v>
      </c>
      <c r="AA199">
        <v>0</v>
      </c>
      <c r="AB199">
        <v>0</v>
      </c>
      <c r="AC199">
        <v>0</v>
      </c>
      <c r="AD199">
        <v>0</v>
      </c>
      <c r="AE199">
        <v>0</v>
      </c>
      <c r="AF199">
        <v>0</v>
      </c>
      <c r="AG199">
        <v>0</v>
      </c>
      <c r="AH199">
        <v>0</v>
      </c>
      <c r="AI199">
        <v>0</v>
      </c>
      <c r="AJ199">
        <v>0</v>
      </c>
      <c r="AK199">
        <v>0</v>
      </c>
      <c r="AL199">
        <v>0</v>
      </c>
      <c r="AM199">
        <v>0</v>
      </c>
      <c r="AN199">
        <v>1</v>
      </c>
      <c r="AO199">
        <v>0</v>
      </c>
      <c r="AP199">
        <v>0</v>
      </c>
      <c r="AQ199">
        <v>0</v>
      </c>
      <c r="AR199">
        <v>0</v>
      </c>
      <c r="AS199">
        <v>0</v>
      </c>
      <c r="AT199">
        <v>0</v>
      </c>
      <c r="AU199">
        <v>0</v>
      </c>
      <c r="AV199">
        <v>0</v>
      </c>
      <c r="AW199">
        <v>0</v>
      </c>
      <c r="AX199">
        <v>0</v>
      </c>
      <c r="AY199">
        <v>1</v>
      </c>
      <c r="AZ199">
        <v>0</v>
      </c>
      <c r="BA199">
        <v>1</v>
      </c>
      <c r="BB199">
        <v>0</v>
      </c>
      <c r="BC199">
        <v>0</v>
      </c>
      <c r="BD199">
        <v>0</v>
      </c>
      <c r="BE199">
        <v>0</v>
      </c>
      <c r="BF199">
        <v>0</v>
      </c>
      <c r="BG199">
        <v>0</v>
      </c>
      <c r="BH199">
        <v>0</v>
      </c>
      <c r="BI199">
        <v>0</v>
      </c>
      <c r="BJ199">
        <v>0</v>
      </c>
      <c r="BK199">
        <v>0</v>
      </c>
      <c r="BL199">
        <v>0</v>
      </c>
      <c r="BM199">
        <v>0</v>
      </c>
      <c r="BN199">
        <v>0</v>
      </c>
      <c r="BO199">
        <v>0</v>
      </c>
      <c r="BP199">
        <v>0</v>
      </c>
      <c r="BQ199">
        <v>0</v>
      </c>
      <c r="BR199">
        <v>0</v>
      </c>
      <c r="BS199">
        <v>1</v>
      </c>
      <c r="BT199">
        <v>1</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1</v>
      </c>
      <c r="CN199">
        <v>0</v>
      </c>
      <c r="CO199" t="s">
        <v>1925</v>
      </c>
      <c r="CP199" t="s">
        <v>1925</v>
      </c>
      <c r="CQ199" t="s">
        <v>1925</v>
      </c>
      <c r="CR199" t="s">
        <v>1925</v>
      </c>
      <c r="CS199" t="s">
        <v>1925</v>
      </c>
      <c r="CT199" t="s">
        <v>1925</v>
      </c>
      <c r="CU199" t="s">
        <v>1925</v>
      </c>
      <c r="CV199" t="s">
        <v>1925</v>
      </c>
      <c r="CW199">
        <v>0</v>
      </c>
      <c r="CX199">
        <v>0</v>
      </c>
      <c r="CY199">
        <v>0</v>
      </c>
      <c r="CZ199">
        <v>0</v>
      </c>
      <c r="DA199">
        <v>0</v>
      </c>
      <c r="DB199">
        <v>0</v>
      </c>
      <c r="DC199">
        <v>0</v>
      </c>
      <c r="DD199">
        <v>0</v>
      </c>
      <c r="DE199">
        <v>0</v>
      </c>
      <c r="DF199">
        <v>0</v>
      </c>
      <c r="DG199">
        <v>0</v>
      </c>
      <c r="DH199">
        <v>0</v>
      </c>
      <c r="DI199">
        <v>0</v>
      </c>
      <c r="DJ199">
        <v>0</v>
      </c>
      <c r="DK199">
        <v>0</v>
      </c>
      <c r="DL199">
        <v>0</v>
      </c>
      <c r="DM199">
        <v>0</v>
      </c>
      <c r="DN199">
        <v>1</v>
      </c>
      <c r="DO199">
        <v>0</v>
      </c>
      <c r="DP199">
        <v>0</v>
      </c>
      <c r="DQ199">
        <v>0</v>
      </c>
      <c r="DR199">
        <v>0</v>
      </c>
      <c r="DS199">
        <v>0</v>
      </c>
      <c r="DT199">
        <v>0</v>
      </c>
      <c r="DU199">
        <v>0</v>
      </c>
      <c r="DV199">
        <v>0</v>
      </c>
      <c r="DW199">
        <v>0</v>
      </c>
      <c r="DX199">
        <v>0</v>
      </c>
      <c r="DY199">
        <v>0</v>
      </c>
      <c r="DZ199">
        <v>1</v>
      </c>
      <c r="EA199">
        <v>1</v>
      </c>
      <c r="EB199">
        <v>0</v>
      </c>
      <c r="EC199">
        <v>0</v>
      </c>
      <c r="ED199">
        <v>0</v>
      </c>
      <c r="EE199">
        <v>0</v>
      </c>
      <c r="EF199">
        <v>0</v>
      </c>
      <c r="EG199">
        <v>0</v>
      </c>
      <c r="EH199">
        <v>0</v>
      </c>
      <c r="EI199">
        <v>0</v>
      </c>
      <c r="EJ199">
        <v>0</v>
      </c>
      <c r="EK199">
        <v>0</v>
      </c>
      <c r="EL199">
        <v>0</v>
      </c>
      <c r="EM199">
        <v>1</v>
      </c>
      <c r="EN199">
        <v>0</v>
      </c>
      <c r="EO199">
        <v>0</v>
      </c>
      <c r="EP199">
        <v>0</v>
      </c>
      <c r="EQ199">
        <v>0</v>
      </c>
      <c r="ER199">
        <v>0</v>
      </c>
      <c r="ES199">
        <v>0</v>
      </c>
      <c r="ET199">
        <v>0</v>
      </c>
      <c r="EU199">
        <v>0</v>
      </c>
      <c r="EV199">
        <v>0</v>
      </c>
      <c r="EW199">
        <v>2</v>
      </c>
      <c r="EX199" t="s">
        <v>1925</v>
      </c>
      <c r="EY199" t="s">
        <v>1925</v>
      </c>
      <c r="EZ199" t="s">
        <v>1925</v>
      </c>
      <c r="FA199" t="s">
        <v>1925</v>
      </c>
      <c r="FB199" t="s">
        <v>1925</v>
      </c>
      <c r="FC199" t="s">
        <v>1925</v>
      </c>
      <c r="FD199" t="s">
        <v>1925</v>
      </c>
      <c r="FE199">
        <v>0</v>
      </c>
      <c r="FF199" t="s">
        <v>1925</v>
      </c>
      <c r="FG199" t="s">
        <v>1925</v>
      </c>
      <c r="FH199" t="s">
        <v>1925</v>
      </c>
      <c r="FI199" t="s">
        <v>1925</v>
      </c>
      <c r="FJ199" t="s">
        <v>1925</v>
      </c>
      <c r="FK199" t="s">
        <v>1925</v>
      </c>
      <c r="FL199">
        <v>0</v>
      </c>
      <c r="FM199">
        <v>0</v>
      </c>
      <c r="FN199">
        <v>0</v>
      </c>
      <c r="FO199">
        <v>0</v>
      </c>
      <c r="FP199">
        <v>0</v>
      </c>
      <c r="FQ199">
        <v>1</v>
      </c>
      <c r="FR199">
        <v>0</v>
      </c>
      <c r="FS199">
        <v>1</v>
      </c>
      <c r="FT199">
        <v>0</v>
      </c>
      <c r="FU199">
        <v>0</v>
      </c>
      <c r="FV199">
        <v>0</v>
      </c>
      <c r="FW199">
        <v>0</v>
      </c>
      <c r="FX199">
        <v>1</v>
      </c>
      <c r="FY199">
        <v>0</v>
      </c>
      <c r="FZ199">
        <v>0</v>
      </c>
      <c r="GA199">
        <v>0</v>
      </c>
      <c r="GB199">
        <v>0</v>
      </c>
      <c r="GC199">
        <v>1</v>
      </c>
      <c r="GD199">
        <v>0</v>
      </c>
      <c r="GE199">
        <v>0</v>
      </c>
      <c r="GF199">
        <v>0</v>
      </c>
      <c r="GG199">
        <v>0</v>
      </c>
      <c r="GH199">
        <v>0</v>
      </c>
      <c r="GI199">
        <v>0</v>
      </c>
      <c r="GJ199">
        <v>1</v>
      </c>
      <c r="GK199">
        <v>0</v>
      </c>
      <c r="GL199">
        <v>0</v>
      </c>
      <c r="GM199">
        <v>0</v>
      </c>
      <c r="GN199">
        <v>0</v>
      </c>
      <c r="GO199">
        <v>0</v>
      </c>
      <c r="GP199">
        <v>0</v>
      </c>
      <c r="GQ199">
        <v>0</v>
      </c>
      <c r="GR199" t="s">
        <v>1925</v>
      </c>
      <c r="GS199" t="s">
        <v>1925</v>
      </c>
      <c r="GT199" t="s">
        <v>1925</v>
      </c>
      <c r="GU199" t="s">
        <v>1925</v>
      </c>
      <c r="GV199" t="s">
        <v>1925</v>
      </c>
      <c r="GW199" t="s">
        <v>1925</v>
      </c>
      <c r="GX199" t="s">
        <v>1925</v>
      </c>
      <c r="GY199" t="s">
        <v>1925</v>
      </c>
      <c r="GZ199" t="s">
        <v>1925</v>
      </c>
      <c r="HA199" t="s">
        <v>1925</v>
      </c>
      <c r="HB199" t="s">
        <v>1925</v>
      </c>
      <c r="HC199" t="s">
        <v>1925</v>
      </c>
      <c r="HD199" t="s">
        <v>1925</v>
      </c>
      <c r="HE199">
        <v>1</v>
      </c>
      <c r="HF199">
        <v>1</v>
      </c>
      <c r="HG199">
        <v>0</v>
      </c>
      <c r="HH199">
        <v>0</v>
      </c>
      <c r="HI199">
        <v>0</v>
      </c>
      <c r="HJ199">
        <v>0</v>
      </c>
      <c r="HK199">
        <v>0</v>
      </c>
      <c r="HL199">
        <v>0</v>
      </c>
      <c r="HM199">
        <v>1</v>
      </c>
      <c r="HN199">
        <v>0</v>
      </c>
      <c r="HO199">
        <v>0</v>
      </c>
      <c r="HP199">
        <v>0</v>
      </c>
      <c r="HQ199">
        <v>0</v>
      </c>
      <c r="HR199">
        <v>0</v>
      </c>
      <c r="HS199">
        <v>0</v>
      </c>
    </row>
    <row r="200" spans="1:227" x14ac:dyDescent="0.35">
      <c r="A200" t="s">
        <v>814</v>
      </c>
      <c r="B200" s="1">
        <v>41687</v>
      </c>
      <c r="C200" s="1">
        <v>42643</v>
      </c>
      <c r="D200">
        <v>1</v>
      </c>
      <c r="E200">
        <v>1</v>
      </c>
      <c r="F200">
        <v>1</v>
      </c>
      <c r="G200">
        <v>0</v>
      </c>
      <c r="H200">
        <v>0</v>
      </c>
      <c r="I200">
        <v>0</v>
      </c>
      <c r="J200">
        <v>0</v>
      </c>
      <c r="K200">
        <v>0</v>
      </c>
      <c r="L200">
        <v>0</v>
      </c>
      <c r="M200">
        <v>0</v>
      </c>
      <c r="N200">
        <v>0</v>
      </c>
      <c r="O200">
        <v>0</v>
      </c>
      <c r="P200">
        <v>0</v>
      </c>
      <c r="Q200">
        <v>0</v>
      </c>
      <c r="R200">
        <v>0</v>
      </c>
      <c r="S200">
        <v>1</v>
      </c>
      <c r="T200">
        <v>0</v>
      </c>
      <c r="U200">
        <v>0</v>
      </c>
      <c r="V200">
        <v>1</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1</v>
      </c>
      <c r="AY200">
        <v>1</v>
      </c>
      <c r="AZ200">
        <v>0</v>
      </c>
      <c r="BA200">
        <v>1</v>
      </c>
      <c r="BB200">
        <v>0</v>
      </c>
      <c r="BC200">
        <v>0</v>
      </c>
      <c r="BD200">
        <v>0</v>
      </c>
      <c r="BE200">
        <v>0</v>
      </c>
      <c r="BF200">
        <v>0</v>
      </c>
      <c r="BG200">
        <v>0</v>
      </c>
      <c r="BH200">
        <v>0</v>
      </c>
      <c r="BI200">
        <v>0</v>
      </c>
      <c r="BJ200">
        <v>0</v>
      </c>
      <c r="BK200">
        <v>0</v>
      </c>
      <c r="BL200">
        <v>0</v>
      </c>
      <c r="BM200">
        <v>0</v>
      </c>
      <c r="BN200">
        <v>0</v>
      </c>
      <c r="BO200">
        <v>0</v>
      </c>
      <c r="BP200">
        <v>0</v>
      </c>
      <c r="BQ200">
        <v>0</v>
      </c>
      <c r="BR200">
        <v>0</v>
      </c>
      <c r="BS200">
        <v>1</v>
      </c>
      <c r="BT200">
        <v>1</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1</v>
      </c>
      <c r="CN200">
        <v>0</v>
      </c>
      <c r="CO200" t="s">
        <v>1925</v>
      </c>
      <c r="CP200" t="s">
        <v>1925</v>
      </c>
      <c r="CQ200" t="s">
        <v>1925</v>
      </c>
      <c r="CR200" t="s">
        <v>1925</v>
      </c>
      <c r="CS200" t="s">
        <v>1925</v>
      </c>
      <c r="CT200" t="s">
        <v>1925</v>
      </c>
      <c r="CU200" t="s">
        <v>1925</v>
      </c>
      <c r="CV200" t="s">
        <v>1925</v>
      </c>
      <c r="CW200">
        <v>0</v>
      </c>
      <c r="CX200">
        <v>0</v>
      </c>
      <c r="CY200">
        <v>0</v>
      </c>
      <c r="CZ200">
        <v>0</v>
      </c>
      <c r="DA200">
        <v>0</v>
      </c>
      <c r="DB200">
        <v>0</v>
      </c>
      <c r="DC200">
        <v>0</v>
      </c>
      <c r="DD200">
        <v>0</v>
      </c>
      <c r="DE200">
        <v>0</v>
      </c>
      <c r="DF200">
        <v>0</v>
      </c>
      <c r="DG200">
        <v>0</v>
      </c>
      <c r="DH200">
        <v>1</v>
      </c>
      <c r="DI200">
        <v>0</v>
      </c>
      <c r="DJ200">
        <v>0</v>
      </c>
      <c r="DK200">
        <v>0</v>
      </c>
      <c r="DL200">
        <v>0</v>
      </c>
      <c r="DM200">
        <v>0</v>
      </c>
      <c r="DN200">
        <v>1</v>
      </c>
      <c r="DO200">
        <v>0</v>
      </c>
      <c r="DP200">
        <v>0</v>
      </c>
      <c r="DQ200">
        <v>0</v>
      </c>
      <c r="DR200">
        <v>0</v>
      </c>
      <c r="DS200">
        <v>0</v>
      </c>
      <c r="DT200">
        <v>0</v>
      </c>
      <c r="DU200">
        <v>0</v>
      </c>
      <c r="DV200">
        <v>0</v>
      </c>
      <c r="DW200">
        <v>0</v>
      </c>
      <c r="DX200">
        <v>0</v>
      </c>
      <c r="DY200">
        <v>0</v>
      </c>
      <c r="DZ200">
        <v>1</v>
      </c>
      <c r="EA200">
        <v>1</v>
      </c>
      <c r="EB200">
        <v>0</v>
      </c>
      <c r="EC200">
        <v>0</v>
      </c>
      <c r="ED200">
        <v>0</v>
      </c>
      <c r="EE200">
        <v>0</v>
      </c>
      <c r="EF200">
        <v>0</v>
      </c>
      <c r="EG200">
        <v>0</v>
      </c>
      <c r="EH200">
        <v>0</v>
      </c>
      <c r="EI200">
        <v>0</v>
      </c>
      <c r="EJ200">
        <v>0</v>
      </c>
      <c r="EK200">
        <v>0</v>
      </c>
      <c r="EL200">
        <v>0</v>
      </c>
      <c r="EM200">
        <v>1</v>
      </c>
      <c r="EN200">
        <v>0</v>
      </c>
      <c r="EO200">
        <v>0</v>
      </c>
      <c r="EP200">
        <v>0</v>
      </c>
      <c r="EQ200">
        <v>0</v>
      </c>
      <c r="ER200">
        <v>0</v>
      </c>
      <c r="ES200">
        <v>0</v>
      </c>
      <c r="ET200">
        <v>0</v>
      </c>
      <c r="EU200">
        <v>0</v>
      </c>
      <c r="EV200">
        <v>0</v>
      </c>
      <c r="EW200">
        <v>2</v>
      </c>
      <c r="EX200" t="s">
        <v>1925</v>
      </c>
      <c r="EY200" t="s">
        <v>1925</v>
      </c>
      <c r="EZ200" t="s">
        <v>1925</v>
      </c>
      <c r="FA200" t="s">
        <v>1925</v>
      </c>
      <c r="FB200" t="s">
        <v>1925</v>
      </c>
      <c r="FC200" t="s">
        <v>1925</v>
      </c>
      <c r="FD200" t="s">
        <v>1925</v>
      </c>
      <c r="FE200">
        <v>0</v>
      </c>
      <c r="FF200" t="s">
        <v>1925</v>
      </c>
      <c r="FG200" t="s">
        <v>1925</v>
      </c>
      <c r="FH200" t="s">
        <v>1925</v>
      </c>
      <c r="FI200" t="s">
        <v>1925</v>
      </c>
      <c r="FJ200" t="s">
        <v>1925</v>
      </c>
      <c r="FK200" t="s">
        <v>1925</v>
      </c>
      <c r="FL200">
        <v>1</v>
      </c>
      <c r="FM200">
        <v>1</v>
      </c>
      <c r="FN200">
        <v>0</v>
      </c>
      <c r="FO200">
        <v>1</v>
      </c>
      <c r="FP200">
        <v>0</v>
      </c>
      <c r="FQ200">
        <v>0</v>
      </c>
      <c r="FR200">
        <v>0</v>
      </c>
      <c r="FS200">
        <v>1</v>
      </c>
      <c r="FT200">
        <v>0</v>
      </c>
      <c r="FU200">
        <v>0</v>
      </c>
      <c r="FV200">
        <v>0</v>
      </c>
      <c r="FW200">
        <v>0</v>
      </c>
      <c r="FX200">
        <v>1</v>
      </c>
      <c r="FY200">
        <v>0</v>
      </c>
      <c r="FZ200">
        <v>0</v>
      </c>
      <c r="GA200">
        <v>0</v>
      </c>
      <c r="GB200">
        <v>0</v>
      </c>
      <c r="GC200">
        <v>1</v>
      </c>
      <c r="GD200">
        <v>0</v>
      </c>
      <c r="GE200">
        <v>0</v>
      </c>
      <c r="GF200">
        <v>0</v>
      </c>
      <c r="GG200">
        <v>0</v>
      </c>
      <c r="GH200">
        <v>0</v>
      </c>
      <c r="GI200">
        <v>0</v>
      </c>
      <c r="GJ200">
        <v>1</v>
      </c>
      <c r="GK200">
        <v>0</v>
      </c>
      <c r="GL200">
        <v>0</v>
      </c>
      <c r="GM200">
        <v>0</v>
      </c>
      <c r="GN200">
        <v>0</v>
      </c>
      <c r="GO200">
        <v>1</v>
      </c>
      <c r="GP200">
        <v>0</v>
      </c>
      <c r="GQ200">
        <v>0</v>
      </c>
      <c r="GR200" t="s">
        <v>1925</v>
      </c>
      <c r="GS200" t="s">
        <v>1925</v>
      </c>
      <c r="GT200" t="s">
        <v>1925</v>
      </c>
      <c r="GU200" t="s">
        <v>1925</v>
      </c>
      <c r="GV200" t="s">
        <v>1925</v>
      </c>
      <c r="GW200" t="s">
        <v>1925</v>
      </c>
      <c r="GX200" t="s">
        <v>1925</v>
      </c>
      <c r="GY200" t="s">
        <v>1925</v>
      </c>
      <c r="GZ200" t="s">
        <v>1925</v>
      </c>
      <c r="HA200" t="s">
        <v>1925</v>
      </c>
      <c r="HB200" t="s">
        <v>1925</v>
      </c>
      <c r="HC200" t="s">
        <v>1925</v>
      </c>
      <c r="HD200" t="s">
        <v>1925</v>
      </c>
      <c r="HE200">
        <v>1</v>
      </c>
      <c r="HF200">
        <v>1</v>
      </c>
      <c r="HG200">
        <v>0</v>
      </c>
      <c r="HH200">
        <v>0</v>
      </c>
      <c r="HI200">
        <v>0</v>
      </c>
      <c r="HJ200">
        <v>0</v>
      </c>
      <c r="HK200">
        <v>0</v>
      </c>
      <c r="HL200">
        <v>0</v>
      </c>
      <c r="HM200">
        <v>1</v>
      </c>
      <c r="HN200">
        <v>0</v>
      </c>
      <c r="HO200">
        <v>0</v>
      </c>
      <c r="HP200">
        <v>0</v>
      </c>
      <c r="HQ200">
        <v>0</v>
      </c>
      <c r="HR200">
        <v>0</v>
      </c>
      <c r="HS200">
        <v>0</v>
      </c>
    </row>
    <row r="201" spans="1:227" x14ac:dyDescent="0.35">
      <c r="A201" t="s">
        <v>814</v>
      </c>
      <c r="B201" s="1">
        <v>42644</v>
      </c>
      <c r="C201" s="1">
        <v>42835</v>
      </c>
      <c r="D201">
        <v>1</v>
      </c>
      <c r="E201">
        <v>1</v>
      </c>
      <c r="F201">
        <v>1</v>
      </c>
      <c r="G201">
        <v>0</v>
      </c>
      <c r="H201">
        <v>0</v>
      </c>
      <c r="I201">
        <v>0</v>
      </c>
      <c r="J201">
        <v>0</v>
      </c>
      <c r="K201">
        <v>0</v>
      </c>
      <c r="L201">
        <v>0</v>
      </c>
      <c r="M201">
        <v>0</v>
      </c>
      <c r="N201">
        <v>0</v>
      </c>
      <c r="O201">
        <v>0</v>
      </c>
      <c r="P201">
        <v>0</v>
      </c>
      <c r="Q201">
        <v>0</v>
      </c>
      <c r="R201">
        <v>0</v>
      </c>
      <c r="S201">
        <v>1</v>
      </c>
      <c r="T201">
        <v>0</v>
      </c>
      <c r="U201">
        <v>0</v>
      </c>
      <c r="V201">
        <v>1</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1</v>
      </c>
      <c r="AY201">
        <v>1</v>
      </c>
      <c r="AZ201">
        <v>0</v>
      </c>
      <c r="BA201">
        <v>1</v>
      </c>
      <c r="BB201">
        <v>1</v>
      </c>
      <c r="BC201">
        <v>0</v>
      </c>
      <c r="BD201">
        <v>0</v>
      </c>
      <c r="BE201">
        <v>0</v>
      </c>
      <c r="BF201">
        <v>0</v>
      </c>
      <c r="BG201">
        <v>0</v>
      </c>
      <c r="BH201">
        <v>0</v>
      </c>
      <c r="BI201">
        <v>0</v>
      </c>
      <c r="BJ201">
        <v>0</v>
      </c>
      <c r="BK201">
        <v>0</v>
      </c>
      <c r="BL201">
        <v>0</v>
      </c>
      <c r="BM201">
        <v>0</v>
      </c>
      <c r="BN201">
        <v>0</v>
      </c>
      <c r="BO201">
        <v>0</v>
      </c>
      <c r="BP201">
        <v>0</v>
      </c>
      <c r="BQ201">
        <v>0</v>
      </c>
      <c r="BR201">
        <v>0</v>
      </c>
      <c r="BS201">
        <v>1</v>
      </c>
      <c r="BT201">
        <v>1</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1</v>
      </c>
      <c r="CN201">
        <v>0</v>
      </c>
      <c r="CO201" t="s">
        <v>1925</v>
      </c>
      <c r="CP201" t="s">
        <v>1925</v>
      </c>
      <c r="CQ201" t="s">
        <v>1925</v>
      </c>
      <c r="CR201" t="s">
        <v>1925</v>
      </c>
      <c r="CS201" t="s">
        <v>1925</v>
      </c>
      <c r="CT201" t="s">
        <v>1925</v>
      </c>
      <c r="CU201" t="s">
        <v>1925</v>
      </c>
      <c r="CV201" t="s">
        <v>1925</v>
      </c>
      <c r="CW201">
        <v>0</v>
      </c>
      <c r="CX201">
        <v>0</v>
      </c>
      <c r="CY201">
        <v>0</v>
      </c>
      <c r="CZ201">
        <v>0</v>
      </c>
      <c r="DA201">
        <v>0</v>
      </c>
      <c r="DB201">
        <v>0</v>
      </c>
      <c r="DC201">
        <v>0</v>
      </c>
      <c r="DD201">
        <v>0</v>
      </c>
      <c r="DE201">
        <v>0</v>
      </c>
      <c r="DF201">
        <v>0</v>
      </c>
      <c r="DG201">
        <v>0</v>
      </c>
      <c r="DH201">
        <v>1</v>
      </c>
      <c r="DI201">
        <v>0</v>
      </c>
      <c r="DJ201">
        <v>0</v>
      </c>
      <c r="DK201">
        <v>0</v>
      </c>
      <c r="DL201">
        <v>0</v>
      </c>
      <c r="DM201">
        <v>0</v>
      </c>
      <c r="DN201">
        <v>1</v>
      </c>
      <c r="DO201">
        <v>0</v>
      </c>
      <c r="DP201">
        <v>0</v>
      </c>
      <c r="DQ201">
        <v>0</v>
      </c>
      <c r="DR201">
        <v>0</v>
      </c>
      <c r="DS201">
        <v>0</v>
      </c>
      <c r="DT201">
        <v>0</v>
      </c>
      <c r="DU201">
        <v>0</v>
      </c>
      <c r="DV201">
        <v>0</v>
      </c>
      <c r="DW201">
        <v>0</v>
      </c>
      <c r="DX201">
        <v>0</v>
      </c>
      <c r="DY201">
        <v>0</v>
      </c>
      <c r="DZ201">
        <v>1</v>
      </c>
      <c r="EA201">
        <v>1</v>
      </c>
      <c r="EB201">
        <v>1</v>
      </c>
      <c r="EC201">
        <v>0</v>
      </c>
      <c r="ED201">
        <v>0</v>
      </c>
      <c r="EE201">
        <v>0</v>
      </c>
      <c r="EF201">
        <v>0</v>
      </c>
      <c r="EG201">
        <v>0</v>
      </c>
      <c r="EH201">
        <v>0</v>
      </c>
      <c r="EI201">
        <v>0</v>
      </c>
      <c r="EJ201">
        <v>0</v>
      </c>
      <c r="EK201">
        <v>0</v>
      </c>
      <c r="EL201">
        <v>0</v>
      </c>
      <c r="EM201">
        <v>1</v>
      </c>
      <c r="EN201">
        <v>0</v>
      </c>
      <c r="EO201">
        <v>0</v>
      </c>
      <c r="EP201">
        <v>0</v>
      </c>
      <c r="EQ201">
        <v>0</v>
      </c>
      <c r="ER201">
        <v>0</v>
      </c>
      <c r="ES201">
        <v>0</v>
      </c>
      <c r="ET201">
        <v>0</v>
      </c>
      <c r="EU201">
        <v>0</v>
      </c>
      <c r="EV201">
        <v>0</v>
      </c>
      <c r="EW201">
        <v>2</v>
      </c>
      <c r="EX201" t="s">
        <v>1925</v>
      </c>
      <c r="EY201" t="s">
        <v>1925</v>
      </c>
      <c r="EZ201" t="s">
        <v>1925</v>
      </c>
      <c r="FA201" t="s">
        <v>1925</v>
      </c>
      <c r="FB201" t="s">
        <v>1925</v>
      </c>
      <c r="FC201" t="s">
        <v>1925</v>
      </c>
      <c r="FD201" t="s">
        <v>1925</v>
      </c>
      <c r="FE201">
        <v>0</v>
      </c>
      <c r="FF201" t="s">
        <v>1925</v>
      </c>
      <c r="FG201" t="s">
        <v>1925</v>
      </c>
      <c r="FH201" t="s">
        <v>1925</v>
      </c>
      <c r="FI201" t="s">
        <v>1925</v>
      </c>
      <c r="FJ201" t="s">
        <v>1925</v>
      </c>
      <c r="FK201" t="s">
        <v>1925</v>
      </c>
      <c r="FL201">
        <v>1</v>
      </c>
      <c r="FM201">
        <v>1</v>
      </c>
      <c r="FN201">
        <v>0</v>
      </c>
      <c r="FO201">
        <v>1</v>
      </c>
      <c r="FP201">
        <v>0</v>
      </c>
      <c r="FQ201">
        <v>0</v>
      </c>
      <c r="FR201">
        <v>0</v>
      </c>
      <c r="FS201">
        <v>1</v>
      </c>
      <c r="FT201">
        <v>0</v>
      </c>
      <c r="FU201">
        <v>0</v>
      </c>
      <c r="FV201">
        <v>0</v>
      </c>
      <c r="FW201">
        <v>0</v>
      </c>
      <c r="FX201">
        <v>1</v>
      </c>
      <c r="FY201">
        <v>0</v>
      </c>
      <c r="FZ201">
        <v>0</v>
      </c>
      <c r="GA201">
        <v>0</v>
      </c>
      <c r="GB201">
        <v>0</v>
      </c>
      <c r="GC201">
        <v>1</v>
      </c>
      <c r="GD201">
        <v>0</v>
      </c>
      <c r="GE201">
        <v>0</v>
      </c>
      <c r="GF201">
        <v>0</v>
      </c>
      <c r="GG201">
        <v>0</v>
      </c>
      <c r="GH201">
        <v>0</v>
      </c>
      <c r="GI201">
        <v>0</v>
      </c>
      <c r="GJ201">
        <v>1</v>
      </c>
      <c r="GK201">
        <v>0</v>
      </c>
      <c r="GL201">
        <v>0</v>
      </c>
      <c r="GM201">
        <v>0</v>
      </c>
      <c r="GN201">
        <v>0</v>
      </c>
      <c r="GO201">
        <v>1</v>
      </c>
      <c r="GP201">
        <v>0</v>
      </c>
      <c r="GQ201">
        <v>0</v>
      </c>
      <c r="GR201" t="s">
        <v>1925</v>
      </c>
      <c r="GS201" t="s">
        <v>1925</v>
      </c>
      <c r="GT201" t="s">
        <v>1925</v>
      </c>
      <c r="GU201" t="s">
        <v>1925</v>
      </c>
      <c r="GV201" t="s">
        <v>1925</v>
      </c>
      <c r="GW201" t="s">
        <v>1925</v>
      </c>
      <c r="GX201" t="s">
        <v>1925</v>
      </c>
      <c r="GY201" t="s">
        <v>1925</v>
      </c>
      <c r="GZ201" t="s">
        <v>1925</v>
      </c>
      <c r="HA201" t="s">
        <v>1925</v>
      </c>
      <c r="HB201" t="s">
        <v>1925</v>
      </c>
      <c r="HC201" t="s">
        <v>1925</v>
      </c>
      <c r="HD201" t="s">
        <v>1925</v>
      </c>
      <c r="HE201">
        <v>1</v>
      </c>
      <c r="HF201">
        <v>1</v>
      </c>
      <c r="HG201">
        <v>0</v>
      </c>
      <c r="HH201">
        <v>0</v>
      </c>
      <c r="HI201">
        <v>0</v>
      </c>
      <c r="HJ201">
        <v>0</v>
      </c>
      <c r="HK201">
        <v>0</v>
      </c>
      <c r="HL201">
        <v>0</v>
      </c>
      <c r="HM201">
        <v>1</v>
      </c>
      <c r="HN201">
        <v>0</v>
      </c>
      <c r="HO201">
        <v>0</v>
      </c>
      <c r="HP201">
        <v>0</v>
      </c>
      <c r="HQ201">
        <v>0</v>
      </c>
      <c r="HR201">
        <v>0</v>
      </c>
      <c r="HS201">
        <v>0</v>
      </c>
    </row>
    <row r="202" spans="1:227" x14ac:dyDescent="0.35">
      <c r="A202" t="s">
        <v>814</v>
      </c>
      <c r="B202" s="1">
        <v>42836</v>
      </c>
      <c r="C202" s="1">
        <v>42916</v>
      </c>
      <c r="D202">
        <v>1</v>
      </c>
      <c r="E202">
        <v>1</v>
      </c>
      <c r="F202">
        <v>1</v>
      </c>
      <c r="G202">
        <v>0</v>
      </c>
      <c r="H202">
        <v>0</v>
      </c>
      <c r="I202">
        <v>0</v>
      </c>
      <c r="J202">
        <v>0</v>
      </c>
      <c r="K202">
        <v>0</v>
      </c>
      <c r="L202">
        <v>0</v>
      </c>
      <c r="M202">
        <v>0</v>
      </c>
      <c r="N202">
        <v>0</v>
      </c>
      <c r="O202">
        <v>0</v>
      </c>
      <c r="P202">
        <v>0</v>
      </c>
      <c r="Q202">
        <v>0</v>
      </c>
      <c r="R202">
        <v>0</v>
      </c>
      <c r="S202">
        <v>1</v>
      </c>
      <c r="T202">
        <v>0</v>
      </c>
      <c r="U202">
        <v>0</v>
      </c>
      <c r="V202">
        <v>1</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1</v>
      </c>
      <c r="AY202">
        <v>1</v>
      </c>
      <c r="AZ202">
        <v>0</v>
      </c>
      <c r="BA202">
        <v>1</v>
      </c>
      <c r="BB202">
        <v>1</v>
      </c>
      <c r="BC202">
        <v>0</v>
      </c>
      <c r="BD202">
        <v>0</v>
      </c>
      <c r="BE202">
        <v>0</v>
      </c>
      <c r="BF202">
        <v>0</v>
      </c>
      <c r="BG202">
        <v>0</v>
      </c>
      <c r="BH202">
        <v>0</v>
      </c>
      <c r="BI202">
        <v>0</v>
      </c>
      <c r="BJ202">
        <v>0</v>
      </c>
      <c r="BK202">
        <v>0</v>
      </c>
      <c r="BL202">
        <v>0</v>
      </c>
      <c r="BM202">
        <v>0</v>
      </c>
      <c r="BN202">
        <v>0</v>
      </c>
      <c r="BO202">
        <v>0</v>
      </c>
      <c r="BP202">
        <v>0</v>
      </c>
      <c r="BQ202">
        <v>0</v>
      </c>
      <c r="BR202">
        <v>0</v>
      </c>
      <c r="BS202">
        <v>1</v>
      </c>
      <c r="BT202">
        <v>1</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1</v>
      </c>
      <c r="CN202">
        <v>0</v>
      </c>
      <c r="CO202" t="s">
        <v>1925</v>
      </c>
      <c r="CP202" t="s">
        <v>1925</v>
      </c>
      <c r="CQ202" t="s">
        <v>1925</v>
      </c>
      <c r="CR202" t="s">
        <v>1925</v>
      </c>
      <c r="CS202" t="s">
        <v>1925</v>
      </c>
      <c r="CT202" t="s">
        <v>1925</v>
      </c>
      <c r="CU202" t="s">
        <v>1925</v>
      </c>
      <c r="CV202" t="s">
        <v>1925</v>
      </c>
      <c r="CW202">
        <v>0</v>
      </c>
      <c r="CX202">
        <v>0</v>
      </c>
      <c r="CY202">
        <v>0</v>
      </c>
      <c r="CZ202">
        <v>0</v>
      </c>
      <c r="DA202">
        <v>0</v>
      </c>
      <c r="DB202">
        <v>0</v>
      </c>
      <c r="DC202">
        <v>0</v>
      </c>
      <c r="DD202">
        <v>0</v>
      </c>
      <c r="DE202">
        <v>0</v>
      </c>
      <c r="DF202">
        <v>0</v>
      </c>
      <c r="DG202">
        <v>0</v>
      </c>
      <c r="DH202">
        <v>1</v>
      </c>
      <c r="DI202">
        <v>0</v>
      </c>
      <c r="DJ202">
        <v>0</v>
      </c>
      <c r="DK202">
        <v>0</v>
      </c>
      <c r="DL202">
        <v>0</v>
      </c>
      <c r="DM202">
        <v>0</v>
      </c>
      <c r="DN202">
        <v>1</v>
      </c>
      <c r="DO202">
        <v>0</v>
      </c>
      <c r="DP202">
        <v>0</v>
      </c>
      <c r="DQ202">
        <v>0</v>
      </c>
      <c r="DR202">
        <v>0</v>
      </c>
      <c r="DS202">
        <v>0</v>
      </c>
      <c r="DT202">
        <v>0</v>
      </c>
      <c r="DU202">
        <v>0</v>
      </c>
      <c r="DV202">
        <v>0</v>
      </c>
      <c r="DW202">
        <v>0</v>
      </c>
      <c r="DX202">
        <v>0</v>
      </c>
      <c r="DY202">
        <v>0</v>
      </c>
      <c r="DZ202">
        <v>1</v>
      </c>
      <c r="EA202">
        <v>1</v>
      </c>
      <c r="EB202">
        <v>1</v>
      </c>
      <c r="EC202">
        <v>0</v>
      </c>
      <c r="ED202">
        <v>0</v>
      </c>
      <c r="EE202">
        <v>0</v>
      </c>
      <c r="EF202">
        <v>0</v>
      </c>
      <c r="EG202">
        <v>0</v>
      </c>
      <c r="EH202">
        <v>0</v>
      </c>
      <c r="EI202">
        <v>0</v>
      </c>
      <c r="EJ202">
        <v>0</v>
      </c>
      <c r="EK202">
        <v>0</v>
      </c>
      <c r="EL202">
        <v>0</v>
      </c>
      <c r="EM202">
        <v>1</v>
      </c>
      <c r="EN202">
        <v>0</v>
      </c>
      <c r="EO202">
        <v>0</v>
      </c>
      <c r="EP202">
        <v>0</v>
      </c>
      <c r="EQ202">
        <v>0</v>
      </c>
      <c r="ER202">
        <v>0</v>
      </c>
      <c r="ES202">
        <v>0</v>
      </c>
      <c r="ET202">
        <v>0</v>
      </c>
      <c r="EU202">
        <v>0</v>
      </c>
      <c r="EV202">
        <v>0</v>
      </c>
      <c r="EW202">
        <v>2</v>
      </c>
      <c r="EX202" t="s">
        <v>1925</v>
      </c>
      <c r="EY202" t="s">
        <v>1925</v>
      </c>
      <c r="EZ202" t="s">
        <v>1925</v>
      </c>
      <c r="FA202" t="s">
        <v>1925</v>
      </c>
      <c r="FB202" t="s">
        <v>1925</v>
      </c>
      <c r="FC202" t="s">
        <v>1925</v>
      </c>
      <c r="FD202" t="s">
        <v>1925</v>
      </c>
      <c r="FE202">
        <v>0</v>
      </c>
      <c r="FF202" t="s">
        <v>1925</v>
      </c>
      <c r="FG202" t="s">
        <v>1925</v>
      </c>
      <c r="FH202" t="s">
        <v>1925</v>
      </c>
      <c r="FI202" t="s">
        <v>1925</v>
      </c>
      <c r="FJ202" t="s">
        <v>1925</v>
      </c>
      <c r="FK202" t="s">
        <v>1925</v>
      </c>
      <c r="FL202">
        <v>1</v>
      </c>
      <c r="FM202">
        <v>1</v>
      </c>
      <c r="FN202">
        <v>0</v>
      </c>
      <c r="FO202">
        <v>1</v>
      </c>
      <c r="FP202">
        <v>0</v>
      </c>
      <c r="FQ202">
        <v>0</v>
      </c>
      <c r="FR202">
        <v>0</v>
      </c>
      <c r="FS202">
        <v>1</v>
      </c>
      <c r="FT202">
        <v>0</v>
      </c>
      <c r="FU202">
        <v>0</v>
      </c>
      <c r="FV202">
        <v>0</v>
      </c>
      <c r="FW202">
        <v>0</v>
      </c>
      <c r="FX202">
        <v>1</v>
      </c>
      <c r="FY202">
        <v>0</v>
      </c>
      <c r="FZ202">
        <v>0</v>
      </c>
      <c r="GA202">
        <v>0</v>
      </c>
      <c r="GB202">
        <v>0</v>
      </c>
      <c r="GC202">
        <v>1</v>
      </c>
      <c r="GD202">
        <v>0</v>
      </c>
      <c r="GE202">
        <v>0</v>
      </c>
      <c r="GF202">
        <v>0</v>
      </c>
      <c r="GG202">
        <v>0</v>
      </c>
      <c r="GH202">
        <v>0</v>
      </c>
      <c r="GI202">
        <v>0</v>
      </c>
      <c r="GJ202">
        <v>1</v>
      </c>
      <c r="GK202">
        <v>0</v>
      </c>
      <c r="GL202">
        <v>0</v>
      </c>
      <c r="GM202">
        <v>0</v>
      </c>
      <c r="GN202">
        <v>0</v>
      </c>
      <c r="GO202">
        <v>1</v>
      </c>
      <c r="GP202">
        <v>0</v>
      </c>
      <c r="GQ202">
        <v>0</v>
      </c>
      <c r="GR202" t="s">
        <v>1925</v>
      </c>
      <c r="GS202" t="s">
        <v>1925</v>
      </c>
      <c r="GT202" t="s">
        <v>1925</v>
      </c>
      <c r="GU202" t="s">
        <v>1925</v>
      </c>
      <c r="GV202" t="s">
        <v>1925</v>
      </c>
      <c r="GW202" t="s">
        <v>1925</v>
      </c>
      <c r="GX202" t="s">
        <v>1925</v>
      </c>
      <c r="GY202" t="s">
        <v>1925</v>
      </c>
      <c r="GZ202" t="s">
        <v>1925</v>
      </c>
      <c r="HA202" t="s">
        <v>1925</v>
      </c>
      <c r="HB202" t="s">
        <v>1925</v>
      </c>
      <c r="HC202" t="s">
        <v>1925</v>
      </c>
      <c r="HD202" t="s">
        <v>1925</v>
      </c>
      <c r="HE202">
        <v>1</v>
      </c>
      <c r="HF202">
        <v>1</v>
      </c>
      <c r="HG202">
        <v>0</v>
      </c>
      <c r="HH202">
        <v>0</v>
      </c>
      <c r="HI202">
        <v>0</v>
      </c>
      <c r="HJ202">
        <v>0</v>
      </c>
      <c r="HK202">
        <v>0</v>
      </c>
      <c r="HL202">
        <v>0</v>
      </c>
      <c r="HM202">
        <v>1</v>
      </c>
      <c r="HN202">
        <v>0</v>
      </c>
      <c r="HO202">
        <v>0</v>
      </c>
      <c r="HP202">
        <v>0</v>
      </c>
      <c r="HQ202">
        <v>0</v>
      </c>
      <c r="HR202">
        <v>0</v>
      </c>
      <c r="HS202">
        <v>0</v>
      </c>
    </row>
    <row r="203" spans="1:227" x14ac:dyDescent="0.35">
      <c r="A203" t="s">
        <v>814</v>
      </c>
      <c r="B203" s="1">
        <v>42917</v>
      </c>
      <c r="C203" s="1">
        <v>43281</v>
      </c>
      <c r="D203">
        <v>1</v>
      </c>
      <c r="E203">
        <v>1</v>
      </c>
      <c r="F203">
        <v>1</v>
      </c>
      <c r="G203">
        <v>0</v>
      </c>
      <c r="H203">
        <v>0</v>
      </c>
      <c r="I203">
        <v>0</v>
      </c>
      <c r="J203">
        <v>0</v>
      </c>
      <c r="K203">
        <v>0</v>
      </c>
      <c r="L203">
        <v>0</v>
      </c>
      <c r="M203">
        <v>0</v>
      </c>
      <c r="N203">
        <v>0</v>
      </c>
      <c r="O203">
        <v>0</v>
      </c>
      <c r="P203">
        <v>0</v>
      </c>
      <c r="Q203">
        <v>0</v>
      </c>
      <c r="R203">
        <v>0</v>
      </c>
      <c r="S203">
        <v>1</v>
      </c>
      <c r="T203">
        <v>0</v>
      </c>
      <c r="U203">
        <v>0</v>
      </c>
      <c r="V203">
        <v>1</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1</v>
      </c>
      <c r="AY203">
        <v>1</v>
      </c>
      <c r="AZ203">
        <v>0</v>
      </c>
      <c r="BA203">
        <v>1</v>
      </c>
      <c r="BB203">
        <v>1</v>
      </c>
      <c r="BC203">
        <v>0</v>
      </c>
      <c r="BD203">
        <v>0</v>
      </c>
      <c r="BE203">
        <v>0</v>
      </c>
      <c r="BF203">
        <v>0</v>
      </c>
      <c r="BG203">
        <v>0</v>
      </c>
      <c r="BH203">
        <v>0</v>
      </c>
      <c r="BI203">
        <v>0</v>
      </c>
      <c r="BJ203">
        <v>0</v>
      </c>
      <c r="BK203">
        <v>0</v>
      </c>
      <c r="BL203">
        <v>0</v>
      </c>
      <c r="BM203">
        <v>0</v>
      </c>
      <c r="BN203">
        <v>0</v>
      </c>
      <c r="BO203">
        <v>0</v>
      </c>
      <c r="BP203">
        <v>0</v>
      </c>
      <c r="BQ203">
        <v>0</v>
      </c>
      <c r="BR203">
        <v>0</v>
      </c>
      <c r="BS203">
        <v>1</v>
      </c>
      <c r="BT203">
        <v>1</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1</v>
      </c>
      <c r="CN203">
        <v>0</v>
      </c>
      <c r="CO203" t="s">
        <v>1925</v>
      </c>
      <c r="CP203" t="s">
        <v>1925</v>
      </c>
      <c r="CQ203" t="s">
        <v>1925</v>
      </c>
      <c r="CR203" t="s">
        <v>1925</v>
      </c>
      <c r="CS203" t="s">
        <v>1925</v>
      </c>
      <c r="CT203" t="s">
        <v>1925</v>
      </c>
      <c r="CU203" t="s">
        <v>1925</v>
      </c>
      <c r="CV203" t="s">
        <v>1925</v>
      </c>
      <c r="CW203">
        <v>0</v>
      </c>
      <c r="CX203">
        <v>0</v>
      </c>
      <c r="CY203">
        <v>0</v>
      </c>
      <c r="CZ203">
        <v>0</v>
      </c>
      <c r="DA203">
        <v>0</v>
      </c>
      <c r="DB203">
        <v>0</v>
      </c>
      <c r="DC203">
        <v>0</v>
      </c>
      <c r="DD203">
        <v>0</v>
      </c>
      <c r="DE203">
        <v>0</v>
      </c>
      <c r="DF203">
        <v>0</v>
      </c>
      <c r="DG203">
        <v>0</v>
      </c>
      <c r="DH203">
        <v>1</v>
      </c>
      <c r="DI203">
        <v>0</v>
      </c>
      <c r="DJ203">
        <v>0</v>
      </c>
      <c r="DK203">
        <v>0</v>
      </c>
      <c r="DL203">
        <v>0</v>
      </c>
      <c r="DM203">
        <v>0</v>
      </c>
      <c r="DN203">
        <v>1</v>
      </c>
      <c r="DO203">
        <v>0</v>
      </c>
      <c r="DP203">
        <v>0</v>
      </c>
      <c r="DQ203">
        <v>0</v>
      </c>
      <c r="DR203">
        <v>0</v>
      </c>
      <c r="DS203">
        <v>0</v>
      </c>
      <c r="DT203">
        <v>0</v>
      </c>
      <c r="DU203">
        <v>0</v>
      </c>
      <c r="DV203">
        <v>0</v>
      </c>
      <c r="DW203">
        <v>0</v>
      </c>
      <c r="DX203">
        <v>0</v>
      </c>
      <c r="DY203">
        <v>0</v>
      </c>
      <c r="DZ203">
        <v>1</v>
      </c>
      <c r="EA203">
        <v>1</v>
      </c>
      <c r="EB203">
        <v>1</v>
      </c>
      <c r="EC203">
        <v>0</v>
      </c>
      <c r="ED203">
        <v>0</v>
      </c>
      <c r="EE203">
        <v>0</v>
      </c>
      <c r="EF203">
        <v>0</v>
      </c>
      <c r="EG203">
        <v>0</v>
      </c>
      <c r="EH203">
        <v>0</v>
      </c>
      <c r="EI203">
        <v>0</v>
      </c>
      <c r="EJ203">
        <v>0</v>
      </c>
      <c r="EK203">
        <v>0</v>
      </c>
      <c r="EL203">
        <v>0</v>
      </c>
      <c r="EM203">
        <v>1</v>
      </c>
      <c r="EN203">
        <v>0</v>
      </c>
      <c r="EO203">
        <v>0</v>
      </c>
      <c r="EP203">
        <v>0</v>
      </c>
      <c r="EQ203">
        <v>0</v>
      </c>
      <c r="ER203">
        <v>0</v>
      </c>
      <c r="ES203">
        <v>0</v>
      </c>
      <c r="ET203">
        <v>0</v>
      </c>
      <c r="EU203">
        <v>0</v>
      </c>
      <c r="EV203">
        <v>0</v>
      </c>
      <c r="EW203">
        <v>2</v>
      </c>
      <c r="EX203" t="s">
        <v>1925</v>
      </c>
      <c r="EY203" t="s">
        <v>1925</v>
      </c>
      <c r="EZ203" t="s">
        <v>1925</v>
      </c>
      <c r="FA203" t="s">
        <v>1925</v>
      </c>
      <c r="FB203" t="s">
        <v>1925</v>
      </c>
      <c r="FC203" t="s">
        <v>1925</v>
      </c>
      <c r="FD203" t="s">
        <v>1925</v>
      </c>
      <c r="FE203">
        <v>1</v>
      </c>
      <c r="FF203">
        <v>1</v>
      </c>
      <c r="FG203">
        <v>0</v>
      </c>
      <c r="FH203">
        <v>0</v>
      </c>
      <c r="FI203">
        <v>0</v>
      </c>
      <c r="FJ203">
        <v>0</v>
      </c>
      <c r="FK203">
        <v>0</v>
      </c>
      <c r="FL203">
        <v>1</v>
      </c>
      <c r="FM203">
        <v>1</v>
      </c>
      <c r="FN203">
        <v>0</v>
      </c>
      <c r="FO203">
        <v>1</v>
      </c>
      <c r="FP203">
        <v>0</v>
      </c>
      <c r="FQ203">
        <v>0</v>
      </c>
      <c r="FR203">
        <v>0</v>
      </c>
      <c r="FS203">
        <v>1</v>
      </c>
      <c r="FT203">
        <v>0</v>
      </c>
      <c r="FU203">
        <v>0</v>
      </c>
      <c r="FV203">
        <v>0</v>
      </c>
      <c r="FW203">
        <v>0</v>
      </c>
      <c r="FX203">
        <v>1</v>
      </c>
      <c r="FY203">
        <v>0</v>
      </c>
      <c r="FZ203">
        <v>0</v>
      </c>
      <c r="GA203">
        <v>0</v>
      </c>
      <c r="GB203">
        <v>0</v>
      </c>
      <c r="GC203">
        <v>1</v>
      </c>
      <c r="GD203">
        <v>0</v>
      </c>
      <c r="GE203">
        <v>0</v>
      </c>
      <c r="GF203">
        <v>0</v>
      </c>
      <c r="GG203">
        <v>0</v>
      </c>
      <c r="GH203">
        <v>0</v>
      </c>
      <c r="GI203">
        <v>0</v>
      </c>
      <c r="GJ203">
        <v>1</v>
      </c>
      <c r="GK203">
        <v>0</v>
      </c>
      <c r="GL203">
        <v>0</v>
      </c>
      <c r="GM203">
        <v>0</v>
      </c>
      <c r="GN203">
        <v>0</v>
      </c>
      <c r="GO203">
        <v>1</v>
      </c>
      <c r="GP203">
        <v>0</v>
      </c>
      <c r="GQ203">
        <v>0</v>
      </c>
      <c r="GR203" t="s">
        <v>1925</v>
      </c>
      <c r="GS203" t="s">
        <v>1925</v>
      </c>
      <c r="GT203" t="s">
        <v>1925</v>
      </c>
      <c r="GU203" t="s">
        <v>1925</v>
      </c>
      <c r="GV203" t="s">
        <v>1925</v>
      </c>
      <c r="GW203" t="s">
        <v>1925</v>
      </c>
      <c r="GX203" t="s">
        <v>1925</v>
      </c>
      <c r="GY203" t="s">
        <v>1925</v>
      </c>
      <c r="GZ203" t="s">
        <v>1925</v>
      </c>
      <c r="HA203" t="s">
        <v>1925</v>
      </c>
      <c r="HB203" t="s">
        <v>1925</v>
      </c>
      <c r="HC203" t="s">
        <v>1925</v>
      </c>
      <c r="HD203" t="s">
        <v>1925</v>
      </c>
      <c r="HE203">
        <v>1</v>
      </c>
      <c r="HF203">
        <v>1</v>
      </c>
      <c r="HG203">
        <v>0</v>
      </c>
      <c r="HH203">
        <v>0</v>
      </c>
      <c r="HI203">
        <v>0</v>
      </c>
      <c r="HJ203">
        <v>0</v>
      </c>
      <c r="HK203">
        <v>0</v>
      </c>
      <c r="HL203">
        <v>0</v>
      </c>
      <c r="HM203">
        <v>1</v>
      </c>
      <c r="HN203">
        <v>0</v>
      </c>
      <c r="HO203">
        <v>0</v>
      </c>
      <c r="HP203">
        <v>0</v>
      </c>
      <c r="HQ203">
        <v>0</v>
      </c>
      <c r="HR203">
        <v>0</v>
      </c>
      <c r="HS203">
        <v>0</v>
      </c>
    </row>
    <row r="204" spans="1:227" x14ac:dyDescent="0.35">
      <c r="A204" t="s">
        <v>814</v>
      </c>
      <c r="B204" s="1">
        <v>43282</v>
      </c>
      <c r="C204" s="1">
        <v>43366</v>
      </c>
      <c r="D204">
        <v>1</v>
      </c>
      <c r="E204">
        <v>1</v>
      </c>
      <c r="F204">
        <v>1</v>
      </c>
      <c r="G204">
        <v>0</v>
      </c>
      <c r="H204">
        <v>0</v>
      </c>
      <c r="I204">
        <v>0</v>
      </c>
      <c r="J204">
        <v>0</v>
      </c>
      <c r="K204">
        <v>0</v>
      </c>
      <c r="L204">
        <v>0</v>
      </c>
      <c r="M204">
        <v>0</v>
      </c>
      <c r="N204">
        <v>0</v>
      </c>
      <c r="O204">
        <v>0</v>
      </c>
      <c r="P204">
        <v>0</v>
      </c>
      <c r="Q204">
        <v>0</v>
      </c>
      <c r="R204">
        <v>0</v>
      </c>
      <c r="S204">
        <v>1</v>
      </c>
      <c r="T204">
        <v>0</v>
      </c>
      <c r="U204">
        <v>0</v>
      </c>
      <c r="V204">
        <v>1</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1</v>
      </c>
      <c r="AY204">
        <v>1</v>
      </c>
      <c r="AZ204">
        <v>0</v>
      </c>
      <c r="BA204">
        <v>1</v>
      </c>
      <c r="BB204">
        <v>1</v>
      </c>
      <c r="BC204">
        <v>0</v>
      </c>
      <c r="BD204">
        <v>0</v>
      </c>
      <c r="BE204">
        <v>0</v>
      </c>
      <c r="BF204">
        <v>0</v>
      </c>
      <c r="BG204">
        <v>0</v>
      </c>
      <c r="BH204">
        <v>0</v>
      </c>
      <c r="BI204">
        <v>0</v>
      </c>
      <c r="BJ204">
        <v>0</v>
      </c>
      <c r="BK204">
        <v>0</v>
      </c>
      <c r="BL204">
        <v>0</v>
      </c>
      <c r="BM204">
        <v>0</v>
      </c>
      <c r="BN204">
        <v>0</v>
      </c>
      <c r="BO204">
        <v>0</v>
      </c>
      <c r="BP204">
        <v>0</v>
      </c>
      <c r="BQ204">
        <v>0</v>
      </c>
      <c r="BR204">
        <v>0</v>
      </c>
      <c r="BS204">
        <v>1</v>
      </c>
      <c r="BT204">
        <v>1</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1</v>
      </c>
      <c r="CN204">
        <v>0</v>
      </c>
      <c r="CO204" t="s">
        <v>1925</v>
      </c>
      <c r="CP204" t="s">
        <v>1925</v>
      </c>
      <c r="CQ204" t="s">
        <v>1925</v>
      </c>
      <c r="CR204" t="s">
        <v>1925</v>
      </c>
      <c r="CS204" t="s">
        <v>1925</v>
      </c>
      <c r="CT204" t="s">
        <v>1925</v>
      </c>
      <c r="CU204" t="s">
        <v>1925</v>
      </c>
      <c r="CV204" t="s">
        <v>1925</v>
      </c>
      <c r="CW204">
        <v>0</v>
      </c>
      <c r="CX204">
        <v>0</v>
      </c>
      <c r="CY204">
        <v>0</v>
      </c>
      <c r="CZ204">
        <v>0</v>
      </c>
      <c r="DA204">
        <v>0</v>
      </c>
      <c r="DB204">
        <v>0</v>
      </c>
      <c r="DC204">
        <v>0</v>
      </c>
      <c r="DD204">
        <v>0</v>
      </c>
      <c r="DE204">
        <v>0</v>
      </c>
      <c r="DF204">
        <v>0</v>
      </c>
      <c r="DG204">
        <v>0</v>
      </c>
      <c r="DH204">
        <v>1</v>
      </c>
      <c r="DI204">
        <v>0</v>
      </c>
      <c r="DJ204">
        <v>0</v>
      </c>
      <c r="DK204">
        <v>0</v>
      </c>
      <c r="DL204">
        <v>0</v>
      </c>
      <c r="DM204">
        <v>0</v>
      </c>
      <c r="DN204">
        <v>1</v>
      </c>
      <c r="DO204">
        <v>0</v>
      </c>
      <c r="DP204">
        <v>0</v>
      </c>
      <c r="DQ204">
        <v>0</v>
      </c>
      <c r="DR204">
        <v>0</v>
      </c>
      <c r="DS204">
        <v>0</v>
      </c>
      <c r="DT204">
        <v>0</v>
      </c>
      <c r="DU204">
        <v>0</v>
      </c>
      <c r="DV204">
        <v>0</v>
      </c>
      <c r="DW204">
        <v>0</v>
      </c>
      <c r="DX204">
        <v>0</v>
      </c>
      <c r="DY204">
        <v>0</v>
      </c>
      <c r="DZ204">
        <v>1</v>
      </c>
      <c r="EA204">
        <v>1</v>
      </c>
      <c r="EB204">
        <v>1</v>
      </c>
      <c r="EC204">
        <v>0</v>
      </c>
      <c r="ED204">
        <v>0</v>
      </c>
      <c r="EE204">
        <v>0</v>
      </c>
      <c r="EF204">
        <v>0</v>
      </c>
      <c r="EG204">
        <v>0</v>
      </c>
      <c r="EH204">
        <v>0</v>
      </c>
      <c r="EI204">
        <v>0</v>
      </c>
      <c r="EJ204">
        <v>0</v>
      </c>
      <c r="EK204">
        <v>0</v>
      </c>
      <c r="EL204">
        <v>0</v>
      </c>
      <c r="EM204">
        <v>1</v>
      </c>
      <c r="EN204">
        <v>0</v>
      </c>
      <c r="EO204">
        <v>0</v>
      </c>
      <c r="EP204">
        <v>0</v>
      </c>
      <c r="EQ204">
        <v>0</v>
      </c>
      <c r="ER204">
        <v>0</v>
      </c>
      <c r="ES204">
        <v>0</v>
      </c>
      <c r="ET204">
        <v>0</v>
      </c>
      <c r="EU204">
        <v>0</v>
      </c>
      <c r="EV204">
        <v>0</v>
      </c>
      <c r="EW204">
        <v>2</v>
      </c>
      <c r="EX204" t="s">
        <v>1925</v>
      </c>
      <c r="EY204" t="s">
        <v>1925</v>
      </c>
      <c r="EZ204" t="s">
        <v>1925</v>
      </c>
      <c r="FA204" t="s">
        <v>1925</v>
      </c>
      <c r="FB204" t="s">
        <v>1925</v>
      </c>
      <c r="FC204" t="s">
        <v>1925</v>
      </c>
      <c r="FD204" t="s">
        <v>1925</v>
      </c>
      <c r="FE204">
        <v>1</v>
      </c>
      <c r="FF204">
        <v>1</v>
      </c>
      <c r="FG204">
        <v>0</v>
      </c>
      <c r="FH204">
        <v>0</v>
      </c>
      <c r="FI204">
        <v>0</v>
      </c>
      <c r="FJ204">
        <v>0</v>
      </c>
      <c r="FK204">
        <v>0</v>
      </c>
      <c r="FL204">
        <v>1</v>
      </c>
      <c r="FM204">
        <v>1</v>
      </c>
      <c r="FN204">
        <v>0</v>
      </c>
      <c r="FO204">
        <v>1</v>
      </c>
      <c r="FP204">
        <v>0</v>
      </c>
      <c r="FQ204">
        <v>0</v>
      </c>
      <c r="FR204">
        <v>0</v>
      </c>
      <c r="FS204">
        <v>1</v>
      </c>
      <c r="FT204">
        <v>0</v>
      </c>
      <c r="FU204">
        <v>0</v>
      </c>
      <c r="FV204">
        <v>0</v>
      </c>
      <c r="FW204">
        <v>0</v>
      </c>
      <c r="FX204">
        <v>1</v>
      </c>
      <c r="FY204">
        <v>0</v>
      </c>
      <c r="FZ204">
        <v>0</v>
      </c>
      <c r="GA204">
        <v>0</v>
      </c>
      <c r="GB204">
        <v>0</v>
      </c>
      <c r="GC204">
        <v>1</v>
      </c>
      <c r="GD204">
        <v>0</v>
      </c>
      <c r="GE204">
        <v>0</v>
      </c>
      <c r="GF204">
        <v>0</v>
      </c>
      <c r="GG204">
        <v>0</v>
      </c>
      <c r="GH204">
        <v>0</v>
      </c>
      <c r="GI204">
        <v>0</v>
      </c>
      <c r="GJ204">
        <v>1</v>
      </c>
      <c r="GK204">
        <v>0</v>
      </c>
      <c r="GL204">
        <v>0</v>
      </c>
      <c r="GM204">
        <v>0</v>
      </c>
      <c r="GN204">
        <v>0</v>
      </c>
      <c r="GO204">
        <v>1</v>
      </c>
      <c r="GP204">
        <v>0</v>
      </c>
      <c r="GQ204">
        <v>0</v>
      </c>
      <c r="GR204">
        <v>1</v>
      </c>
      <c r="GS204">
        <v>1</v>
      </c>
      <c r="GT204">
        <v>0</v>
      </c>
      <c r="GU204">
        <v>0</v>
      </c>
      <c r="GV204">
        <v>1</v>
      </c>
      <c r="GW204">
        <v>0</v>
      </c>
      <c r="GX204">
        <v>0</v>
      </c>
      <c r="GY204">
        <v>0</v>
      </c>
      <c r="GZ204">
        <v>0</v>
      </c>
      <c r="HA204">
        <v>0</v>
      </c>
      <c r="HB204">
        <v>0</v>
      </c>
      <c r="HC204">
        <v>1</v>
      </c>
      <c r="HD204">
        <v>1</v>
      </c>
      <c r="HE204">
        <v>1</v>
      </c>
      <c r="HF204">
        <v>1</v>
      </c>
      <c r="HG204">
        <v>0</v>
      </c>
      <c r="HH204">
        <v>0</v>
      </c>
      <c r="HI204">
        <v>0</v>
      </c>
      <c r="HJ204">
        <v>0</v>
      </c>
      <c r="HK204">
        <v>0</v>
      </c>
      <c r="HL204">
        <v>0</v>
      </c>
      <c r="HM204">
        <v>1</v>
      </c>
      <c r="HN204">
        <v>0</v>
      </c>
      <c r="HO204">
        <v>0</v>
      </c>
      <c r="HP204">
        <v>0</v>
      </c>
      <c r="HQ204">
        <v>0</v>
      </c>
      <c r="HR204">
        <v>0</v>
      </c>
      <c r="HS204">
        <v>0</v>
      </c>
    </row>
    <row r="205" spans="1:227" x14ac:dyDescent="0.35">
      <c r="A205" t="s">
        <v>814</v>
      </c>
      <c r="B205" s="1">
        <v>43367</v>
      </c>
      <c r="C205" s="1">
        <v>43435</v>
      </c>
      <c r="D205">
        <v>1</v>
      </c>
      <c r="E205">
        <v>1</v>
      </c>
      <c r="F205">
        <v>1</v>
      </c>
      <c r="G205">
        <v>0</v>
      </c>
      <c r="H205">
        <v>0</v>
      </c>
      <c r="I205">
        <v>0</v>
      </c>
      <c r="J205">
        <v>0</v>
      </c>
      <c r="K205">
        <v>0</v>
      </c>
      <c r="L205">
        <v>0</v>
      </c>
      <c r="M205">
        <v>0</v>
      </c>
      <c r="N205">
        <v>0</v>
      </c>
      <c r="O205">
        <v>0</v>
      </c>
      <c r="P205">
        <v>0</v>
      </c>
      <c r="Q205">
        <v>0</v>
      </c>
      <c r="R205">
        <v>0</v>
      </c>
      <c r="S205">
        <v>1</v>
      </c>
      <c r="T205">
        <v>0</v>
      </c>
      <c r="U205">
        <v>0</v>
      </c>
      <c r="V205">
        <v>1</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1</v>
      </c>
      <c r="AY205">
        <v>1</v>
      </c>
      <c r="AZ205">
        <v>0</v>
      </c>
      <c r="BA205">
        <v>1</v>
      </c>
      <c r="BB205">
        <v>1</v>
      </c>
      <c r="BC205">
        <v>0</v>
      </c>
      <c r="BD205">
        <v>0</v>
      </c>
      <c r="BE205">
        <v>0</v>
      </c>
      <c r="BF205">
        <v>0</v>
      </c>
      <c r="BG205">
        <v>0</v>
      </c>
      <c r="BH205">
        <v>0</v>
      </c>
      <c r="BI205">
        <v>0</v>
      </c>
      <c r="BJ205">
        <v>0</v>
      </c>
      <c r="BK205">
        <v>0</v>
      </c>
      <c r="BL205">
        <v>0</v>
      </c>
      <c r="BM205">
        <v>0</v>
      </c>
      <c r="BN205">
        <v>0</v>
      </c>
      <c r="BO205">
        <v>0</v>
      </c>
      <c r="BP205">
        <v>0</v>
      </c>
      <c r="BQ205">
        <v>0</v>
      </c>
      <c r="BR205">
        <v>0</v>
      </c>
      <c r="BS205">
        <v>1</v>
      </c>
      <c r="BT205">
        <v>1</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1</v>
      </c>
      <c r="CN205">
        <v>0</v>
      </c>
      <c r="CO205" t="s">
        <v>1925</v>
      </c>
      <c r="CP205" t="s">
        <v>1925</v>
      </c>
      <c r="CQ205" t="s">
        <v>1925</v>
      </c>
      <c r="CR205" t="s">
        <v>1925</v>
      </c>
      <c r="CS205" t="s">
        <v>1925</v>
      </c>
      <c r="CT205" t="s">
        <v>1925</v>
      </c>
      <c r="CU205" t="s">
        <v>1925</v>
      </c>
      <c r="CV205" t="s">
        <v>1925</v>
      </c>
      <c r="CW205">
        <v>0</v>
      </c>
      <c r="CX205">
        <v>0</v>
      </c>
      <c r="CY205">
        <v>0</v>
      </c>
      <c r="CZ205">
        <v>0</v>
      </c>
      <c r="DA205">
        <v>0</v>
      </c>
      <c r="DB205">
        <v>0</v>
      </c>
      <c r="DC205">
        <v>0</v>
      </c>
      <c r="DD205">
        <v>0</v>
      </c>
      <c r="DE205">
        <v>0</v>
      </c>
      <c r="DF205">
        <v>0</v>
      </c>
      <c r="DG205">
        <v>0</v>
      </c>
      <c r="DH205">
        <v>1</v>
      </c>
      <c r="DI205">
        <v>0</v>
      </c>
      <c r="DJ205">
        <v>0</v>
      </c>
      <c r="DK205">
        <v>0</v>
      </c>
      <c r="DL205">
        <v>0</v>
      </c>
      <c r="DM205">
        <v>0</v>
      </c>
      <c r="DN205">
        <v>1</v>
      </c>
      <c r="DO205">
        <v>0</v>
      </c>
      <c r="DP205">
        <v>0</v>
      </c>
      <c r="DQ205">
        <v>0</v>
      </c>
      <c r="DR205">
        <v>0</v>
      </c>
      <c r="DS205">
        <v>0</v>
      </c>
      <c r="DT205">
        <v>0</v>
      </c>
      <c r="DU205">
        <v>0</v>
      </c>
      <c r="DV205">
        <v>0</v>
      </c>
      <c r="DW205">
        <v>0</v>
      </c>
      <c r="DX205">
        <v>0</v>
      </c>
      <c r="DY205">
        <v>0</v>
      </c>
      <c r="DZ205">
        <v>1</v>
      </c>
      <c r="EA205">
        <v>1</v>
      </c>
      <c r="EB205">
        <v>1</v>
      </c>
      <c r="EC205">
        <v>0</v>
      </c>
      <c r="ED205">
        <v>0</v>
      </c>
      <c r="EE205">
        <v>0</v>
      </c>
      <c r="EF205">
        <v>0</v>
      </c>
      <c r="EG205">
        <v>0</v>
      </c>
      <c r="EH205">
        <v>0</v>
      </c>
      <c r="EI205">
        <v>0</v>
      </c>
      <c r="EJ205">
        <v>0</v>
      </c>
      <c r="EK205">
        <v>0</v>
      </c>
      <c r="EL205">
        <v>0</v>
      </c>
      <c r="EM205">
        <v>1</v>
      </c>
      <c r="EN205">
        <v>0</v>
      </c>
      <c r="EO205">
        <v>0</v>
      </c>
      <c r="EP205">
        <v>0</v>
      </c>
      <c r="EQ205">
        <v>0</v>
      </c>
      <c r="ER205">
        <v>0</v>
      </c>
      <c r="ES205">
        <v>0</v>
      </c>
      <c r="ET205">
        <v>0</v>
      </c>
      <c r="EU205">
        <v>0</v>
      </c>
      <c r="EV205">
        <v>0</v>
      </c>
      <c r="EW205">
        <v>2</v>
      </c>
      <c r="EX205" t="s">
        <v>1925</v>
      </c>
      <c r="EY205" t="s">
        <v>1925</v>
      </c>
      <c r="EZ205" t="s">
        <v>1925</v>
      </c>
      <c r="FA205" t="s">
        <v>1925</v>
      </c>
      <c r="FB205" t="s">
        <v>1925</v>
      </c>
      <c r="FC205" t="s">
        <v>1925</v>
      </c>
      <c r="FD205" t="s">
        <v>1925</v>
      </c>
      <c r="FE205">
        <v>1</v>
      </c>
      <c r="FF205">
        <v>1</v>
      </c>
      <c r="FG205">
        <v>0</v>
      </c>
      <c r="FH205">
        <v>0</v>
      </c>
      <c r="FI205">
        <v>0</v>
      </c>
      <c r="FJ205">
        <v>0</v>
      </c>
      <c r="FK205">
        <v>0</v>
      </c>
      <c r="FL205">
        <v>1</v>
      </c>
      <c r="FM205">
        <v>1</v>
      </c>
      <c r="FN205">
        <v>0</v>
      </c>
      <c r="FO205">
        <v>1</v>
      </c>
      <c r="FP205">
        <v>0</v>
      </c>
      <c r="FQ205">
        <v>0</v>
      </c>
      <c r="FR205">
        <v>0</v>
      </c>
      <c r="FS205">
        <v>1</v>
      </c>
      <c r="FT205">
        <v>0</v>
      </c>
      <c r="FU205">
        <v>0</v>
      </c>
      <c r="FV205">
        <v>0</v>
      </c>
      <c r="FW205">
        <v>0</v>
      </c>
      <c r="FX205">
        <v>1</v>
      </c>
      <c r="FY205">
        <v>0</v>
      </c>
      <c r="FZ205">
        <v>0</v>
      </c>
      <c r="GA205">
        <v>0</v>
      </c>
      <c r="GB205">
        <v>0</v>
      </c>
      <c r="GC205">
        <v>1</v>
      </c>
      <c r="GD205">
        <v>0</v>
      </c>
      <c r="GE205">
        <v>0</v>
      </c>
      <c r="GF205">
        <v>0</v>
      </c>
      <c r="GG205">
        <v>0</v>
      </c>
      <c r="GH205">
        <v>0</v>
      </c>
      <c r="GI205">
        <v>0</v>
      </c>
      <c r="GJ205">
        <v>1</v>
      </c>
      <c r="GK205">
        <v>0</v>
      </c>
      <c r="GL205">
        <v>0</v>
      </c>
      <c r="GM205">
        <v>0</v>
      </c>
      <c r="GN205">
        <v>0</v>
      </c>
      <c r="GO205">
        <v>1</v>
      </c>
      <c r="GP205">
        <v>0</v>
      </c>
      <c r="GQ205">
        <v>0</v>
      </c>
      <c r="GR205">
        <v>1</v>
      </c>
      <c r="GS205">
        <v>1</v>
      </c>
      <c r="GT205">
        <v>0</v>
      </c>
      <c r="GU205">
        <v>0</v>
      </c>
      <c r="GV205">
        <v>1</v>
      </c>
      <c r="GW205">
        <v>0</v>
      </c>
      <c r="GX205">
        <v>0</v>
      </c>
      <c r="GY205">
        <v>0</v>
      </c>
      <c r="GZ205">
        <v>0</v>
      </c>
      <c r="HA205">
        <v>0</v>
      </c>
      <c r="HB205">
        <v>0</v>
      </c>
      <c r="HC205">
        <v>1</v>
      </c>
      <c r="HD205">
        <v>1</v>
      </c>
      <c r="HE205">
        <v>1</v>
      </c>
      <c r="HF205">
        <v>1</v>
      </c>
      <c r="HG205">
        <v>0</v>
      </c>
      <c r="HH205">
        <v>0</v>
      </c>
      <c r="HI205">
        <v>0</v>
      </c>
      <c r="HJ205">
        <v>0</v>
      </c>
      <c r="HK205">
        <v>0</v>
      </c>
      <c r="HL205">
        <v>0</v>
      </c>
      <c r="HM205">
        <v>1</v>
      </c>
      <c r="HN205">
        <v>0</v>
      </c>
      <c r="HO205">
        <v>0</v>
      </c>
      <c r="HP205">
        <v>0</v>
      </c>
      <c r="HQ205">
        <v>0</v>
      </c>
      <c r="HR205">
        <v>0</v>
      </c>
      <c r="HS205">
        <v>0</v>
      </c>
    </row>
    <row r="206" spans="1:227" x14ac:dyDescent="0.35">
      <c r="A206" t="s">
        <v>875</v>
      </c>
      <c r="B206" s="1">
        <v>39448</v>
      </c>
      <c r="C206" s="1">
        <v>39817</v>
      </c>
      <c r="D206">
        <v>1</v>
      </c>
      <c r="E206">
        <v>1</v>
      </c>
      <c r="F206">
        <v>0</v>
      </c>
      <c r="G206">
        <v>0</v>
      </c>
      <c r="H206">
        <v>0</v>
      </c>
      <c r="I206">
        <v>0</v>
      </c>
      <c r="J206">
        <v>0</v>
      </c>
      <c r="K206">
        <v>0</v>
      </c>
      <c r="L206">
        <v>0</v>
      </c>
      <c r="M206">
        <v>0</v>
      </c>
      <c r="N206">
        <v>0</v>
      </c>
      <c r="O206">
        <v>0</v>
      </c>
      <c r="P206">
        <v>1</v>
      </c>
      <c r="Q206" t="s">
        <v>1925</v>
      </c>
      <c r="R206" t="s">
        <v>1925</v>
      </c>
      <c r="S206" t="s">
        <v>1925</v>
      </c>
      <c r="T206" t="s">
        <v>1925</v>
      </c>
      <c r="U206" t="s">
        <v>1925</v>
      </c>
      <c r="V206" t="s">
        <v>1925</v>
      </c>
      <c r="W206">
        <v>1</v>
      </c>
      <c r="X206">
        <v>1</v>
      </c>
      <c r="Y206">
        <v>1</v>
      </c>
      <c r="Z206">
        <v>1</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1</v>
      </c>
      <c r="AW206">
        <v>0</v>
      </c>
      <c r="AX206">
        <v>0</v>
      </c>
      <c r="AY206">
        <v>0</v>
      </c>
      <c r="AZ206">
        <v>0</v>
      </c>
      <c r="BA206">
        <v>0</v>
      </c>
      <c r="BB206">
        <v>0</v>
      </c>
      <c r="BC206">
        <v>0</v>
      </c>
      <c r="BD206">
        <v>0</v>
      </c>
      <c r="BE206">
        <v>0</v>
      </c>
      <c r="BF206">
        <v>0</v>
      </c>
      <c r="BG206">
        <v>0</v>
      </c>
      <c r="BH206">
        <v>0</v>
      </c>
      <c r="BI206">
        <v>0</v>
      </c>
      <c r="BJ206">
        <v>0</v>
      </c>
      <c r="BK206">
        <v>1</v>
      </c>
      <c r="BL206">
        <v>0</v>
      </c>
      <c r="BM206">
        <v>0</v>
      </c>
      <c r="BN206">
        <v>0</v>
      </c>
      <c r="BO206">
        <v>0</v>
      </c>
      <c r="BP206">
        <v>0</v>
      </c>
      <c r="BQ206">
        <v>0</v>
      </c>
      <c r="BR206">
        <v>0</v>
      </c>
      <c r="BS206">
        <v>1</v>
      </c>
      <c r="BT206">
        <v>1</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1</v>
      </c>
      <c r="CO206" t="s">
        <v>1925</v>
      </c>
      <c r="CP206" t="s">
        <v>1925</v>
      </c>
      <c r="CQ206" t="s">
        <v>1925</v>
      </c>
      <c r="CR206" t="s">
        <v>1925</v>
      </c>
      <c r="CS206" t="s">
        <v>1925</v>
      </c>
      <c r="CT206" t="s">
        <v>1925</v>
      </c>
      <c r="CU206" t="s">
        <v>1925</v>
      </c>
      <c r="CV206" t="s">
        <v>1925</v>
      </c>
      <c r="CW206">
        <v>0</v>
      </c>
      <c r="CX206">
        <v>1</v>
      </c>
      <c r="CY206">
        <v>1</v>
      </c>
      <c r="CZ206">
        <v>1</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1</v>
      </c>
      <c r="DX206">
        <v>0</v>
      </c>
      <c r="DY206">
        <v>0</v>
      </c>
      <c r="DZ206">
        <v>0</v>
      </c>
      <c r="EA206">
        <v>0</v>
      </c>
      <c r="EB206">
        <v>0</v>
      </c>
      <c r="EC206">
        <v>0</v>
      </c>
      <c r="ED206">
        <v>0</v>
      </c>
      <c r="EE206">
        <v>0</v>
      </c>
      <c r="EF206">
        <v>0</v>
      </c>
      <c r="EG206">
        <v>0</v>
      </c>
      <c r="EH206">
        <v>0</v>
      </c>
      <c r="EI206">
        <v>0</v>
      </c>
      <c r="EJ206">
        <v>1</v>
      </c>
      <c r="EK206">
        <v>0</v>
      </c>
      <c r="EL206">
        <v>0</v>
      </c>
      <c r="EM206">
        <v>0</v>
      </c>
      <c r="EN206">
        <v>0</v>
      </c>
      <c r="EO206">
        <v>0</v>
      </c>
      <c r="EP206">
        <v>0</v>
      </c>
      <c r="EQ206">
        <v>0</v>
      </c>
      <c r="ER206">
        <v>0</v>
      </c>
      <c r="ES206">
        <v>0</v>
      </c>
      <c r="ET206">
        <v>0</v>
      </c>
      <c r="EU206">
        <v>0</v>
      </c>
      <c r="EV206">
        <v>1</v>
      </c>
      <c r="EW206">
        <v>2</v>
      </c>
      <c r="EX206" t="s">
        <v>1925</v>
      </c>
      <c r="EY206" t="s">
        <v>1925</v>
      </c>
      <c r="EZ206" t="s">
        <v>1925</v>
      </c>
      <c r="FA206" t="s">
        <v>1925</v>
      </c>
      <c r="FB206" t="s">
        <v>1925</v>
      </c>
      <c r="FC206" t="s">
        <v>1925</v>
      </c>
      <c r="FD206" t="s">
        <v>1925</v>
      </c>
      <c r="FE206">
        <v>0</v>
      </c>
      <c r="FF206" t="s">
        <v>1925</v>
      </c>
      <c r="FG206" t="s">
        <v>1925</v>
      </c>
      <c r="FH206" t="s">
        <v>1925</v>
      </c>
      <c r="FI206" t="s">
        <v>1925</v>
      </c>
      <c r="FJ206" t="s">
        <v>1925</v>
      </c>
      <c r="FK206" t="s">
        <v>1925</v>
      </c>
      <c r="FL206">
        <v>0</v>
      </c>
      <c r="FM206">
        <v>0</v>
      </c>
      <c r="FN206">
        <v>0</v>
      </c>
      <c r="FO206">
        <v>0</v>
      </c>
      <c r="FP206">
        <v>0</v>
      </c>
      <c r="FQ206">
        <v>1</v>
      </c>
      <c r="FR206">
        <v>2</v>
      </c>
      <c r="FS206" t="s">
        <v>1925</v>
      </c>
      <c r="FT206" t="s">
        <v>1925</v>
      </c>
      <c r="FU206" t="s">
        <v>1925</v>
      </c>
      <c r="FV206" t="s">
        <v>1925</v>
      </c>
      <c r="FW206" t="s">
        <v>1925</v>
      </c>
      <c r="FX206" t="s">
        <v>1925</v>
      </c>
      <c r="FY206" t="s">
        <v>1925</v>
      </c>
      <c r="FZ206" t="s">
        <v>1925</v>
      </c>
      <c r="GA206" t="s">
        <v>1925</v>
      </c>
      <c r="GB206" t="s">
        <v>1925</v>
      </c>
      <c r="GC206">
        <v>1</v>
      </c>
      <c r="GD206">
        <v>0</v>
      </c>
      <c r="GE206">
        <v>1</v>
      </c>
      <c r="GF206">
        <v>1</v>
      </c>
      <c r="GG206">
        <v>1</v>
      </c>
      <c r="GH206">
        <v>0</v>
      </c>
      <c r="GI206">
        <v>0</v>
      </c>
      <c r="GJ206">
        <v>0</v>
      </c>
      <c r="GK206">
        <v>0</v>
      </c>
      <c r="GL206">
        <v>0</v>
      </c>
      <c r="GM206">
        <v>0</v>
      </c>
      <c r="GN206">
        <v>0</v>
      </c>
      <c r="GO206">
        <v>0</v>
      </c>
      <c r="GP206">
        <v>0</v>
      </c>
      <c r="GQ206">
        <v>0</v>
      </c>
      <c r="GR206" t="s">
        <v>1925</v>
      </c>
      <c r="GS206" t="s">
        <v>1925</v>
      </c>
      <c r="GT206" t="s">
        <v>1925</v>
      </c>
      <c r="GU206" t="s">
        <v>1925</v>
      </c>
      <c r="GV206" t="s">
        <v>1925</v>
      </c>
      <c r="GW206" t="s">
        <v>1925</v>
      </c>
      <c r="GX206" t="s">
        <v>1925</v>
      </c>
      <c r="GY206" t="s">
        <v>1925</v>
      </c>
      <c r="GZ206" t="s">
        <v>1925</v>
      </c>
      <c r="HA206" t="s">
        <v>1925</v>
      </c>
      <c r="HB206" t="s">
        <v>1925</v>
      </c>
      <c r="HC206" t="s">
        <v>1925</v>
      </c>
      <c r="HD206" t="s">
        <v>1925</v>
      </c>
      <c r="HE206">
        <v>0</v>
      </c>
      <c r="HF206" t="s">
        <v>1925</v>
      </c>
      <c r="HG206" t="s">
        <v>1925</v>
      </c>
      <c r="HH206" t="s">
        <v>1925</v>
      </c>
      <c r="HI206" t="s">
        <v>1925</v>
      </c>
      <c r="HJ206" t="s">
        <v>1925</v>
      </c>
      <c r="HK206" t="s">
        <v>1925</v>
      </c>
      <c r="HL206" t="s">
        <v>1925</v>
      </c>
      <c r="HM206" t="s">
        <v>1925</v>
      </c>
      <c r="HN206" t="s">
        <v>1925</v>
      </c>
      <c r="HO206" t="s">
        <v>1925</v>
      </c>
      <c r="HP206" t="s">
        <v>1925</v>
      </c>
      <c r="HQ206" t="s">
        <v>1925</v>
      </c>
      <c r="HR206" t="s">
        <v>1925</v>
      </c>
      <c r="HS206" t="s">
        <v>1925</v>
      </c>
    </row>
    <row r="207" spans="1:227" x14ac:dyDescent="0.35">
      <c r="A207" t="s">
        <v>875</v>
      </c>
      <c r="B207" s="1">
        <v>39818</v>
      </c>
      <c r="C207" s="1">
        <v>39887</v>
      </c>
      <c r="D207">
        <v>1</v>
      </c>
      <c r="E207">
        <v>1</v>
      </c>
      <c r="F207">
        <v>0</v>
      </c>
      <c r="G207">
        <v>0</v>
      </c>
      <c r="H207">
        <v>0</v>
      </c>
      <c r="I207">
        <v>0</v>
      </c>
      <c r="J207">
        <v>0</v>
      </c>
      <c r="K207">
        <v>0</v>
      </c>
      <c r="L207">
        <v>0</v>
      </c>
      <c r="M207">
        <v>0</v>
      </c>
      <c r="N207">
        <v>0</v>
      </c>
      <c r="O207">
        <v>0</v>
      </c>
      <c r="P207">
        <v>1</v>
      </c>
      <c r="Q207" t="s">
        <v>1925</v>
      </c>
      <c r="R207" t="s">
        <v>1925</v>
      </c>
      <c r="S207" t="s">
        <v>1925</v>
      </c>
      <c r="T207" t="s">
        <v>1925</v>
      </c>
      <c r="U207" t="s">
        <v>1925</v>
      </c>
      <c r="V207" t="s">
        <v>1925</v>
      </c>
      <c r="W207">
        <v>1</v>
      </c>
      <c r="X207">
        <v>1</v>
      </c>
      <c r="Y207">
        <v>1</v>
      </c>
      <c r="Z207">
        <v>1</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1</v>
      </c>
      <c r="AW207">
        <v>0</v>
      </c>
      <c r="AX207">
        <v>0</v>
      </c>
      <c r="AY207">
        <v>0</v>
      </c>
      <c r="AZ207">
        <v>0</v>
      </c>
      <c r="BA207">
        <v>0</v>
      </c>
      <c r="BB207">
        <v>0</v>
      </c>
      <c r="BC207">
        <v>0</v>
      </c>
      <c r="BD207">
        <v>0</v>
      </c>
      <c r="BE207">
        <v>0</v>
      </c>
      <c r="BF207">
        <v>0</v>
      </c>
      <c r="BG207">
        <v>0</v>
      </c>
      <c r="BH207">
        <v>0</v>
      </c>
      <c r="BI207">
        <v>0</v>
      </c>
      <c r="BJ207">
        <v>0</v>
      </c>
      <c r="BK207">
        <v>1</v>
      </c>
      <c r="BL207">
        <v>0</v>
      </c>
      <c r="BM207">
        <v>0</v>
      </c>
      <c r="BN207">
        <v>0</v>
      </c>
      <c r="BO207">
        <v>0</v>
      </c>
      <c r="BP207">
        <v>0</v>
      </c>
      <c r="BQ207">
        <v>0</v>
      </c>
      <c r="BR207">
        <v>0</v>
      </c>
      <c r="BS207">
        <v>1</v>
      </c>
      <c r="BT207">
        <v>1</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1</v>
      </c>
      <c r="CO207" t="s">
        <v>1925</v>
      </c>
      <c r="CP207" t="s">
        <v>1925</v>
      </c>
      <c r="CQ207" t="s">
        <v>1925</v>
      </c>
      <c r="CR207" t="s">
        <v>1925</v>
      </c>
      <c r="CS207" t="s">
        <v>1925</v>
      </c>
      <c r="CT207" t="s">
        <v>1925</v>
      </c>
      <c r="CU207" t="s">
        <v>1925</v>
      </c>
      <c r="CV207" t="s">
        <v>1925</v>
      </c>
      <c r="CW207">
        <v>0</v>
      </c>
      <c r="CX207">
        <v>1</v>
      </c>
      <c r="CY207">
        <v>1</v>
      </c>
      <c r="CZ207">
        <v>1</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1</v>
      </c>
      <c r="DX207">
        <v>0</v>
      </c>
      <c r="DY207">
        <v>0</v>
      </c>
      <c r="DZ207">
        <v>0</v>
      </c>
      <c r="EA207">
        <v>0</v>
      </c>
      <c r="EB207">
        <v>0</v>
      </c>
      <c r="EC207">
        <v>0</v>
      </c>
      <c r="ED207">
        <v>0</v>
      </c>
      <c r="EE207">
        <v>0</v>
      </c>
      <c r="EF207">
        <v>0</v>
      </c>
      <c r="EG207">
        <v>0</v>
      </c>
      <c r="EH207">
        <v>0</v>
      </c>
      <c r="EI207">
        <v>0</v>
      </c>
      <c r="EJ207">
        <v>1</v>
      </c>
      <c r="EK207">
        <v>0</v>
      </c>
      <c r="EL207">
        <v>0</v>
      </c>
      <c r="EM207">
        <v>0</v>
      </c>
      <c r="EN207">
        <v>0</v>
      </c>
      <c r="EO207">
        <v>0</v>
      </c>
      <c r="EP207">
        <v>0</v>
      </c>
      <c r="EQ207">
        <v>0</v>
      </c>
      <c r="ER207">
        <v>0</v>
      </c>
      <c r="ES207">
        <v>0</v>
      </c>
      <c r="ET207">
        <v>0</v>
      </c>
      <c r="EU207">
        <v>0</v>
      </c>
      <c r="EV207">
        <v>1</v>
      </c>
      <c r="EW207">
        <v>2</v>
      </c>
      <c r="EX207" t="s">
        <v>1925</v>
      </c>
      <c r="EY207" t="s">
        <v>1925</v>
      </c>
      <c r="EZ207" t="s">
        <v>1925</v>
      </c>
      <c r="FA207" t="s">
        <v>1925</v>
      </c>
      <c r="FB207" t="s">
        <v>1925</v>
      </c>
      <c r="FC207" t="s">
        <v>1925</v>
      </c>
      <c r="FD207" t="s">
        <v>1925</v>
      </c>
      <c r="FE207">
        <v>0</v>
      </c>
      <c r="FF207" t="s">
        <v>1925</v>
      </c>
      <c r="FG207" t="s">
        <v>1925</v>
      </c>
      <c r="FH207" t="s">
        <v>1925</v>
      </c>
      <c r="FI207" t="s">
        <v>1925</v>
      </c>
      <c r="FJ207" t="s">
        <v>1925</v>
      </c>
      <c r="FK207" t="s">
        <v>1925</v>
      </c>
      <c r="FL207">
        <v>0</v>
      </c>
      <c r="FM207">
        <v>0</v>
      </c>
      <c r="FN207">
        <v>0</v>
      </c>
      <c r="FO207">
        <v>0</v>
      </c>
      <c r="FP207">
        <v>0</v>
      </c>
      <c r="FQ207">
        <v>1</v>
      </c>
      <c r="FR207">
        <v>2</v>
      </c>
      <c r="FS207" t="s">
        <v>1925</v>
      </c>
      <c r="FT207" t="s">
        <v>1925</v>
      </c>
      <c r="FU207" t="s">
        <v>1925</v>
      </c>
      <c r="FV207" t="s">
        <v>1925</v>
      </c>
      <c r="FW207" t="s">
        <v>1925</v>
      </c>
      <c r="FX207" t="s">
        <v>1925</v>
      </c>
      <c r="FY207" t="s">
        <v>1925</v>
      </c>
      <c r="FZ207" t="s">
        <v>1925</v>
      </c>
      <c r="GA207" t="s">
        <v>1925</v>
      </c>
      <c r="GB207" t="s">
        <v>1925</v>
      </c>
      <c r="GC207">
        <v>1</v>
      </c>
      <c r="GD207">
        <v>0</v>
      </c>
      <c r="GE207">
        <v>1</v>
      </c>
      <c r="GF207">
        <v>1</v>
      </c>
      <c r="GG207">
        <v>1</v>
      </c>
      <c r="GH207">
        <v>0</v>
      </c>
      <c r="GI207">
        <v>0</v>
      </c>
      <c r="GJ207">
        <v>0</v>
      </c>
      <c r="GK207">
        <v>0</v>
      </c>
      <c r="GL207">
        <v>0</v>
      </c>
      <c r="GM207">
        <v>0</v>
      </c>
      <c r="GN207">
        <v>0</v>
      </c>
      <c r="GO207">
        <v>0</v>
      </c>
      <c r="GP207">
        <v>0</v>
      </c>
      <c r="GQ207">
        <v>0</v>
      </c>
      <c r="GR207" t="s">
        <v>1925</v>
      </c>
      <c r="GS207" t="s">
        <v>1925</v>
      </c>
      <c r="GT207" t="s">
        <v>1925</v>
      </c>
      <c r="GU207" t="s">
        <v>1925</v>
      </c>
      <c r="GV207" t="s">
        <v>1925</v>
      </c>
      <c r="GW207" t="s">
        <v>1925</v>
      </c>
      <c r="GX207" t="s">
        <v>1925</v>
      </c>
      <c r="GY207" t="s">
        <v>1925</v>
      </c>
      <c r="GZ207" t="s">
        <v>1925</v>
      </c>
      <c r="HA207" t="s">
        <v>1925</v>
      </c>
      <c r="HB207" t="s">
        <v>1925</v>
      </c>
      <c r="HC207" t="s">
        <v>1925</v>
      </c>
      <c r="HD207" t="s">
        <v>1925</v>
      </c>
      <c r="HE207">
        <v>0</v>
      </c>
      <c r="HF207" t="s">
        <v>1925</v>
      </c>
      <c r="HG207" t="s">
        <v>1925</v>
      </c>
      <c r="HH207" t="s">
        <v>1925</v>
      </c>
      <c r="HI207" t="s">
        <v>1925</v>
      </c>
      <c r="HJ207" t="s">
        <v>1925</v>
      </c>
      <c r="HK207" t="s">
        <v>1925</v>
      </c>
      <c r="HL207" t="s">
        <v>1925</v>
      </c>
      <c r="HM207" t="s">
        <v>1925</v>
      </c>
      <c r="HN207" t="s">
        <v>1925</v>
      </c>
      <c r="HO207" t="s">
        <v>1925</v>
      </c>
      <c r="HP207" t="s">
        <v>1925</v>
      </c>
      <c r="HQ207" t="s">
        <v>1925</v>
      </c>
      <c r="HR207" t="s">
        <v>1925</v>
      </c>
      <c r="HS207" t="s">
        <v>1925</v>
      </c>
    </row>
    <row r="208" spans="1:227" x14ac:dyDescent="0.35">
      <c r="A208" t="s">
        <v>875</v>
      </c>
      <c r="B208" s="1">
        <v>39888</v>
      </c>
      <c r="C208" s="1">
        <v>40300</v>
      </c>
      <c r="D208">
        <v>1</v>
      </c>
      <c r="E208">
        <v>1</v>
      </c>
      <c r="F208">
        <v>0</v>
      </c>
      <c r="G208">
        <v>0</v>
      </c>
      <c r="H208">
        <v>0</v>
      </c>
      <c r="I208">
        <v>0</v>
      </c>
      <c r="J208">
        <v>0</v>
      </c>
      <c r="K208">
        <v>0</v>
      </c>
      <c r="L208">
        <v>0</v>
      </c>
      <c r="M208">
        <v>0</v>
      </c>
      <c r="N208">
        <v>0</v>
      </c>
      <c r="O208">
        <v>0</v>
      </c>
      <c r="P208">
        <v>1</v>
      </c>
      <c r="Q208" t="s">
        <v>1925</v>
      </c>
      <c r="R208" t="s">
        <v>1925</v>
      </c>
      <c r="S208" t="s">
        <v>1925</v>
      </c>
      <c r="T208" t="s">
        <v>1925</v>
      </c>
      <c r="U208" t="s">
        <v>1925</v>
      </c>
      <c r="V208" t="s">
        <v>1925</v>
      </c>
      <c r="W208">
        <v>1</v>
      </c>
      <c r="X208">
        <v>1</v>
      </c>
      <c r="Y208">
        <v>1</v>
      </c>
      <c r="Z208">
        <v>1</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1</v>
      </c>
      <c r="AW208">
        <v>0</v>
      </c>
      <c r="AX208">
        <v>0</v>
      </c>
      <c r="AY208">
        <v>0</v>
      </c>
      <c r="AZ208">
        <v>0</v>
      </c>
      <c r="BA208">
        <v>0</v>
      </c>
      <c r="BB208">
        <v>0</v>
      </c>
      <c r="BC208">
        <v>0</v>
      </c>
      <c r="BD208">
        <v>0</v>
      </c>
      <c r="BE208">
        <v>0</v>
      </c>
      <c r="BF208">
        <v>0</v>
      </c>
      <c r="BG208">
        <v>0</v>
      </c>
      <c r="BH208">
        <v>0</v>
      </c>
      <c r="BI208">
        <v>0</v>
      </c>
      <c r="BJ208">
        <v>0</v>
      </c>
      <c r="BK208">
        <v>1</v>
      </c>
      <c r="BL208">
        <v>0</v>
      </c>
      <c r="BM208">
        <v>0</v>
      </c>
      <c r="BN208">
        <v>0</v>
      </c>
      <c r="BO208">
        <v>0</v>
      </c>
      <c r="BP208">
        <v>0</v>
      </c>
      <c r="BQ208">
        <v>0</v>
      </c>
      <c r="BR208">
        <v>0</v>
      </c>
      <c r="BS208">
        <v>1</v>
      </c>
      <c r="BT208">
        <v>1</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1</v>
      </c>
      <c r="CO208" t="s">
        <v>1925</v>
      </c>
      <c r="CP208" t="s">
        <v>1925</v>
      </c>
      <c r="CQ208" t="s">
        <v>1925</v>
      </c>
      <c r="CR208" t="s">
        <v>1925</v>
      </c>
      <c r="CS208" t="s">
        <v>1925</v>
      </c>
      <c r="CT208" t="s">
        <v>1925</v>
      </c>
      <c r="CU208" t="s">
        <v>1925</v>
      </c>
      <c r="CV208" t="s">
        <v>1925</v>
      </c>
      <c r="CW208">
        <v>0</v>
      </c>
      <c r="CX208">
        <v>1</v>
      </c>
      <c r="CY208">
        <v>1</v>
      </c>
      <c r="CZ208">
        <v>1</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1</v>
      </c>
      <c r="DX208">
        <v>0</v>
      </c>
      <c r="DY208">
        <v>0</v>
      </c>
      <c r="DZ208">
        <v>0</v>
      </c>
      <c r="EA208">
        <v>0</v>
      </c>
      <c r="EB208">
        <v>0</v>
      </c>
      <c r="EC208">
        <v>0</v>
      </c>
      <c r="ED208">
        <v>0</v>
      </c>
      <c r="EE208">
        <v>0</v>
      </c>
      <c r="EF208">
        <v>0</v>
      </c>
      <c r="EG208">
        <v>0</v>
      </c>
      <c r="EH208">
        <v>0</v>
      </c>
      <c r="EI208">
        <v>0</v>
      </c>
      <c r="EJ208">
        <v>1</v>
      </c>
      <c r="EK208">
        <v>0</v>
      </c>
      <c r="EL208">
        <v>0</v>
      </c>
      <c r="EM208">
        <v>0</v>
      </c>
      <c r="EN208">
        <v>0</v>
      </c>
      <c r="EO208">
        <v>0</v>
      </c>
      <c r="EP208">
        <v>0</v>
      </c>
      <c r="EQ208">
        <v>0</v>
      </c>
      <c r="ER208">
        <v>0</v>
      </c>
      <c r="ES208">
        <v>0</v>
      </c>
      <c r="ET208">
        <v>0</v>
      </c>
      <c r="EU208">
        <v>0</v>
      </c>
      <c r="EV208">
        <v>1</v>
      </c>
      <c r="EW208">
        <v>2</v>
      </c>
      <c r="EX208" t="s">
        <v>1925</v>
      </c>
      <c r="EY208" t="s">
        <v>1925</v>
      </c>
      <c r="EZ208" t="s">
        <v>1925</v>
      </c>
      <c r="FA208" t="s">
        <v>1925</v>
      </c>
      <c r="FB208" t="s">
        <v>1925</v>
      </c>
      <c r="FC208" t="s">
        <v>1925</v>
      </c>
      <c r="FD208" t="s">
        <v>1925</v>
      </c>
      <c r="FE208">
        <v>0</v>
      </c>
      <c r="FF208" t="s">
        <v>1925</v>
      </c>
      <c r="FG208" t="s">
        <v>1925</v>
      </c>
      <c r="FH208" t="s">
        <v>1925</v>
      </c>
      <c r="FI208" t="s">
        <v>1925</v>
      </c>
      <c r="FJ208" t="s">
        <v>1925</v>
      </c>
      <c r="FK208" t="s">
        <v>1925</v>
      </c>
      <c r="FL208">
        <v>0</v>
      </c>
      <c r="FM208">
        <v>0</v>
      </c>
      <c r="FN208">
        <v>0</v>
      </c>
      <c r="FO208">
        <v>0</v>
      </c>
      <c r="FP208">
        <v>0</v>
      </c>
      <c r="FQ208">
        <v>1</v>
      </c>
      <c r="FR208">
        <v>2</v>
      </c>
      <c r="FS208" t="s">
        <v>1925</v>
      </c>
      <c r="FT208" t="s">
        <v>1925</v>
      </c>
      <c r="FU208" t="s">
        <v>1925</v>
      </c>
      <c r="FV208" t="s">
        <v>1925</v>
      </c>
      <c r="FW208" t="s">
        <v>1925</v>
      </c>
      <c r="FX208" t="s">
        <v>1925</v>
      </c>
      <c r="FY208" t="s">
        <v>1925</v>
      </c>
      <c r="FZ208" t="s">
        <v>1925</v>
      </c>
      <c r="GA208" t="s">
        <v>1925</v>
      </c>
      <c r="GB208" t="s">
        <v>1925</v>
      </c>
      <c r="GC208">
        <v>1</v>
      </c>
      <c r="GD208">
        <v>0</v>
      </c>
      <c r="GE208">
        <v>1</v>
      </c>
      <c r="GF208">
        <v>1</v>
      </c>
      <c r="GG208">
        <v>1</v>
      </c>
      <c r="GH208">
        <v>0</v>
      </c>
      <c r="GI208">
        <v>0</v>
      </c>
      <c r="GJ208">
        <v>0</v>
      </c>
      <c r="GK208">
        <v>0</v>
      </c>
      <c r="GL208">
        <v>0</v>
      </c>
      <c r="GM208">
        <v>0</v>
      </c>
      <c r="GN208">
        <v>0</v>
      </c>
      <c r="GO208">
        <v>0</v>
      </c>
      <c r="GP208">
        <v>0</v>
      </c>
      <c r="GQ208">
        <v>0</v>
      </c>
      <c r="GR208" t="s">
        <v>1925</v>
      </c>
      <c r="GS208" t="s">
        <v>1925</v>
      </c>
      <c r="GT208" t="s">
        <v>1925</v>
      </c>
      <c r="GU208" t="s">
        <v>1925</v>
      </c>
      <c r="GV208" t="s">
        <v>1925</v>
      </c>
      <c r="GW208" t="s">
        <v>1925</v>
      </c>
      <c r="GX208" t="s">
        <v>1925</v>
      </c>
      <c r="GY208" t="s">
        <v>1925</v>
      </c>
      <c r="GZ208" t="s">
        <v>1925</v>
      </c>
      <c r="HA208" t="s">
        <v>1925</v>
      </c>
      <c r="HB208" t="s">
        <v>1925</v>
      </c>
      <c r="HC208" t="s">
        <v>1925</v>
      </c>
      <c r="HD208" t="s">
        <v>1925</v>
      </c>
      <c r="HE208">
        <v>0</v>
      </c>
      <c r="HF208" t="s">
        <v>1925</v>
      </c>
      <c r="HG208" t="s">
        <v>1925</v>
      </c>
      <c r="HH208" t="s">
        <v>1925</v>
      </c>
      <c r="HI208" t="s">
        <v>1925</v>
      </c>
      <c r="HJ208" t="s">
        <v>1925</v>
      </c>
      <c r="HK208" t="s">
        <v>1925</v>
      </c>
      <c r="HL208" t="s">
        <v>1925</v>
      </c>
      <c r="HM208" t="s">
        <v>1925</v>
      </c>
      <c r="HN208" t="s">
        <v>1925</v>
      </c>
      <c r="HO208" t="s">
        <v>1925</v>
      </c>
      <c r="HP208" t="s">
        <v>1925</v>
      </c>
      <c r="HQ208" t="s">
        <v>1925</v>
      </c>
      <c r="HR208" t="s">
        <v>1925</v>
      </c>
      <c r="HS208" t="s">
        <v>1925</v>
      </c>
    </row>
    <row r="209" spans="1:227" x14ac:dyDescent="0.35">
      <c r="A209" t="s">
        <v>875</v>
      </c>
      <c r="B209" s="1">
        <v>40301</v>
      </c>
      <c r="C209" s="1">
        <v>40478</v>
      </c>
      <c r="D209">
        <v>1</v>
      </c>
      <c r="E209">
        <v>1</v>
      </c>
      <c r="F209">
        <v>0</v>
      </c>
      <c r="G209">
        <v>0</v>
      </c>
      <c r="H209">
        <v>0</v>
      </c>
      <c r="I209">
        <v>0</v>
      </c>
      <c r="J209">
        <v>0</v>
      </c>
      <c r="K209">
        <v>0</v>
      </c>
      <c r="L209">
        <v>0</v>
      </c>
      <c r="M209">
        <v>0</v>
      </c>
      <c r="N209">
        <v>0</v>
      </c>
      <c r="O209">
        <v>0</v>
      </c>
      <c r="P209">
        <v>1</v>
      </c>
      <c r="Q209" t="s">
        <v>1925</v>
      </c>
      <c r="R209" t="s">
        <v>1925</v>
      </c>
      <c r="S209" t="s">
        <v>1925</v>
      </c>
      <c r="T209" t="s">
        <v>1925</v>
      </c>
      <c r="U209" t="s">
        <v>1925</v>
      </c>
      <c r="V209" t="s">
        <v>1925</v>
      </c>
      <c r="W209">
        <v>1</v>
      </c>
      <c r="X209">
        <v>1</v>
      </c>
      <c r="Y209">
        <v>1</v>
      </c>
      <c r="Z209">
        <v>1</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1</v>
      </c>
      <c r="AW209">
        <v>0</v>
      </c>
      <c r="AX209">
        <v>0</v>
      </c>
      <c r="AY209">
        <v>0</v>
      </c>
      <c r="AZ209">
        <v>0</v>
      </c>
      <c r="BA209">
        <v>0</v>
      </c>
      <c r="BB209">
        <v>0</v>
      </c>
      <c r="BC209">
        <v>0</v>
      </c>
      <c r="BD209">
        <v>0</v>
      </c>
      <c r="BE209">
        <v>0</v>
      </c>
      <c r="BF209">
        <v>0</v>
      </c>
      <c r="BG209">
        <v>0</v>
      </c>
      <c r="BH209">
        <v>0</v>
      </c>
      <c r="BI209">
        <v>0</v>
      </c>
      <c r="BJ209">
        <v>0</v>
      </c>
      <c r="BK209">
        <v>1</v>
      </c>
      <c r="BL209">
        <v>0</v>
      </c>
      <c r="BM209">
        <v>0</v>
      </c>
      <c r="BN209">
        <v>0</v>
      </c>
      <c r="BO209">
        <v>0</v>
      </c>
      <c r="BP209">
        <v>0</v>
      </c>
      <c r="BQ209">
        <v>0</v>
      </c>
      <c r="BR209">
        <v>0</v>
      </c>
      <c r="BS209">
        <v>1</v>
      </c>
      <c r="BT209">
        <v>1</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1</v>
      </c>
      <c r="CO209" t="s">
        <v>1925</v>
      </c>
      <c r="CP209" t="s">
        <v>1925</v>
      </c>
      <c r="CQ209" t="s">
        <v>1925</v>
      </c>
      <c r="CR209" t="s">
        <v>1925</v>
      </c>
      <c r="CS209" t="s">
        <v>1925</v>
      </c>
      <c r="CT209" t="s">
        <v>1925</v>
      </c>
      <c r="CU209" t="s">
        <v>1925</v>
      </c>
      <c r="CV209" t="s">
        <v>1925</v>
      </c>
      <c r="CW209">
        <v>0</v>
      </c>
      <c r="CX209">
        <v>1</v>
      </c>
      <c r="CY209">
        <v>1</v>
      </c>
      <c r="CZ209">
        <v>1</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1</v>
      </c>
      <c r="DX209">
        <v>0</v>
      </c>
      <c r="DY209">
        <v>0</v>
      </c>
      <c r="DZ209">
        <v>0</v>
      </c>
      <c r="EA209">
        <v>0</v>
      </c>
      <c r="EB209">
        <v>0</v>
      </c>
      <c r="EC209">
        <v>0</v>
      </c>
      <c r="ED209">
        <v>0</v>
      </c>
      <c r="EE209">
        <v>0</v>
      </c>
      <c r="EF209">
        <v>0</v>
      </c>
      <c r="EG209">
        <v>0</v>
      </c>
      <c r="EH209">
        <v>0</v>
      </c>
      <c r="EI209">
        <v>0</v>
      </c>
      <c r="EJ209">
        <v>1</v>
      </c>
      <c r="EK209">
        <v>0</v>
      </c>
      <c r="EL209">
        <v>0</v>
      </c>
      <c r="EM209">
        <v>0</v>
      </c>
      <c r="EN209">
        <v>0</v>
      </c>
      <c r="EO209">
        <v>0</v>
      </c>
      <c r="EP209">
        <v>0</v>
      </c>
      <c r="EQ209">
        <v>0</v>
      </c>
      <c r="ER209">
        <v>0</v>
      </c>
      <c r="ES209">
        <v>0</v>
      </c>
      <c r="ET209">
        <v>0</v>
      </c>
      <c r="EU209">
        <v>0</v>
      </c>
      <c r="EV209">
        <v>1</v>
      </c>
      <c r="EW209">
        <v>2</v>
      </c>
      <c r="EX209" t="s">
        <v>1925</v>
      </c>
      <c r="EY209" t="s">
        <v>1925</v>
      </c>
      <c r="EZ209" t="s">
        <v>1925</v>
      </c>
      <c r="FA209" t="s">
        <v>1925</v>
      </c>
      <c r="FB209" t="s">
        <v>1925</v>
      </c>
      <c r="FC209" t="s">
        <v>1925</v>
      </c>
      <c r="FD209" t="s">
        <v>1925</v>
      </c>
      <c r="FE209">
        <v>0</v>
      </c>
      <c r="FF209" t="s">
        <v>1925</v>
      </c>
      <c r="FG209" t="s">
        <v>1925</v>
      </c>
      <c r="FH209" t="s">
        <v>1925</v>
      </c>
      <c r="FI209" t="s">
        <v>1925</v>
      </c>
      <c r="FJ209" t="s">
        <v>1925</v>
      </c>
      <c r="FK209" t="s">
        <v>1925</v>
      </c>
      <c r="FL209">
        <v>0</v>
      </c>
      <c r="FM209">
        <v>0</v>
      </c>
      <c r="FN209">
        <v>0</v>
      </c>
      <c r="FO209">
        <v>0</v>
      </c>
      <c r="FP209">
        <v>0</v>
      </c>
      <c r="FQ209">
        <v>1</v>
      </c>
      <c r="FR209">
        <v>2</v>
      </c>
      <c r="FS209" t="s">
        <v>1925</v>
      </c>
      <c r="FT209" t="s">
        <v>1925</v>
      </c>
      <c r="FU209" t="s">
        <v>1925</v>
      </c>
      <c r="FV209" t="s">
        <v>1925</v>
      </c>
      <c r="FW209" t="s">
        <v>1925</v>
      </c>
      <c r="FX209" t="s">
        <v>1925</v>
      </c>
      <c r="FY209" t="s">
        <v>1925</v>
      </c>
      <c r="FZ209" t="s">
        <v>1925</v>
      </c>
      <c r="GA209" t="s">
        <v>1925</v>
      </c>
      <c r="GB209" t="s">
        <v>1925</v>
      </c>
      <c r="GC209">
        <v>1</v>
      </c>
      <c r="GD209">
        <v>0</v>
      </c>
      <c r="GE209">
        <v>1</v>
      </c>
      <c r="GF209">
        <v>1</v>
      </c>
      <c r="GG209">
        <v>1</v>
      </c>
      <c r="GH209">
        <v>0</v>
      </c>
      <c r="GI209">
        <v>0</v>
      </c>
      <c r="GJ209">
        <v>0</v>
      </c>
      <c r="GK209">
        <v>0</v>
      </c>
      <c r="GL209">
        <v>0</v>
      </c>
      <c r="GM209">
        <v>0</v>
      </c>
      <c r="GN209">
        <v>0</v>
      </c>
      <c r="GO209">
        <v>0</v>
      </c>
      <c r="GP209">
        <v>0</v>
      </c>
      <c r="GQ209">
        <v>0</v>
      </c>
      <c r="GR209" t="s">
        <v>1925</v>
      </c>
      <c r="GS209" t="s">
        <v>1925</v>
      </c>
      <c r="GT209" t="s">
        <v>1925</v>
      </c>
      <c r="GU209" t="s">
        <v>1925</v>
      </c>
      <c r="GV209" t="s">
        <v>1925</v>
      </c>
      <c r="GW209" t="s">
        <v>1925</v>
      </c>
      <c r="GX209" t="s">
        <v>1925</v>
      </c>
      <c r="GY209" t="s">
        <v>1925</v>
      </c>
      <c r="GZ209" t="s">
        <v>1925</v>
      </c>
      <c r="HA209" t="s">
        <v>1925</v>
      </c>
      <c r="HB209" t="s">
        <v>1925</v>
      </c>
      <c r="HC209" t="s">
        <v>1925</v>
      </c>
      <c r="HD209" t="s">
        <v>1925</v>
      </c>
      <c r="HE209">
        <v>0</v>
      </c>
      <c r="HF209" t="s">
        <v>1925</v>
      </c>
      <c r="HG209" t="s">
        <v>1925</v>
      </c>
      <c r="HH209" t="s">
        <v>1925</v>
      </c>
      <c r="HI209" t="s">
        <v>1925</v>
      </c>
      <c r="HJ209" t="s">
        <v>1925</v>
      </c>
      <c r="HK209" t="s">
        <v>1925</v>
      </c>
      <c r="HL209" t="s">
        <v>1925</v>
      </c>
      <c r="HM209" t="s">
        <v>1925</v>
      </c>
      <c r="HN209" t="s">
        <v>1925</v>
      </c>
      <c r="HO209" t="s">
        <v>1925</v>
      </c>
      <c r="HP209" t="s">
        <v>1925</v>
      </c>
      <c r="HQ209" t="s">
        <v>1925</v>
      </c>
      <c r="HR209" t="s">
        <v>1925</v>
      </c>
      <c r="HS209" t="s">
        <v>1925</v>
      </c>
    </row>
    <row r="210" spans="1:227" x14ac:dyDescent="0.35">
      <c r="A210" t="s">
        <v>875</v>
      </c>
      <c r="B210" s="1">
        <v>40479</v>
      </c>
      <c r="C210" s="1">
        <v>41088</v>
      </c>
      <c r="D210">
        <v>1</v>
      </c>
      <c r="E210">
        <v>1</v>
      </c>
      <c r="F210">
        <v>0</v>
      </c>
      <c r="G210">
        <v>0</v>
      </c>
      <c r="H210">
        <v>0</v>
      </c>
      <c r="I210">
        <v>0</v>
      </c>
      <c r="J210">
        <v>0</v>
      </c>
      <c r="K210">
        <v>0</v>
      </c>
      <c r="L210">
        <v>0</v>
      </c>
      <c r="M210">
        <v>0</v>
      </c>
      <c r="N210">
        <v>0</v>
      </c>
      <c r="O210">
        <v>0</v>
      </c>
      <c r="P210">
        <v>1</v>
      </c>
      <c r="Q210" t="s">
        <v>1925</v>
      </c>
      <c r="R210" t="s">
        <v>1925</v>
      </c>
      <c r="S210" t="s">
        <v>1925</v>
      </c>
      <c r="T210" t="s">
        <v>1925</v>
      </c>
      <c r="U210" t="s">
        <v>1925</v>
      </c>
      <c r="V210" t="s">
        <v>1925</v>
      </c>
      <c r="W210">
        <v>1</v>
      </c>
      <c r="X210">
        <v>1</v>
      </c>
      <c r="Y210">
        <v>1</v>
      </c>
      <c r="Z210">
        <v>1</v>
      </c>
      <c r="AA210">
        <v>0</v>
      </c>
      <c r="AB210">
        <v>0</v>
      </c>
      <c r="AC210">
        <v>0</v>
      </c>
      <c r="AD210">
        <v>0</v>
      </c>
      <c r="AE210">
        <v>0</v>
      </c>
      <c r="AF210">
        <v>0</v>
      </c>
      <c r="AG210">
        <v>0</v>
      </c>
      <c r="AH210">
        <v>0</v>
      </c>
      <c r="AI210">
        <v>1</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1</v>
      </c>
      <c r="BL210">
        <v>0</v>
      </c>
      <c r="BM210">
        <v>0</v>
      </c>
      <c r="BN210">
        <v>0</v>
      </c>
      <c r="BO210">
        <v>0</v>
      </c>
      <c r="BP210">
        <v>0</v>
      </c>
      <c r="BQ210">
        <v>0</v>
      </c>
      <c r="BR210">
        <v>0</v>
      </c>
      <c r="BS210">
        <v>1</v>
      </c>
      <c r="BT210">
        <v>1</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1</v>
      </c>
      <c r="CO210" t="s">
        <v>1925</v>
      </c>
      <c r="CP210" t="s">
        <v>1925</v>
      </c>
      <c r="CQ210" t="s">
        <v>1925</v>
      </c>
      <c r="CR210" t="s">
        <v>1925</v>
      </c>
      <c r="CS210" t="s">
        <v>1925</v>
      </c>
      <c r="CT210" t="s">
        <v>1925</v>
      </c>
      <c r="CU210" t="s">
        <v>1925</v>
      </c>
      <c r="CV210" t="s">
        <v>1925</v>
      </c>
      <c r="CW210">
        <v>0</v>
      </c>
      <c r="CX210">
        <v>1</v>
      </c>
      <c r="CY210">
        <v>1</v>
      </c>
      <c r="CZ210">
        <v>1</v>
      </c>
      <c r="DA210">
        <v>0</v>
      </c>
      <c r="DB210">
        <v>0</v>
      </c>
      <c r="DC210">
        <v>0</v>
      </c>
      <c r="DD210">
        <v>0</v>
      </c>
      <c r="DE210">
        <v>0</v>
      </c>
      <c r="DF210">
        <v>0</v>
      </c>
      <c r="DG210">
        <v>0</v>
      </c>
      <c r="DH210">
        <v>0</v>
      </c>
      <c r="DI210">
        <v>0</v>
      </c>
      <c r="DJ210">
        <v>0</v>
      </c>
      <c r="DK210">
        <v>0</v>
      </c>
      <c r="DL210">
        <v>0</v>
      </c>
      <c r="DM210">
        <v>1</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1</v>
      </c>
      <c r="EK210">
        <v>0</v>
      </c>
      <c r="EL210">
        <v>0</v>
      </c>
      <c r="EM210">
        <v>0</v>
      </c>
      <c r="EN210">
        <v>0</v>
      </c>
      <c r="EO210">
        <v>0</v>
      </c>
      <c r="EP210">
        <v>0</v>
      </c>
      <c r="EQ210">
        <v>0</v>
      </c>
      <c r="ER210">
        <v>0</v>
      </c>
      <c r="ES210">
        <v>0</v>
      </c>
      <c r="ET210">
        <v>0</v>
      </c>
      <c r="EU210">
        <v>0</v>
      </c>
      <c r="EV210">
        <v>1</v>
      </c>
      <c r="EW210">
        <v>2</v>
      </c>
      <c r="EX210" t="s">
        <v>1925</v>
      </c>
      <c r="EY210" t="s">
        <v>1925</v>
      </c>
      <c r="EZ210" t="s">
        <v>1925</v>
      </c>
      <c r="FA210" t="s">
        <v>1925</v>
      </c>
      <c r="FB210" t="s">
        <v>1925</v>
      </c>
      <c r="FC210" t="s">
        <v>1925</v>
      </c>
      <c r="FD210" t="s">
        <v>1925</v>
      </c>
      <c r="FE210">
        <v>0</v>
      </c>
      <c r="FF210" t="s">
        <v>1925</v>
      </c>
      <c r="FG210" t="s">
        <v>1925</v>
      </c>
      <c r="FH210" t="s">
        <v>1925</v>
      </c>
      <c r="FI210" t="s">
        <v>1925</v>
      </c>
      <c r="FJ210" t="s">
        <v>1925</v>
      </c>
      <c r="FK210" t="s">
        <v>1925</v>
      </c>
      <c r="FL210">
        <v>0</v>
      </c>
      <c r="FM210">
        <v>0</v>
      </c>
      <c r="FN210">
        <v>0</v>
      </c>
      <c r="FO210">
        <v>0</v>
      </c>
      <c r="FP210">
        <v>0</v>
      </c>
      <c r="FQ210">
        <v>1</v>
      </c>
      <c r="FR210">
        <v>2</v>
      </c>
      <c r="FS210" t="s">
        <v>1925</v>
      </c>
      <c r="FT210" t="s">
        <v>1925</v>
      </c>
      <c r="FU210" t="s">
        <v>1925</v>
      </c>
      <c r="FV210" t="s">
        <v>1925</v>
      </c>
      <c r="FW210" t="s">
        <v>1925</v>
      </c>
      <c r="FX210" t="s">
        <v>1925</v>
      </c>
      <c r="FY210" t="s">
        <v>1925</v>
      </c>
      <c r="FZ210" t="s">
        <v>1925</v>
      </c>
      <c r="GA210" t="s">
        <v>1925</v>
      </c>
      <c r="GB210" t="s">
        <v>1925</v>
      </c>
      <c r="GC210">
        <v>1</v>
      </c>
      <c r="GD210">
        <v>0</v>
      </c>
      <c r="GE210">
        <v>1</v>
      </c>
      <c r="GF210">
        <v>1</v>
      </c>
      <c r="GG210">
        <v>1</v>
      </c>
      <c r="GH210">
        <v>0</v>
      </c>
      <c r="GI210">
        <v>0</v>
      </c>
      <c r="GJ210">
        <v>0</v>
      </c>
      <c r="GK210">
        <v>0</v>
      </c>
      <c r="GL210">
        <v>0</v>
      </c>
      <c r="GM210">
        <v>0</v>
      </c>
      <c r="GN210">
        <v>0</v>
      </c>
      <c r="GO210">
        <v>0</v>
      </c>
      <c r="GP210">
        <v>0</v>
      </c>
      <c r="GQ210">
        <v>0</v>
      </c>
      <c r="GR210" t="s">
        <v>1925</v>
      </c>
      <c r="GS210" t="s">
        <v>1925</v>
      </c>
      <c r="GT210" t="s">
        <v>1925</v>
      </c>
      <c r="GU210" t="s">
        <v>1925</v>
      </c>
      <c r="GV210" t="s">
        <v>1925</v>
      </c>
      <c r="GW210" t="s">
        <v>1925</v>
      </c>
      <c r="GX210" t="s">
        <v>1925</v>
      </c>
      <c r="GY210" t="s">
        <v>1925</v>
      </c>
      <c r="GZ210" t="s">
        <v>1925</v>
      </c>
      <c r="HA210" t="s">
        <v>1925</v>
      </c>
      <c r="HB210" t="s">
        <v>1925</v>
      </c>
      <c r="HC210" t="s">
        <v>1925</v>
      </c>
      <c r="HD210" t="s">
        <v>1925</v>
      </c>
      <c r="HE210">
        <v>0</v>
      </c>
      <c r="HF210" t="s">
        <v>1925</v>
      </c>
      <c r="HG210" t="s">
        <v>1925</v>
      </c>
      <c r="HH210" t="s">
        <v>1925</v>
      </c>
      <c r="HI210" t="s">
        <v>1925</v>
      </c>
      <c r="HJ210" t="s">
        <v>1925</v>
      </c>
      <c r="HK210" t="s">
        <v>1925</v>
      </c>
      <c r="HL210" t="s">
        <v>1925</v>
      </c>
      <c r="HM210" t="s">
        <v>1925</v>
      </c>
      <c r="HN210" t="s">
        <v>1925</v>
      </c>
      <c r="HO210" t="s">
        <v>1925</v>
      </c>
      <c r="HP210" t="s">
        <v>1925</v>
      </c>
      <c r="HQ210" t="s">
        <v>1925</v>
      </c>
      <c r="HR210" t="s">
        <v>1925</v>
      </c>
      <c r="HS210" t="s">
        <v>1925</v>
      </c>
    </row>
    <row r="211" spans="1:227" x14ac:dyDescent="0.35">
      <c r="A211" t="s">
        <v>875</v>
      </c>
      <c r="B211" s="1">
        <v>41089</v>
      </c>
      <c r="C211" s="1">
        <v>41820</v>
      </c>
      <c r="D211">
        <v>1</v>
      </c>
      <c r="E211">
        <v>1</v>
      </c>
      <c r="F211">
        <v>0</v>
      </c>
      <c r="G211">
        <v>0</v>
      </c>
      <c r="H211">
        <v>0</v>
      </c>
      <c r="I211">
        <v>0</v>
      </c>
      <c r="J211">
        <v>0</v>
      </c>
      <c r="K211">
        <v>0</v>
      </c>
      <c r="L211">
        <v>0</v>
      </c>
      <c r="M211">
        <v>0</v>
      </c>
      <c r="N211">
        <v>0</v>
      </c>
      <c r="O211">
        <v>0</v>
      </c>
      <c r="P211">
        <v>1</v>
      </c>
      <c r="Q211" t="s">
        <v>1925</v>
      </c>
      <c r="R211" t="s">
        <v>1925</v>
      </c>
      <c r="S211" t="s">
        <v>1925</v>
      </c>
      <c r="T211" t="s">
        <v>1925</v>
      </c>
      <c r="U211" t="s">
        <v>1925</v>
      </c>
      <c r="V211" t="s">
        <v>1925</v>
      </c>
      <c r="W211">
        <v>1</v>
      </c>
      <c r="X211">
        <v>1</v>
      </c>
      <c r="Y211">
        <v>1</v>
      </c>
      <c r="Z211">
        <v>1</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1</v>
      </c>
      <c r="AW211">
        <v>0</v>
      </c>
      <c r="AX211">
        <v>0</v>
      </c>
      <c r="AY211">
        <v>0</v>
      </c>
      <c r="AZ211">
        <v>0</v>
      </c>
      <c r="BA211">
        <v>0</v>
      </c>
      <c r="BB211">
        <v>0</v>
      </c>
      <c r="BC211">
        <v>0</v>
      </c>
      <c r="BD211">
        <v>0</v>
      </c>
      <c r="BE211">
        <v>0</v>
      </c>
      <c r="BF211">
        <v>0</v>
      </c>
      <c r="BG211">
        <v>0</v>
      </c>
      <c r="BH211">
        <v>0</v>
      </c>
      <c r="BI211">
        <v>0</v>
      </c>
      <c r="BJ211">
        <v>0</v>
      </c>
      <c r="BK211">
        <v>1</v>
      </c>
      <c r="BL211">
        <v>0</v>
      </c>
      <c r="BM211">
        <v>0</v>
      </c>
      <c r="BN211">
        <v>0</v>
      </c>
      <c r="BO211">
        <v>0</v>
      </c>
      <c r="BP211">
        <v>0</v>
      </c>
      <c r="BQ211">
        <v>0</v>
      </c>
      <c r="BR211">
        <v>0</v>
      </c>
      <c r="BS211">
        <v>1</v>
      </c>
      <c r="BT211">
        <v>1</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1</v>
      </c>
      <c r="CO211" t="s">
        <v>1925</v>
      </c>
      <c r="CP211" t="s">
        <v>1925</v>
      </c>
      <c r="CQ211" t="s">
        <v>1925</v>
      </c>
      <c r="CR211" t="s">
        <v>1925</v>
      </c>
      <c r="CS211" t="s">
        <v>1925</v>
      </c>
      <c r="CT211" t="s">
        <v>1925</v>
      </c>
      <c r="CU211" t="s">
        <v>1925</v>
      </c>
      <c r="CV211" t="s">
        <v>1925</v>
      </c>
      <c r="CW211">
        <v>0</v>
      </c>
      <c r="CX211">
        <v>1</v>
      </c>
      <c r="CY211">
        <v>1</v>
      </c>
      <c r="CZ211">
        <v>1</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1</v>
      </c>
      <c r="DX211">
        <v>0</v>
      </c>
      <c r="DY211">
        <v>0</v>
      </c>
      <c r="DZ211">
        <v>0</v>
      </c>
      <c r="EA211">
        <v>0</v>
      </c>
      <c r="EB211">
        <v>0</v>
      </c>
      <c r="EC211">
        <v>0</v>
      </c>
      <c r="ED211">
        <v>0</v>
      </c>
      <c r="EE211">
        <v>0</v>
      </c>
      <c r="EF211">
        <v>0</v>
      </c>
      <c r="EG211">
        <v>0</v>
      </c>
      <c r="EH211">
        <v>0</v>
      </c>
      <c r="EI211">
        <v>0</v>
      </c>
      <c r="EJ211">
        <v>1</v>
      </c>
      <c r="EK211">
        <v>0</v>
      </c>
      <c r="EL211">
        <v>0</v>
      </c>
      <c r="EM211">
        <v>0</v>
      </c>
      <c r="EN211">
        <v>0</v>
      </c>
      <c r="EO211">
        <v>0</v>
      </c>
      <c r="EP211">
        <v>0</v>
      </c>
      <c r="EQ211">
        <v>0</v>
      </c>
      <c r="ER211">
        <v>0</v>
      </c>
      <c r="ES211">
        <v>0</v>
      </c>
      <c r="ET211">
        <v>0</v>
      </c>
      <c r="EU211">
        <v>0</v>
      </c>
      <c r="EV211">
        <v>1</v>
      </c>
      <c r="EW211">
        <v>2</v>
      </c>
      <c r="EX211" t="s">
        <v>1925</v>
      </c>
      <c r="EY211" t="s">
        <v>1925</v>
      </c>
      <c r="EZ211" t="s">
        <v>1925</v>
      </c>
      <c r="FA211" t="s">
        <v>1925</v>
      </c>
      <c r="FB211" t="s">
        <v>1925</v>
      </c>
      <c r="FC211" t="s">
        <v>1925</v>
      </c>
      <c r="FD211" t="s">
        <v>1925</v>
      </c>
      <c r="FE211">
        <v>0</v>
      </c>
      <c r="FF211" t="s">
        <v>1925</v>
      </c>
      <c r="FG211" t="s">
        <v>1925</v>
      </c>
      <c r="FH211" t="s">
        <v>1925</v>
      </c>
      <c r="FI211" t="s">
        <v>1925</v>
      </c>
      <c r="FJ211" t="s">
        <v>1925</v>
      </c>
      <c r="FK211" t="s">
        <v>1925</v>
      </c>
      <c r="FL211">
        <v>0</v>
      </c>
      <c r="FM211">
        <v>0</v>
      </c>
      <c r="FN211">
        <v>0</v>
      </c>
      <c r="FO211">
        <v>0</v>
      </c>
      <c r="FP211">
        <v>0</v>
      </c>
      <c r="FQ211">
        <v>1</v>
      </c>
      <c r="FR211">
        <v>2</v>
      </c>
      <c r="FS211" t="s">
        <v>1925</v>
      </c>
      <c r="FT211" t="s">
        <v>1925</v>
      </c>
      <c r="FU211" t="s">
        <v>1925</v>
      </c>
      <c r="FV211" t="s">
        <v>1925</v>
      </c>
      <c r="FW211" t="s">
        <v>1925</v>
      </c>
      <c r="FX211" t="s">
        <v>1925</v>
      </c>
      <c r="FY211" t="s">
        <v>1925</v>
      </c>
      <c r="FZ211" t="s">
        <v>1925</v>
      </c>
      <c r="GA211" t="s">
        <v>1925</v>
      </c>
      <c r="GB211" t="s">
        <v>1925</v>
      </c>
      <c r="GC211">
        <v>1</v>
      </c>
      <c r="GD211">
        <v>0</v>
      </c>
      <c r="GE211">
        <v>1</v>
      </c>
      <c r="GF211">
        <v>1</v>
      </c>
      <c r="GG211">
        <v>1</v>
      </c>
      <c r="GH211">
        <v>0</v>
      </c>
      <c r="GI211">
        <v>0</v>
      </c>
      <c r="GJ211">
        <v>0</v>
      </c>
      <c r="GK211">
        <v>0</v>
      </c>
      <c r="GL211">
        <v>0</v>
      </c>
      <c r="GM211">
        <v>0</v>
      </c>
      <c r="GN211">
        <v>0</v>
      </c>
      <c r="GO211">
        <v>0</v>
      </c>
      <c r="GP211">
        <v>0</v>
      </c>
      <c r="GQ211">
        <v>0</v>
      </c>
      <c r="GR211" t="s">
        <v>1925</v>
      </c>
      <c r="GS211" t="s">
        <v>1925</v>
      </c>
      <c r="GT211" t="s">
        <v>1925</v>
      </c>
      <c r="GU211" t="s">
        <v>1925</v>
      </c>
      <c r="GV211" t="s">
        <v>1925</v>
      </c>
      <c r="GW211" t="s">
        <v>1925</v>
      </c>
      <c r="GX211" t="s">
        <v>1925</v>
      </c>
      <c r="GY211" t="s">
        <v>1925</v>
      </c>
      <c r="GZ211" t="s">
        <v>1925</v>
      </c>
      <c r="HA211" t="s">
        <v>1925</v>
      </c>
      <c r="HB211" t="s">
        <v>1925</v>
      </c>
      <c r="HC211" t="s">
        <v>1925</v>
      </c>
      <c r="HD211" t="s">
        <v>1925</v>
      </c>
      <c r="HE211">
        <v>0</v>
      </c>
      <c r="HF211" t="s">
        <v>1925</v>
      </c>
      <c r="HG211" t="s">
        <v>1925</v>
      </c>
      <c r="HH211" t="s">
        <v>1925</v>
      </c>
      <c r="HI211" t="s">
        <v>1925</v>
      </c>
      <c r="HJ211" t="s">
        <v>1925</v>
      </c>
      <c r="HK211" t="s">
        <v>1925</v>
      </c>
      <c r="HL211" t="s">
        <v>1925</v>
      </c>
      <c r="HM211" t="s">
        <v>1925</v>
      </c>
      <c r="HN211" t="s">
        <v>1925</v>
      </c>
      <c r="HO211" t="s">
        <v>1925</v>
      </c>
      <c r="HP211" t="s">
        <v>1925</v>
      </c>
      <c r="HQ211" t="s">
        <v>1925</v>
      </c>
      <c r="HR211" t="s">
        <v>1925</v>
      </c>
      <c r="HS211" t="s">
        <v>1925</v>
      </c>
    </row>
    <row r="212" spans="1:227" x14ac:dyDescent="0.35">
      <c r="A212" t="s">
        <v>875</v>
      </c>
      <c r="B212" s="1">
        <v>41821</v>
      </c>
      <c r="C212" s="1">
        <v>42703</v>
      </c>
      <c r="D212">
        <v>1</v>
      </c>
      <c r="E212">
        <v>1</v>
      </c>
      <c r="F212">
        <v>0</v>
      </c>
      <c r="G212">
        <v>0</v>
      </c>
      <c r="H212">
        <v>0</v>
      </c>
      <c r="I212">
        <v>0</v>
      </c>
      <c r="J212">
        <v>0</v>
      </c>
      <c r="K212">
        <v>0</v>
      </c>
      <c r="L212">
        <v>0</v>
      </c>
      <c r="M212">
        <v>0</v>
      </c>
      <c r="N212">
        <v>0</v>
      </c>
      <c r="O212">
        <v>0</v>
      </c>
      <c r="P212">
        <v>1</v>
      </c>
      <c r="Q212" t="s">
        <v>1925</v>
      </c>
      <c r="R212" t="s">
        <v>1925</v>
      </c>
      <c r="S212" t="s">
        <v>1925</v>
      </c>
      <c r="T212" t="s">
        <v>1925</v>
      </c>
      <c r="U212" t="s">
        <v>1925</v>
      </c>
      <c r="V212" t="s">
        <v>1925</v>
      </c>
      <c r="W212">
        <v>1</v>
      </c>
      <c r="X212">
        <v>1</v>
      </c>
      <c r="Y212">
        <v>1</v>
      </c>
      <c r="Z212">
        <v>1</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1</v>
      </c>
      <c r="AW212">
        <v>0</v>
      </c>
      <c r="AX212">
        <v>0</v>
      </c>
      <c r="AY212">
        <v>0</v>
      </c>
      <c r="AZ212">
        <v>0</v>
      </c>
      <c r="BA212">
        <v>0</v>
      </c>
      <c r="BB212">
        <v>0</v>
      </c>
      <c r="BC212">
        <v>0</v>
      </c>
      <c r="BD212">
        <v>0</v>
      </c>
      <c r="BE212">
        <v>0</v>
      </c>
      <c r="BF212">
        <v>0</v>
      </c>
      <c r="BG212">
        <v>0</v>
      </c>
      <c r="BH212">
        <v>0</v>
      </c>
      <c r="BI212">
        <v>0</v>
      </c>
      <c r="BJ212">
        <v>0</v>
      </c>
      <c r="BK212">
        <v>1</v>
      </c>
      <c r="BL212">
        <v>0</v>
      </c>
      <c r="BM212">
        <v>0</v>
      </c>
      <c r="BN212">
        <v>0</v>
      </c>
      <c r="BO212">
        <v>0</v>
      </c>
      <c r="BP212">
        <v>0</v>
      </c>
      <c r="BQ212">
        <v>0</v>
      </c>
      <c r="BR212">
        <v>1</v>
      </c>
      <c r="BS212">
        <v>0</v>
      </c>
      <c r="BT212">
        <v>1</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1</v>
      </c>
      <c r="CO212" t="s">
        <v>1925</v>
      </c>
      <c r="CP212" t="s">
        <v>1925</v>
      </c>
      <c r="CQ212" t="s">
        <v>1925</v>
      </c>
      <c r="CR212" t="s">
        <v>1925</v>
      </c>
      <c r="CS212" t="s">
        <v>1925</v>
      </c>
      <c r="CT212" t="s">
        <v>1925</v>
      </c>
      <c r="CU212" t="s">
        <v>1925</v>
      </c>
      <c r="CV212" t="s">
        <v>1925</v>
      </c>
      <c r="CW212">
        <v>0</v>
      </c>
      <c r="CX212">
        <v>1</v>
      </c>
      <c r="CY212">
        <v>1</v>
      </c>
      <c r="CZ212">
        <v>1</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1</v>
      </c>
      <c r="DX212">
        <v>0</v>
      </c>
      <c r="DY212">
        <v>0</v>
      </c>
      <c r="DZ212">
        <v>0</v>
      </c>
      <c r="EA212">
        <v>0</v>
      </c>
      <c r="EB212">
        <v>0</v>
      </c>
      <c r="EC212">
        <v>0</v>
      </c>
      <c r="ED212">
        <v>0</v>
      </c>
      <c r="EE212">
        <v>0</v>
      </c>
      <c r="EF212">
        <v>0</v>
      </c>
      <c r="EG212">
        <v>0</v>
      </c>
      <c r="EH212">
        <v>0</v>
      </c>
      <c r="EI212">
        <v>0</v>
      </c>
      <c r="EJ212">
        <v>1</v>
      </c>
      <c r="EK212">
        <v>0</v>
      </c>
      <c r="EL212">
        <v>0</v>
      </c>
      <c r="EM212">
        <v>0</v>
      </c>
      <c r="EN212">
        <v>0</v>
      </c>
      <c r="EO212">
        <v>0</v>
      </c>
      <c r="EP212">
        <v>0</v>
      </c>
      <c r="EQ212">
        <v>1</v>
      </c>
      <c r="ER212">
        <v>0</v>
      </c>
      <c r="ES212">
        <v>0</v>
      </c>
      <c r="ET212">
        <v>0</v>
      </c>
      <c r="EU212">
        <v>0</v>
      </c>
      <c r="EV212">
        <v>0</v>
      </c>
      <c r="EW212">
        <v>2</v>
      </c>
      <c r="EX212" t="s">
        <v>1925</v>
      </c>
      <c r="EY212" t="s">
        <v>1925</v>
      </c>
      <c r="EZ212" t="s">
        <v>1925</v>
      </c>
      <c r="FA212" t="s">
        <v>1925</v>
      </c>
      <c r="FB212" t="s">
        <v>1925</v>
      </c>
      <c r="FC212" t="s">
        <v>1925</v>
      </c>
      <c r="FD212" t="s">
        <v>1925</v>
      </c>
      <c r="FE212">
        <v>0</v>
      </c>
      <c r="FF212" t="s">
        <v>1925</v>
      </c>
      <c r="FG212" t="s">
        <v>1925</v>
      </c>
      <c r="FH212" t="s">
        <v>1925</v>
      </c>
      <c r="FI212" t="s">
        <v>1925</v>
      </c>
      <c r="FJ212" t="s">
        <v>1925</v>
      </c>
      <c r="FK212" t="s">
        <v>1925</v>
      </c>
      <c r="FL212">
        <v>1</v>
      </c>
      <c r="FM212">
        <v>1</v>
      </c>
      <c r="FN212">
        <v>0</v>
      </c>
      <c r="FO212">
        <v>0</v>
      </c>
      <c r="FP212">
        <v>0</v>
      </c>
      <c r="FQ212">
        <v>0</v>
      </c>
      <c r="FR212">
        <v>0</v>
      </c>
      <c r="FS212">
        <v>1</v>
      </c>
      <c r="FT212">
        <v>0</v>
      </c>
      <c r="FU212">
        <v>1</v>
      </c>
      <c r="FV212">
        <v>1</v>
      </c>
      <c r="FW212">
        <v>0</v>
      </c>
      <c r="FX212">
        <v>0</v>
      </c>
      <c r="FY212">
        <v>0</v>
      </c>
      <c r="FZ212">
        <v>0</v>
      </c>
      <c r="GA212">
        <v>0</v>
      </c>
      <c r="GB212">
        <v>0</v>
      </c>
      <c r="GC212">
        <v>1</v>
      </c>
      <c r="GD212">
        <v>0</v>
      </c>
      <c r="GE212">
        <v>1</v>
      </c>
      <c r="GF212">
        <v>1</v>
      </c>
      <c r="GG212">
        <v>1</v>
      </c>
      <c r="GH212">
        <v>1</v>
      </c>
      <c r="GI212">
        <v>0</v>
      </c>
      <c r="GJ212">
        <v>0</v>
      </c>
      <c r="GK212">
        <v>0</v>
      </c>
      <c r="GL212">
        <v>0</v>
      </c>
      <c r="GM212">
        <v>0</v>
      </c>
      <c r="GN212">
        <v>1</v>
      </c>
      <c r="GO212">
        <v>0</v>
      </c>
      <c r="GP212">
        <v>0</v>
      </c>
      <c r="GQ212">
        <v>1</v>
      </c>
      <c r="GR212">
        <v>1</v>
      </c>
      <c r="GS212">
        <v>1</v>
      </c>
      <c r="GT212">
        <v>0</v>
      </c>
      <c r="GU212">
        <v>0</v>
      </c>
      <c r="GV212">
        <v>1</v>
      </c>
      <c r="GW212">
        <v>0</v>
      </c>
      <c r="GX212">
        <v>0</v>
      </c>
      <c r="GY212">
        <v>0</v>
      </c>
      <c r="GZ212">
        <v>0</v>
      </c>
      <c r="HA212">
        <v>1</v>
      </c>
      <c r="HB212">
        <v>0</v>
      </c>
      <c r="HC212">
        <v>1</v>
      </c>
      <c r="HD212">
        <v>0</v>
      </c>
      <c r="HE212">
        <v>0</v>
      </c>
      <c r="HF212" t="s">
        <v>1925</v>
      </c>
      <c r="HG212" t="s">
        <v>1925</v>
      </c>
      <c r="HH212" t="s">
        <v>1925</v>
      </c>
      <c r="HI212" t="s">
        <v>1925</v>
      </c>
      <c r="HJ212" t="s">
        <v>1925</v>
      </c>
      <c r="HK212" t="s">
        <v>1925</v>
      </c>
      <c r="HL212" t="s">
        <v>1925</v>
      </c>
      <c r="HM212" t="s">
        <v>1925</v>
      </c>
      <c r="HN212" t="s">
        <v>1925</v>
      </c>
      <c r="HO212" t="s">
        <v>1925</v>
      </c>
      <c r="HP212" t="s">
        <v>1925</v>
      </c>
      <c r="HQ212" t="s">
        <v>1925</v>
      </c>
      <c r="HR212" t="s">
        <v>1925</v>
      </c>
      <c r="HS212" t="s">
        <v>1925</v>
      </c>
    </row>
    <row r="213" spans="1:227" x14ac:dyDescent="0.35">
      <c r="A213" t="s">
        <v>875</v>
      </c>
      <c r="B213" s="1">
        <v>42704</v>
      </c>
      <c r="C213" s="1">
        <v>43150</v>
      </c>
      <c r="D213">
        <v>1</v>
      </c>
      <c r="E213">
        <v>1</v>
      </c>
      <c r="F213">
        <v>0</v>
      </c>
      <c r="G213">
        <v>0</v>
      </c>
      <c r="H213">
        <v>0</v>
      </c>
      <c r="I213">
        <v>0</v>
      </c>
      <c r="J213">
        <v>0</v>
      </c>
      <c r="K213">
        <v>0</v>
      </c>
      <c r="L213">
        <v>0</v>
      </c>
      <c r="M213">
        <v>0</v>
      </c>
      <c r="N213">
        <v>0</v>
      </c>
      <c r="O213">
        <v>0</v>
      </c>
      <c r="P213">
        <v>1</v>
      </c>
      <c r="Q213" t="s">
        <v>1925</v>
      </c>
      <c r="R213" t="s">
        <v>1925</v>
      </c>
      <c r="S213" t="s">
        <v>1925</v>
      </c>
      <c r="T213" t="s">
        <v>1925</v>
      </c>
      <c r="U213" t="s">
        <v>1925</v>
      </c>
      <c r="V213" t="s">
        <v>1925</v>
      </c>
      <c r="W213">
        <v>1</v>
      </c>
      <c r="X213">
        <v>1</v>
      </c>
      <c r="Y213">
        <v>1</v>
      </c>
      <c r="Z213">
        <v>1</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1</v>
      </c>
      <c r="AW213">
        <v>0</v>
      </c>
      <c r="AX213">
        <v>0</v>
      </c>
      <c r="AY213">
        <v>0</v>
      </c>
      <c r="AZ213">
        <v>0</v>
      </c>
      <c r="BA213">
        <v>0</v>
      </c>
      <c r="BB213">
        <v>0</v>
      </c>
      <c r="BC213">
        <v>0</v>
      </c>
      <c r="BD213">
        <v>0</v>
      </c>
      <c r="BE213">
        <v>0</v>
      </c>
      <c r="BF213">
        <v>0</v>
      </c>
      <c r="BG213">
        <v>0</v>
      </c>
      <c r="BH213">
        <v>0</v>
      </c>
      <c r="BI213">
        <v>0</v>
      </c>
      <c r="BJ213">
        <v>0</v>
      </c>
      <c r="BK213">
        <v>1</v>
      </c>
      <c r="BL213">
        <v>0</v>
      </c>
      <c r="BM213">
        <v>0</v>
      </c>
      <c r="BN213">
        <v>0</v>
      </c>
      <c r="BO213">
        <v>0</v>
      </c>
      <c r="BP213">
        <v>0</v>
      </c>
      <c r="BQ213">
        <v>0</v>
      </c>
      <c r="BR213">
        <v>1</v>
      </c>
      <c r="BS213">
        <v>0</v>
      </c>
      <c r="BT213">
        <v>1</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1</v>
      </c>
      <c r="CO213" t="s">
        <v>1925</v>
      </c>
      <c r="CP213" t="s">
        <v>1925</v>
      </c>
      <c r="CQ213" t="s">
        <v>1925</v>
      </c>
      <c r="CR213" t="s">
        <v>1925</v>
      </c>
      <c r="CS213" t="s">
        <v>1925</v>
      </c>
      <c r="CT213" t="s">
        <v>1925</v>
      </c>
      <c r="CU213" t="s">
        <v>1925</v>
      </c>
      <c r="CV213" t="s">
        <v>1925</v>
      </c>
      <c r="CW213">
        <v>0</v>
      </c>
      <c r="CX213">
        <v>1</v>
      </c>
      <c r="CY213">
        <v>1</v>
      </c>
      <c r="CZ213">
        <v>1</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1</v>
      </c>
      <c r="DX213">
        <v>0</v>
      </c>
      <c r="DY213">
        <v>0</v>
      </c>
      <c r="DZ213">
        <v>0</v>
      </c>
      <c r="EA213">
        <v>0</v>
      </c>
      <c r="EB213">
        <v>0</v>
      </c>
      <c r="EC213">
        <v>0</v>
      </c>
      <c r="ED213">
        <v>0</v>
      </c>
      <c r="EE213">
        <v>0</v>
      </c>
      <c r="EF213">
        <v>0</v>
      </c>
      <c r="EG213">
        <v>0</v>
      </c>
      <c r="EH213">
        <v>0</v>
      </c>
      <c r="EI213">
        <v>0</v>
      </c>
      <c r="EJ213">
        <v>1</v>
      </c>
      <c r="EK213">
        <v>0</v>
      </c>
      <c r="EL213">
        <v>0</v>
      </c>
      <c r="EM213">
        <v>0</v>
      </c>
      <c r="EN213">
        <v>0</v>
      </c>
      <c r="EO213">
        <v>0</v>
      </c>
      <c r="EP213">
        <v>0</v>
      </c>
      <c r="EQ213">
        <v>1</v>
      </c>
      <c r="ER213">
        <v>0</v>
      </c>
      <c r="ES213">
        <v>0</v>
      </c>
      <c r="ET213">
        <v>0</v>
      </c>
      <c r="EU213">
        <v>0</v>
      </c>
      <c r="EV213">
        <v>0</v>
      </c>
      <c r="EW213">
        <v>2</v>
      </c>
      <c r="EX213" t="s">
        <v>1925</v>
      </c>
      <c r="EY213" t="s">
        <v>1925</v>
      </c>
      <c r="EZ213" t="s">
        <v>1925</v>
      </c>
      <c r="FA213" t="s">
        <v>1925</v>
      </c>
      <c r="FB213" t="s">
        <v>1925</v>
      </c>
      <c r="FC213" t="s">
        <v>1925</v>
      </c>
      <c r="FD213" t="s">
        <v>1925</v>
      </c>
      <c r="FE213">
        <v>0</v>
      </c>
      <c r="FF213" t="s">
        <v>1925</v>
      </c>
      <c r="FG213" t="s">
        <v>1925</v>
      </c>
      <c r="FH213" t="s">
        <v>1925</v>
      </c>
      <c r="FI213" t="s">
        <v>1925</v>
      </c>
      <c r="FJ213" t="s">
        <v>1925</v>
      </c>
      <c r="FK213" t="s">
        <v>1925</v>
      </c>
      <c r="FL213">
        <v>1</v>
      </c>
      <c r="FM213">
        <v>1</v>
      </c>
      <c r="FN213">
        <v>0</v>
      </c>
      <c r="FO213">
        <v>0</v>
      </c>
      <c r="FP213">
        <v>0</v>
      </c>
      <c r="FQ213">
        <v>0</v>
      </c>
      <c r="FR213">
        <v>0</v>
      </c>
      <c r="FS213">
        <v>1</v>
      </c>
      <c r="FT213">
        <v>0</v>
      </c>
      <c r="FU213">
        <v>1</v>
      </c>
      <c r="FV213">
        <v>1</v>
      </c>
      <c r="FW213">
        <v>0</v>
      </c>
      <c r="FX213">
        <v>0</v>
      </c>
      <c r="FY213">
        <v>0</v>
      </c>
      <c r="FZ213">
        <v>0</v>
      </c>
      <c r="GA213">
        <v>0</v>
      </c>
      <c r="GB213">
        <v>0</v>
      </c>
      <c r="GC213">
        <v>1</v>
      </c>
      <c r="GD213">
        <v>0</v>
      </c>
      <c r="GE213">
        <v>1</v>
      </c>
      <c r="GF213">
        <v>1</v>
      </c>
      <c r="GG213">
        <v>1</v>
      </c>
      <c r="GH213">
        <v>1</v>
      </c>
      <c r="GI213">
        <v>0</v>
      </c>
      <c r="GJ213">
        <v>0</v>
      </c>
      <c r="GK213">
        <v>0</v>
      </c>
      <c r="GL213">
        <v>0</v>
      </c>
      <c r="GM213">
        <v>0</v>
      </c>
      <c r="GN213">
        <v>1</v>
      </c>
      <c r="GO213">
        <v>0</v>
      </c>
      <c r="GP213">
        <v>0</v>
      </c>
      <c r="GQ213">
        <v>1</v>
      </c>
      <c r="GR213">
        <v>1</v>
      </c>
      <c r="GS213">
        <v>1</v>
      </c>
      <c r="GT213">
        <v>0</v>
      </c>
      <c r="GU213">
        <v>0</v>
      </c>
      <c r="GV213">
        <v>1</v>
      </c>
      <c r="GW213">
        <v>0</v>
      </c>
      <c r="GX213">
        <v>0</v>
      </c>
      <c r="GY213">
        <v>0</v>
      </c>
      <c r="GZ213">
        <v>0</v>
      </c>
      <c r="HA213">
        <v>0</v>
      </c>
      <c r="HB213">
        <v>0</v>
      </c>
      <c r="HC213">
        <v>1</v>
      </c>
      <c r="HD213">
        <v>1</v>
      </c>
      <c r="HE213">
        <v>0</v>
      </c>
      <c r="HF213" t="s">
        <v>1925</v>
      </c>
      <c r="HG213" t="s">
        <v>1925</v>
      </c>
      <c r="HH213" t="s">
        <v>1925</v>
      </c>
      <c r="HI213" t="s">
        <v>1925</v>
      </c>
      <c r="HJ213" t="s">
        <v>1925</v>
      </c>
      <c r="HK213" t="s">
        <v>1925</v>
      </c>
      <c r="HL213" t="s">
        <v>1925</v>
      </c>
      <c r="HM213" t="s">
        <v>1925</v>
      </c>
      <c r="HN213" t="s">
        <v>1925</v>
      </c>
      <c r="HO213" t="s">
        <v>1925</v>
      </c>
      <c r="HP213" t="s">
        <v>1925</v>
      </c>
      <c r="HQ213" t="s">
        <v>1925</v>
      </c>
      <c r="HR213" t="s">
        <v>1925</v>
      </c>
      <c r="HS213" t="s">
        <v>1925</v>
      </c>
    </row>
    <row r="214" spans="1:227" x14ac:dyDescent="0.35">
      <c r="A214" t="s">
        <v>875</v>
      </c>
      <c r="B214" s="1">
        <v>43151</v>
      </c>
      <c r="C214" s="1">
        <v>43435</v>
      </c>
      <c r="D214">
        <v>1</v>
      </c>
      <c r="E214">
        <v>1</v>
      </c>
      <c r="F214">
        <v>0</v>
      </c>
      <c r="G214">
        <v>0</v>
      </c>
      <c r="H214">
        <v>0</v>
      </c>
      <c r="I214">
        <v>0</v>
      </c>
      <c r="J214">
        <v>0</v>
      </c>
      <c r="K214">
        <v>0</v>
      </c>
      <c r="L214">
        <v>0</v>
      </c>
      <c r="M214">
        <v>0</v>
      </c>
      <c r="N214">
        <v>0</v>
      </c>
      <c r="O214">
        <v>0</v>
      </c>
      <c r="P214">
        <v>1</v>
      </c>
      <c r="Q214" t="s">
        <v>1925</v>
      </c>
      <c r="R214" t="s">
        <v>1925</v>
      </c>
      <c r="S214" t="s">
        <v>1925</v>
      </c>
      <c r="T214" t="s">
        <v>1925</v>
      </c>
      <c r="U214" t="s">
        <v>1925</v>
      </c>
      <c r="V214" t="s">
        <v>1925</v>
      </c>
      <c r="W214">
        <v>1</v>
      </c>
      <c r="X214">
        <v>1</v>
      </c>
      <c r="Y214">
        <v>1</v>
      </c>
      <c r="Z214">
        <v>1</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1</v>
      </c>
      <c r="AW214">
        <v>0</v>
      </c>
      <c r="AX214">
        <v>0</v>
      </c>
      <c r="AY214">
        <v>0</v>
      </c>
      <c r="AZ214">
        <v>0</v>
      </c>
      <c r="BA214">
        <v>0</v>
      </c>
      <c r="BB214">
        <v>0</v>
      </c>
      <c r="BC214">
        <v>0</v>
      </c>
      <c r="BD214">
        <v>0</v>
      </c>
      <c r="BE214">
        <v>0</v>
      </c>
      <c r="BF214">
        <v>0</v>
      </c>
      <c r="BG214">
        <v>0</v>
      </c>
      <c r="BH214">
        <v>0</v>
      </c>
      <c r="BI214">
        <v>0</v>
      </c>
      <c r="BJ214">
        <v>0</v>
      </c>
      <c r="BK214">
        <v>1</v>
      </c>
      <c r="BL214">
        <v>0</v>
      </c>
      <c r="BM214">
        <v>0</v>
      </c>
      <c r="BN214">
        <v>0</v>
      </c>
      <c r="BO214">
        <v>0</v>
      </c>
      <c r="BP214">
        <v>0</v>
      </c>
      <c r="BQ214">
        <v>0</v>
      </c>
      <c r="BR214">
        <v>1</v>
      </c>
      <c r="BS214">
        <v>0</v>
      </c>
      <c r="BT214">
        <v>1</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1</v>
      </c>
      <c r="CO214" t="s">
        <v>1925</v>
      </c>
      <c r="CP214" t="s">
        <v>1925</v>
      </c>
      <c r="CQ214" t="s">
        <v>1925</v>
      </c>
      <c r="CR214" t="s">
        <v>1925</v>
      </c>
      <c r="CS214" t="s">
        <v>1925</v>
      </c>
      <c r="CT214" t="s">
        <v>1925</v>
      </c>
      <c r="CU214" t="s">
        <v>1925</v>
      </c>
      <c r="CV214" t="s">
        <v>1925</v>
      </c>
      <c r="CW214">
        <v>0</v>
      </c>
      <c r="CX214">
        <v>1</v>
      </c>
      <c r="CY214">
        <v>1</v>
      </c>
      <c r="CZ214">
        <v>1</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1</v>
      </c>
      <c r="DX214">
        <v>0</v>
      </c>
      <c r="DY214">
        <v>0</v>
      </c>
      <c r="DZ214">
        <v>0</v>
      </c>
      <c r="EA214">
        <v>0</v>
      </c>
      <c r="EB214">
        <v>0</v>
      </c>
      <c r="EC214">
        <v>0</v>
      </c>
      <c r="ED214">
        <v>0</v>
      </c>
      <c r="EE214">
        <v>0</v>
      </c>
      <c r="EF214">
        <v>0</v>
      </c>
      <c r="EG214">
        <v>0</v>
      </c>
      <c r="EH214">
        <v>0</v>
      </c>
      <c r="EI214">
        <v>0</v>
      </c>
      <c r="EJ214">
        <v>1</v>
      </c>
      <c r="EK214">
        <v>0</v>
      </c>
      <c r="EL214">
        <v>0</v>
      </c>
      <c r="EM214">
        <v>0</v>
      </c>
      <c r="EN214">
        <v>0</v>
      </c>
      <c r="EO214">
        <v>0</v>
      </c>
      <c r="EP214">
        <v>0</v>
      </c>
      <c r="EQ214">
        <v>1</v>
      </c>
      <c r="ER214">
        <v>0</v>
      </c>
      <c r="ES214">
        <v>0</v>
      </c>
      <c r="ET214">
        <v>0</v>
      </c>
      <c r="EU214">
        <v>0</v>
      </c>
      <c r="EV214">
        <v>0</v>
      </c>
      <c r="EW214">
        <v>2</v>
      </c>
      <c r="EX214" t="s">
        <v>1925</v>
      </c>
      <c r="EY214" t="s">
        <v>1925</v>
      </c>
      <c r="EZ214" t="s">
        <v>1925</v>
      </c>
      <c r="FA214" t="s">
        <v>1925</v>
      </c>
      <c r="FB214" t="s">
        <v>1925</v>
      </c>
      <c r="FC214" t="s">
        <v>1925</v>
      </c>
      <c r="FD214" t="s">
        <v>1925</v>
      </c>
      <c r="FE214">
        <v>0</v>
      </c>
      <c r="FF214" t="s">
        <v>1925</v>
      </c>
      <c r="FG214" t="s">
        <v>1925</v>
      </c>
      <c r="FH214" t="s">
        <v>1925</v>
      </c>
      <c r="FI214" t="s">
        <v>1925</v>
      </c>
      <c r="FJ214" t="s">
        <v>1925</v>
      </c>
      <c r="FK214" t="s">
        <v>1925</v>
      </c>
      <c r="FL214">
        <v>1</v>
      </c>
      <c r="FM214">
        <v>1</v>
      </c>
      <c r="FN214">
        <v>0</v>
      </c>
      <c r="FO214">
        <v>0</v>
      </c>
      <c r="FP214">
        <v>0</v>
      </c>
      <c r="FQ214">
        <v>0</v>
      </c>
      <c r="FR214">
        <v>0</v>
      </c>
      <c r="FS214">
        <v>1</v>
      </c>
      <c r="FT214">
        <v>0</v>
      </c>
      <c r="FU214">
        <v>1</v>
      </c>
      <c r="FV214">
        <v>1</v>
      </c>
      <c r="FW214">
        <v>0</v>
      </c>
      <c r="FX214">
        <v>0</v>
      </c>
      <c r="FY214">
        <v>0</v>
      </c>
      <c r="FZ214">
        <v>0</v>
      </c>
      <c r="GA214">
        <v>0</v>
      </c>
      <c r="GB214">
        <v>0</v>
      </c>
      <c r="GC214">
        <v>1</v>
      </c>
      <c r="GD214">
        <v>0</v>
      </c>
      <c r="GE214">
        <v>1</v>
      </c>
      <c r="GF214">
        <v>1</v>
      </c>
      <c r="GG214">
        <v>1</v>
      </c>
      <c r="GH214">
        <v>1</v>
      </c>
      <c r="GI214">
        <v>0</v>
      </c>
      <c r="GJ214">
        <v>0</v>
      </c>
      <c r="GK214">
        <v>0</v>
      </c>
      <c r="GL214">
        <v>0</v>
      </c>
      <c r="GM214">
        <v>0</v>
      </c>
      <c r="GN214">
        <v>1</v>
      </c>
      <c r="GO214">
        <v>0</v>
      </c>
      <c r="GP214">
        <v>0</v>
      </c>
      <c r="GQ214">
        <v>1</v>
      </c>
      <c r="GR214">
        <v>1</v>
      </c>
      <c r="GS214">
        <v>1</v>
      </c>
      <c r="GT214">
        <v>0</v>
      </c>
      <c r="GU214">
        <v>0</v>
      </c>
      <c r="GV214">
        <v>1</v>
      </c>
      <c r="GW214">
        <v>0</v>
      </c>
      <c r="GX214">
        <v>0</v>
      </c>
      <c r="GY214">
        <v>0</v>
      </c>
      <c r="GZ214">
        <v>0</v>
      </c>
      <c r="HA214">
        <v>0</v>
      </c>
      <c r="HB214">
        <v>0</v>
      </c>
      <c r="HC214">
        <v>1</v>
      </c>
      <c r="HD214">
        <v>1</v>
      </c>
      <c r="HE214" t="s">
        <v>1925</v>
      </c>
      <c r="HF214" t="s">
        <v>1925</v>
      </c>
      <c r="HG214" t="s">
        <v>1925</v>
      </c>
      <c r="HH214" t="s">
        <v>1925</v>
      </c>
      <c r="HI214" t="s">
        <v>1925</v>
      </c>
      <c r="HJ214" t="s">
        <v>1925</v>
      </c>
      <c r="HK214" t="s">
        <v>1925</v>
      </c>
      <c r="HL214" t="s">
        <v>1925</v>
      </c>
      <c r="HM214" t="s">
        <v>1925</v>
      </c>
      <c r="HN214" t="s">
        <v>1925</v>
      </c>
      <c r="HO214" t="s">
        <v>1925</v>
      </c>
      <c r="HP214" t="s">
        <v>1925</v>
      </c>
      <c r="HQ214" t="s">
        <v>1925</v>
      </c>
      <c r="HR214" t="s">
        <v>1925</v>
      </c>
      <c r="HS214" t="s">
        <v>1925</v>
      </c>
    </row>
    <row r="215" spans="1:227" x14ac:dyDescent="0.35">
      <c r="A215" t="s">
        <v>916</v>
      </c>
      <c r="B215" s="1">
        <v>39448</v>
      </c>
      <c r="C215" s="1">
        <v>39457</v>
      </c>
      <c r="D215">
        <v>1</v>
      </c>
      <c r="E215">
        <v>1</v>
      </c>
      <c r="F215">
        <v>1</v>
      </c>
      <c r="G215">
        <v>1</v>
      </c>
      <c r="H215">
        <v>1</v>
      </c>
      <c r="I215">
        <v>0</v>
      </c>
      <c r="J215">
        <v>1</v>
      </c>
      <c r="K215">
        <v>0</v>
      </c>
      <c r="L215">
        <v>0</v>
      </c>
      <c r="M215">
        <v>0</v>
      </c>
      <c r="N215">
        <v>0</v>
      </c>
      <c r="O215">
        <v>1</v>
      </c>
      <c r="P215">
        <v>0</v>
      </c>
      <c r="Q215">
        <v>0</v>
      </c>
      <c r="R215">
        <v>0</v>
      </c>
      <c r="S215">
        <v>0</v>
      </c>
      <c r="T215">
        <v>1</v>
      </c>
      <c r="U215">
        <v>0</v>
      </c>
      <c r="V215">
        <v>0</v>
      </c>
      <c r="W215">
        <v>0</v>
      </c>
      <c r="X215">
        <v>0</v>
      </c>
      <c r="Y215">
        <v>1</v>
      </c>
      <c r="Z215">
        <v>0</v>
      </c>
      <c r="AA215">
        <v>0</v>
      </c>
      <c r="AB215">
        <v>0</v>
      </c>
      <c r="AC215">
        <v>0</v>
      </c>
      <c r="AD215">
        <v>0</v>
      </c>
      <c r="AE215">
        <v>1</v>
      </c>
      <c r="AF215">
        <v>0</v>
      </c>
      <c r="AG215">
        <v>0</v>
      </c>
      <c r="AH215">
        <v>0</v>
      </c>
      <c r="AI215">
        <v>0</v>
      </c>
      <c r="AJ215">
        <v>0</v>
      </c>
      <c r="AK215">
        <v>0</v>
      </c>
      <c r="AL215">
        <v>1</v>
      </c>
      <c r="AM215">
        <v>1</v>
      </c>
      <c r="AN215">
        <v>0</v>
      </c>
      <c r="AO215">
        <v>1</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1</v>
      </c>
      <c r="BL215">
        <v>0</v>
      </c>
      <c r="BM215">
        <v>0</v>
      </c>
      <c r="BN215">
        <v>0</v>
      </c>
      <c r="BO215">
        <v>0</v>
      </c>
      <c r="BP215">
        <v>0</v>
      </c>
      <c r="BQ215">
        <v>0</v>
      </c>
      <c r="BR215">
        <v>1</v>
      </c>
      <c r="BS215">
        <v>0</v>
      </c>
      <c r="BT215">
        <v>1</v>
      </c>
      <c r="BU215">
        <v>0</v>
      </c>
      <c r="BV215">
        <v>0</v>
      </c>
      <c r="BW215">
        <v>1</v>
      </c>
      <c r="BX215">
        <v>0</v>
      </c>
      <c r="BY215">
        <v>0</v>
      </c>
      <c r="BZ215">
        <v>0</v>
      </c>
      <c r="CA215">
        <v>0</v>
      </c>
      <c r="CB215">
        <v>0</v>
      </c>
      <c r="CC215">
        <v>0</v>
      </c>
      <c r="CD215">
        <v>0</v>
      </c>
      <c r="CE215">
        <v>1</v>
      </c>
      <c r="CF215">
        <v>1</v>
      </c>
      <c r="CG215">
        <v>0</v>
      </c>
      <c r="CH215">
        <v>0</v>
      </c>
      <c r="CI215">
        <v>0</v>
      </c>
      <c r="CJ215">
        <v>0</v>
      </c>
      <c r="CK215">
        <v>0</v>
      </c>
      <c r="CL215">
        <v>0</v>
      </c>
      <c r="CM215">
        <v>0</v>
      </c>
      <c r="CN215">
        <v>0</v>
      </c>
      <c r="CO215">
        <v>0</v>
      </c>
      <c r="CP215">
        <v>0</v>
      </c>
      <c r="CQ215">
        <v>0</v>
      </c>
      <c r="CR215">
        <v>0</v>
      </c>
      <c r="CS215">
        <v>0</v>
      </c>
      <c r="CT215">
        <v>0</v>
      </c>
      <c r="CU215">
        <v>1</v>
      </c>
      <c r="CV215">
        <v>0</v>
      </c>
      <c r="CW215">
        <v>0</v>
      </c>
      <c r="CX215">
        <v>0</v>
      </c>
      <c r="CY215">
        <v>0</v>
      </c>
      <c r="CZ215">
        <v>0</v>
      </c>
      <c r="DA215">
        <v>0</v>
      </c>
      <c r="DB215">
        <v>0</v>
      </c>
      <c r="DC215">
        <v>0</v>
      </c>
      <c r="DD215">
        <v>0</v>
      </c>
      <c r="DE215">
        <v>1</v>
      </c>
      <c r="DF215">
        <v>0</v>
      </c>
      <c r="DG215">
        <v>0</v>
      </c>
      <c r="DH215">
        <v>0</v>
      </c>
      <c r="DI215">
        <v>0</v>
      </c>
      <c r="DJ215">
        <v>0</v>
      </c>
      <c r="DK215">
        <v>0</v>
      </c>
      <c r="DL215">
        <v>0</v>
      </c>
      <c r="DM215">
        <v>0</v>
      </c>
      <c r="DN215">
        <v>0</v>
      </c>
      <c r="DO215">
        <v>0</v>
      </c>
      <c r="DP215">
        <v>1</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1</v>
      </c>
      <c r="EK215">
        <v>0</v>
      </c>
      <c r="EL215">
        <v>0</v>
      </c>
      <c r="EM215">
        <v>0</v>
      </c>
      <c r="EN215">
        <v>0</v>
      </c>
      <c r="EO215">
        <v>0</v>
      </c>
      <c r="EP215">
        <v>0</v>
      </c>
      <c r="EQ215">
        <v>0</v>
      </c>
      <c r="ER215">
        <v>0</v>
      </c>
      <c r="ES215">
        <v>0</v>
      </c>
      <c r="ET215">
        <v>0</v>
      </c>
      <c r="EU215">
        <v>0</v>
      </c>
      <c r="EV215">
        <v>1</v>
      </c>
      <c r="EW215">
        <v>2</v>
      </c>
      <c r="EX215" t="s">
        <v>1925</v>
      </c>
      <c r="EY215" t="s">
        <v>1925</v>
      </c>
      <c r="EZ215" t="s">
        <v>1925</v>
      </c>
      <c r="FA215" t="s">
        <v>1925</v>
      </c>
      <c r="FB215" t="s">
        <v>1925</v>
      </c>
      <c r="FC215" t="s">
        <v>1925</v>
      </c>
      <c r="FD215" t="s">
        <v>1925</v>
      </c>
      <c r="FE215">
        <v>0</v>
      </c>
      <c r="FF215" t="s">
        <v>1925</v>
      </c>
      <c r="FG215" t="s">
        <v>1925</v>
      </c>
      <c r="FH215" t="s">
        <v>1925</v>
      </c>
      <c r="FI215" t="s">
        <v>1925</v>
      </c>
      <c r="FJ215" t="s">
        <v>1925</v>
      </c>
      <c r="FK215" t="s">
        <v>1925</v>
      </c>
      <c r="FL215">
        <v>0</v>
      </c>
      <c r="FM215">
        <v>0</v>
      </c>
      <c r="FN215">
        <v>0</v>
      </c>
      <c r="FO215">
        <v>0</v>
      </c>
      <c r="FP215">
        <v>0</v>
      </c>
      <c r="FQ215">
        <v>1</v>
      </c>
      <c r="FR215">
        <v>2</v>
      </c>
      <c r="FS215" t="s">
        <v>1925</v>
      </c>
      <c r="FT215" t="s">
        <v>1925</v>
      </c>
      <c r="FU215" t="s">
        <v>1925</v>
      </c>
      <c r="FV215" t="s">
        <v>1925</v>
      </c>
      <c r="FW215" t="s">
        <v>1925</v>
      </c>
      <c r="FX215" t="s">
        <v>1925</v>
      </c>
      <c r="FY215" t="s">
        <v>1925</v>
      </c>
      <c r="FZ215" t="s">
        <v>1925</v>
      </c>
      <c r="GA215" t="s">
        <v>1925</v>
      </c>
      <c r="GB215" t="s">
        <v>1925</v>
      </c>
      <c r="GC215">
        <v>1</v>
      </c>
      <c r="GD215">
        <v>0</v>
      </c>
      <c r="GE215">
        <v>1</v>
      </c>
      <c r="GF215">
        <v>0</v>
      </c>
      <c r="GG215">
        <v>0</v>
      </c>
      <c r="GH215">
        <v>1</v>
      </c>
      <c r="GI215">
        <v>0</v>
      </c>
      <c r="GJ215">
        <v>0</v>
      </c>
      <c r="GK215">
        <v>0</v>
      </c>
      <c r="GL215">
        <v>1</v>
      </c>
      <c r="GM215">
        <v>1</v>
      </c>
      <c r="GN215">
        <v>0</v>
      </c>
      <c r="GO215">
        <v>0</v>
      </c>
      <c r="GP215">
        <v>0</v>
      </c>
      <c r="GQ215">
        <v>1</v>
      </c>
      <c r="GR215" t="s">
        <v>1925</v>
      </c>
      <c r="GS215" t="s">
        <v>1925</v>
      </c>
      <c r="GT215" t="s">
        <v>1925</v>
      </c>
      <c r="GU215" t="s">
        <v>1925</v>
      </c>
      <c r="GV215" t="s">
        <v>1925</v>
      </c>
      <c r="GW215" t="s">
        <v>1925</v>
      </c>
      <c r="GX215" t="s">
        <v>1925</v>
      </c>
      <c r="GY215" t="s">
        <v>1925</v>
      </c>
      <c r="GZ215" t="s">
        <v>1925</v>
      </c>
      <c r="HA215" t="s">
        <v>1925</v>
      </c>
      <c r="HB215" t="s">
        <v>1925</v>
      </c>
      <c r="HC215" t="s">
        <v>1925</v>
      </c>
      <c r="HD215" t="s">
        <v>1925</v>
      </c>
      <c r="HE215">
        <v>1</v>
      </c>
      <c r="HF215">
        <v>1</v>
      </c>
      <c r="HG215">
        <v>1</v>
      </c>
      <c r="HH215">
        <v>0</v>
      </c>
      <c r="HI215">
        <v>0</v>
      </c>
      <c r="HJ215">
        <v>1</v>
      </c>
      <c r="HK215">
        <v>0</v>
      </c>
      <c r="HL215">
        <v>1</v>
      </c>
      <c r="HM215">
        <v>0</v>
      </c>
      <c r="HN215">
        <v>0</v>
      </c>
      <c r="HO215">
        <v>0</v>
      </c>
      <c r="HP215">
        <v>0</v>
      </c>
      <c r="HQ215">
        <v>0</v>
      </c>
      <c r="HR215">
        <v>0</v>
      </c>
      <c r="HS215">
        <v>0</v>
      </c>
    </row>
    <row r="216" spans="1:227" x14ac:dyDescent="0.35">
      <c r="A216" t="s">
        <v>916</v>
      </c>
      <c r="B216" s="1">
        <v>39458</v>
      </c>
      <c r="C216" s="1">
        <v>42643</v>
      </c>
      <c r="D216">
        <v>1</v>
      </c>
      <c r="E216">
        <v>1</v>
      </c>
      <c r="F216">
        <v>1</v>
      </c>
      <c r="G216">
        <v>1</v>
      </c>
      <c r="H216">
        <v>1</v>
      </c>
      <c r="I216">
        <v>0</v>
      </c>
      <c r="J216">
        <v>1</v>
      </c>
      <c r="K216">
        <v>0</v>
      </c>
      <c r="L216">
        <v>0</v>
      </c>
      <c r="M216">
        <v>0</v>
      </c>
      <c r="N216">
        <v>0</v>
      </c>
      <c r="O216">
        <v>1</v>
      </c>
      <c r="P216">
        <v>0</v>
      </c>
      <c r="Q216">
        <v>0</v>
      </c>
      <c r="R216">
        <v>0</v>
      </c>
      <c r="S216">
        <v>0</v>
      </c>
      <c r="T216">
        <v>1</v>
      </c>
      <c r="U216">
        <v>0</v>
      </c>
      <c r="V216">
        <v>0</v>
      </c>
      <c r="W216">
        <v>0</v>
      </c>
      <c r="X216">
        <v>0</v>
      </c>
      <c r="Y216">
        <v>1</v>
      </c>
      <c r="Z216">
        <v>0</v>
      </c>
      <c r="AA216">
        <v>0</v>
      </c>
      <c r="AB216">
        <v>0</v>
      </c>
      <c r="AC216">
        <v>0</v>
      </c>
      <c r="AD216">
        <v>0</v>
      </c>
      <c r="AE216">
        <v>1</v>
      </c>
      <c r="AF216">
        <v>0</v>
      </c>
      <c r="AG216">
        <v>0</v>
      </c>
      <c r="AH216">
        <v>0</v>
      </c>
      <c r="AI216">
        <v>0</v>
      </c>
      <c r="AJ216">
        <v>0</v>
      </c>
      <c r="AK216">
        <v>0</v>
      </c>
      <c r="AL216">
        <v>1</v>
      </c>
      <c r="AM216">
        <v>1</v>
      </c>
      <c r="AN216">
        <v>0</v>
      </c>
      <c r="AO216">
        <v>1</v>
      </c>
      <c r="AP216">
        <v>0</v>
      </c>
      <c r="AQ216">
        <v>0</v>
      </c>
      <c r="AR216">
        <v>0</v>
      </c>
      <c r="AS216">
        <v>0</v>
      </c>
      <c r="AT216">
        <v>0</v>
      </c>
      <c r="AU216">
        <v>0</v>
      </c>
      <c r="AV216">
        <v>0</v>
      </c>
      <c r="AW216">
        <v>0</v>
      </c>
      <c r="AX216">
        <v>0</v>
      </c>
      <c r="AY216">
        <v>0</v>
      </c>
      <c r="AZ216">
        <v>0</v>
      </c>
      <c r="BA216">
        <v>0</v>
      </c>
      <c r="BB216">
        <v>0</v>
      </c>
      <c r="BC216">
        <v>0</v>
      </c>
      <c r="BD216">
        <v>0</v>
      </c>
      <c r="BE216">
        <v>0</v>
      </c>
      <c r="BF216">
        <v>0</v>
      </c>
      <c r="BG216">
        <v>0</v>
      </c>
      <c r="BH216">
        <v>0</v>
      </c>
      <c r="BI216">
        <v>0</v>
      </c>
      <c r="BJ216">
        <v>0</v>
      </c>
      <c r="BK216">
        <v>1</v>
      </c>
      <c r="BL216">
        <v>0</v>
      </c>
      <c r="BM216">
        <v>0</v>
      </c>
      <c r="BN216">
        <v>0</v>
      </c>
      <c r="BO216">
        <v>0</v>
      </c>
      <c r="BP216">
        <v>0</v>
      </c>
      <c r="BQ216">
        <v>0</v>
      </c>
      <c r="BR216">
        <v>1</v>
      </c>
      <c r="BS216">
        <v>0</v>
      </c>
      <c r="BT216">
        <v>1</v>
      </c>
      <c r="BU216">
        <v>0</v>
      </c>
      <c r="BV216">
        <v>0</v>
      </c>
      <c r="BW216">
        <v>1</v>
      </c>
      <c r="BX216">
        <v>0</v>
      </c>
      <c r="BY216">
        <v>0</v>
      </c>
      <c r="BZ216">
        <v>0</v>
      </c>
      <c r="CA216">
        <v>0</v>
      </c>
      <c r="CB216">
        <v>0</v>
      </c>
      <c r="CC216">
        <v>0</v>
      </c>
      <c r="CD216">
        <v>0</v>
      </c>
      <c r="CE216">
        <v>1</v>
      </c>
      <c r="CF216">
        <v>1</v>
      </c>
      <c r="CG216">
        <v>0</v>
      </c>
      <c r="CH216">
        <v>0</v>
      </c>
      <c r="CI216">
        <v>0</v>
      </c>
      <c r="CJ216">
        <v>0</v>
      </c>
      <c r="CK216">
        <v>0</v>
      </c>
      <c r="CL216">
        <v>0</v>
      </c>
      <c r="CM216">
        <v>0</v>
      </c>
      <c r="CN216">
        <v>0</v>
      </c>
      <c r="CO216">
        <v>0</v>
      </c>
      <c r="CP216">
        <v>0</v>
      </c>
      <c r="CQ216">
        <v>0</v>
      </c>
      <c r="CR216">
        <v>0</v>
      </c>
      <c r="CS216">
        <v>0</v>
      </c>
      <c r="CT216">
        <v>0</v>
      </c>
      <c r="CU216">
        <v>1</v>
      </c>
      <c r="CV216">
        <v>0</v>
      </c>
      <c r="CW216">
        <v>0</v>
      </c>
      <c r="CX216">
        <v>0</v>
      </c>
      <c r="CY216">
        <v>0</v>
      </c>
      <c r="CZ216">
        <v>0</v>
      </c>
      <c r="DA216">
        <v>0</v>
      </c>
      <c r="DB216">
        <v>0</v>
      </c>
      <c r="DC216">
        <v>0</v>
      </c>
      <c r="DD216">
        <v>0</v>
      </c>
      <c r="DE216">
        <v>1</v>
      </c>
      <c r="DF216">
        <v>0</v>
      </c>
      <c r="DG216">
        <v>0</v>
      </c>
      <c r="DH216">
        <v>0</v>
      </c>
      <c r="DI216">
        <v>0</v>
      </c>
      <c r="DJ216">
        <v>0</v>
      </c>
      <c r="DK216">
        <v>0</v>
      </c>
      <c r="DL216">
        <v>0</v>
      </c>
      <c r="DM216">
        <v>0</v>
      </c>
      <c r="DN216">
        <v>0</v>
      </c>
      <c r="DO216">
        <v>0</v>
      </c>
      <c r="DP216">
        <v>1</v>
      </c>
      <c r="DQ216">
        <v>0</v>
      </c>
      <c r="DR216">
        <v>0</v>
      </c>
      <c r="DS216">
        <v>0</v>
      </c>
      <c r="DT216">
        <v>0</v>
      </c>
      <c r="DU216">
        <v>0</v>
      </c>
      <c r="DV216">
        <v>0</v>
      </c>
      <c r="DW216">
        <v>0</v>
      </c>
      <c r="DX216">
        <v>0</v>
      </c>
      <c r="DY216">
        <v>0</v>
      </c>
      <c r="DZ216">
        <v>0</v>
      </c>
      <c r="EA216">
        <v>0</v>
      </c>
      <c r="EB216">
        <v>0</v>
      </c>
      <c r="EC216">
        <v>0</v>
      </c>
      <c r="ED216">
        <v>0</v>
      </c>
      <c r="EE216">
        <v>0</v>
      </c>
      <c r="EF216">
        <v>0</v>
      </c>
      <c r="EG216">
        <v>0</v>
      </c>
      <c r="EH216">
        <v>0</v>
      </c>
      <c r="EI216">
        <v>0</v>
      </c>
      <c r="EJ216">
        <v>1</v>
      </c>
      <c r="EK216">
        <v>0</v>
      </c>
      <c r="EL216">
        <v>0</v>
      </c>
      <c r="EM216">
        <v>0</v>
      </c>
      <c r="EN216">
        <v>0</v>
      </c>
      <c r="EO216">
        <v>0</v>
      </c>
      <c r="EP216">
        <v>0</v>
      </c>
      <c r="EQ216">
        <v>0</v>
      </c>
      <c r="ER216">
        <v>0</v>
      </c>
      <c r="ES216">
        <v>0</v>
      </c>
      <c r="ET216">
        <v>0</v>
      </c>
      <c r="EU216">
        <v>0</v>
      </c>
      <c r="EV216">
        <v>1</v>
      </c>
      <c r="EW216">
        <v>2</v>
      </c>
      <c r="EX216" t="s">
        <v>1925</v>
      </c>
      <c r="EY216" t="s">
        <v>1925</v>
      </c>
      <c r="EZ216" t="s">
        <v>1925</v>
      </c>
      <c r="FA216" t="s">
        <v>1925</v>
      </c>
      <c r="FB216" t="s">
        <v>1925</v>
      </c>
      <c r="FC216" t="s">
        <v>1925</v>
      </c>
      <c r="FD216" t="s">
        <v>1925</v>
      </c>
      <c r="FE216">
        <v>0</v>
      </c>
      <c r="FF216" t="s">
        <v>1925</v>
      </c>
      <c r="FG216" t="s">
        <v>1925</v>
      </c>
      <c r="FH216" t="s">
        <v>1925</v>
      </c>
      <c r="FI216" t="s">
        <v>1925</v>
      </c>
      <c r="FJ216" t="s">
        <v>1925</v>
      </c>
      <c r="FK216" t="s">
        <v>1925</v>
      </c>
      <c r="FL216">
        <v>0</v>
      </c>
      <c r="FM216">
        <v>0</v>
      </c>
      <c r="FN216">
        <v>0</v>
      </c>
      <c r="FO216">
        <v>0</v>
      </c>
      <c r="FP216">
        <v>0</v>
      </c>
      <c r="FQ216">
        <v>1</v>
      </c>
      <c r="FR216">
        <v>2</v>
      </c>
      <c r="FS216" t="s">
        <v>1925</v>
      </c>
      <c r="FT216" t="s">
        <v>1925</v>
      </c>
      <c r="FU216" t="s">
        <v>1925</v>
      </c>
      <c r="FV216" t="s">
        <v>1925</v>
      </c>
      <c r="FW216" t="s">
        <v>1925</v>
      </c>
      <c r="FX216" t="s">
        <v>1925</v>
      </c>
      <c r="FY216" t="s">
        <v>1925</v>
      </c>
      <c r="FZ216" t="s">
        <v>1925</v>
      </c>
      <c r="GA216" t="s">
        <v>1925</v>
      </c>
      <c r="GB216" t="s">
        <v>1925</v>
      </c>
      <c r="GC216">
        <v>1</v>
      </c>
      <c r="GD216">
        <v>0</v>
      </c>
      <c r="GE216">
        <v>1</v>
      </c>
      <c r="GF216">
        <v>0</v>
      </c>
      <c r="GG216">
        <v>0</v>
      </c>
      <c r="GH216">
        <v>1</v>
      </c>
      <c r="GI216">
        <v>0</v>
      </c>
      <c r="GJ216">
        <v>0</v>
      </c>
      <c r="GK216">
        <v>0</v>
      </c>
      <c r="GL216">
        <v>1</v>
      </c>
      <c r="GM216">
        <v>1</v>
      </c>
      <c r="GN216">
        <v>0</v>
      </c>
      <c r="GO216">
        <v>0</v>
      </c>
      <c r="GP216">
        <v>0</v>
      </c>
      <c r="GQ216">
        <v>0</v>
      </c>
      <c r="GR216" t="s">
        <v>1925</v>
      </c>
      <c r="GS216" t="s">
        <v>1925</v>
      </c>
      <c r="GT216" t="s">
        <v>1925</v>
      </c>
      <c r="GU216" t="s">
        <v>1925</v>
      </c>
      <c r="GV216" t="s">
        <v>1925</v>
      </c>
      <c r="GW216" t="s">
        <v>1925</v>
      </c>
      <c r="GX216" t="s">
        <v>1925</v>
      </c>
      <c r="GY216" t="s">
        <v>1925</v>
      </c>
      <c r="GZ216" t="s">
        <v>1925</v>
      </c>
      <c r="HA216" t="s">
        <v>1925</v>
      </c>
      <c r="HB216" t="s">
        <v>1925</v>
      </c>
      <c r="HC216" t="s">
        <v>1925</v>
      </c>
      <c r="HD216" t="s">
        <v>1925</v>
      </c>
      <c r="HE216">
        <v>1</v>
      </c>
      <c r="HF216">
        <v>1</v>
      </c>
      <c r="HG216">
        <v>1</v>
      </c>
      <c r="HH216">
        <v>0</v>
      </c>
      <c r="HI216">
        <v>0</v>
      </c>
      <c r="HJ216">
        <v>1</v>
      </c>
      <c r="HK216">
        <v>0</v>
      </c>
      <c r="HL216">
        <v>1</v>
      </c>
      <c r="HM216">
        <v>0</v>
      </c>
      <c r="HN216">
        <v>0</v>
      </c>
      <c r="HO216">
        <v>0</v>
      </c>
      <c r="HP216">
        <v>0</v>
      </c>
      <c r="HQ216">
        <v>0</v>
      </c>
      <c r="HR216">
        <v>0</v>
      </c>
      <c r="HS216">
        <v>0</v>
      </c>
    </row>
    <row r="217" spans="1:227" x14ac:dyDescent="0.35">
      <c r="A217" t="s">
        <v>916</v>
      </c>
      <c r="B217" s="1">
        <v>42644</v>
      </c>
      <c r="C217" s="1">
        <v>42833</v>
      </c>
      <c r="D217">
        <v>1</v>
      </c>
      <c r="E217">
        <v>1</v>
      </c>
      <c r="F217">
        <v>1</v>
      </c>
      <c r="G217">
        <v>1</v>
      </c>
      <c r="H217">
        <v>1</v>
      </c>
      <c r="I217">
        <v>0</v>
      </c>
      <c r="J217">
        <v>1</v>
      </c>
      <c r="K217">
        <v>0</v>
      </c>
      <c r="L217">
        <v>0</v>
      </c>
      <c r="M217">
        <v>0</v>
      </c>
      <c r="N217">
        <v>0</v>
      </c>
      <c r="O217">
        <v>1</v>
      </c>
      <c r="P217">
        <v>0</v>
      </c>
      <c r="Q217">
        <v>0</v>
      </c>
      <c r="R217">
        <v>0</v>
      </c>
      <c r="S217">
        <v>0</v>
      </c>
      <c r="T217">
        <v>1</v>
      </c>
      <c r="U217">
        <v>0</v>
      </c>
      <c r="V217">
        <v>0</v>
      </c>
      <c r="W217">
        <v>0</v>
      </c>
      <c r="X217">
        <v>0</v>
      </c>
      <c r="Y217">
        <v>1</v>
      </c>
      <c r="Z217">
        <v>0</v>
      </c>
      <c r="AA217">
        <v>0</v>
      </c>
      <c r="AB217">
        <v>0</v>
      </c>
      <c r="AC217">
        <v>0</v>
      </c>
      <c r="AD217">
        <v>0</v>
      </c>
      <c r="AE217">
        <v>1</v>
      </c>
      <c r="AF217">
        <v>0</v>
      </c>
      <c r="AG217">
        <v>0</v>
      </c>
      <c r="AH217">
        <v>0</v>
      </c>
      <c r="AI217">
        <v>0</v>
      </c>
      <c r="AJ217">
        <v>0</v>
      </c>
      <c r="AK217">
        <v>0</v>
      </c>
      <c r="AL217">
        <v>1</v>
      </c>
      <c r="AM217">
        <v>1</v>
      </c>
      <c r="AN217">
        <v>0</v>
      </c>
      <c r="AO217">
        <v>1</v>
      </c>
      <c r="AP217">
        <v>0</v>
      </c>
      <c r="AQ217">
        <v>0</v>
      </c>
      <c r="AR217">
        <v>0</v>
      </c>
      <c r="AS217">
        <v>0</v>
      </c>
      <c r="AT217">
        <v>0</v>
      </c>
      <c r="AU217">
        <v>0</v>
      </c>
      <c r="AV217">
        <v>0</v>
      </c>
      <c r="AW217">
        <v>0</v>
      </c>
      <c r="AX217">
        <v>0</v>
      </c>
      <c r="AY217">
        <v>0</v>
      </c>
      <c r="AZ217">
        <v>0</v>
      </c>
      <c r="BA217">
        <v>0</v>
      </c>
      <c r="BB217">
        <v>0</v>
      </c>
      <c r="BC217">
        <v>0</v>
      </c>
      <c r="BD217">
        <v>0</v>
      </c>
      <c r="BE217">
        <v>0</v>
      </c>
      <c r="BF217">
        <v>0</v>
      </c>
      <c r="BG217">
        <v>0</v>
      </c>
      <c r="BH217">
        <v>0</v>
      </c>
      <c r="BI217">
        <v>0</v>
      </c>
      <c r="BJ217">
        <v>0</v>
      </c>
      <c r="BK217">
        <v>1</v>
      </c>
      <c r="BL217">
        <v>0</v>
      </c>
      <c r="BM217">
        <v>0</v>
      </c>
      <c r="BN217">
        <v>0</v>
      </c>
      <c r="BO217">
        <v>0</v>
      </c>
      <c r="BP217">
        <v>0</v>
      </c>
      <c r="BQ217">
        <v>0</v>
      </c>
      <c r="BR217">
        <v>1</v>
      </c>
      <c r="BS217">
        <v>0</v>
      </c>
      <c r="BT217">
        <v>1</v>
      </c>
      <c r="BU217">
        <v>0</v>
      </c>
      <c r="BV217">
        <v>0</v>
      </c>
      <c r="BW217">
        <v>1</v>
      </c>
      <c r="BX217">
        <v>0</v>
      </c>
      <c r="BY217">
        <v>0</v>
      </c>
      <c r="BZ217">
        <v>0</v>
      </c>
      <c r="CA217">
        <v>0</v>
      </c>
      <c r="CB217">
        <v>0</v>
      </c>
      <c r="CC217">
        <v>0</v>
      </c>
      <c r="CD217">
        <v>0</v>
      </c>
      <c r="CE217">
        <v>1</v>
      </c>
      <c r="CF217">
        <v>1</v>
      </c>
      <c r="CG217">
        <v>0</v>
      </c>
      <c r="CH217">
        <v>0</v>
      </c>
      <c r="CI217">
        <v>0</v>
      </c>
      <c r="CJ217">
        <v>0</v>
      </c>
      <c r="CK217">
        <v>0</v>
      </c>
      <c r="CL217">
        <v>0</v>
      </c>
      <c r="CM217">
        <v>0</v>
      </c>
      <c r="CN217">
        <v>0</v>
      </c>
      <c r="CO217">
        <v>0</v>
      </c>
      <c r="CP217">
        <v>0</v>
      </c>
      <c r="CQ217">
        <v>0</v>
      </c>
      <c r="CR217">
        <v>0</v>
      </c>
      <c r="CS217">
        <v>0</v>
      </c>
      <c r="CT217">
        <v>0</v>
      </c>
      <c r="CU217">
        <v>1</v>
      </c>
      <c r="CV217">
        <v>0</v>
      </c>
      <c r="CW217">
        <v>0</v>
      </c>
      <c r="CX217">
        <v>0</v>
      </c>
      <c r="CY217">
        <v>0</v>
      </c>
      <c r="CZ217">
        <v>0</v>
      </c>
      <c r="DA217">
        <v>0</v>
      </c>
      <c r="DB217">
        <v>0</v>
      </c>
      <c r="DC217">
        <v>0</v>
      </c>
      <c r="DD217">
        <v>0</v>
      </c>
      <c r="DE217">
        <v>1</v>
      </c>
      <c r="DF217">
        <v>0</v>
      </c>
      <c r="DG217">
        <v>0</v>
      </c>
      <c r="DH217">
        <v>0</v>
      </c>
      <c r="DI217">
        <v>0</v>
      </c>
      <c r="DJ217">
        <v>0</v>
      </c>
      <c r="DK217">
        <v>0</v>
      </c>
      <c r="DL217">
        <v>0</v>
      </c>
      <c r="DM217">
        <v>0</v>
      </c>
      <c r="DN217">
        <v>0</v>
      </c>
      <c r="DO217">
        <v>0</v>
      </c>
      <c r="DP217">
        <v>1</v>
      </c>
      <c r="DQ217">
        <v>0</v>
      </c>
      <c r="DR217">
        <v>0</v>
      </c>
      <c r="DS217">
        <v>0</v>
      </c>
      <c r="DT217">
        <v>0</v>
      </c>
      <c r="DU217">
        <v>0</v>
      </c>
      <c r="DV217">
        <v>0</v>
      </c>
      <c r="DW217">
        <v>0</v>
      </c>
      <c r="DX217">
        <v>0</v>
      </c>
      <c r="DY217">
        <v>0</v>
      </c>
      <c r="DZ217">
        <v>0</v>
      </c>
      <c r="EA217">
        <v>0</v>
      </c>
      <c r="EB217">
        <v>0</v>
      </c>
      <c r="EC217">
        <v>0</v>
      </c>
      <c r="ED217">
        <v>0</v>
      </c>
      <c r="EE217">
        <v>0</v>
      </c>
      <c r="EF217">
        <v>0</v>
      </c>
      <c r="EG217">
        <v>0</v>
      </c>
      <c r="EH217">
        <v>0</v>
      </c>
      <c r="EI217">
        <v>0</v>
      </c>
      <c r="EJ217">
        <v>1</v>
      </c>
      <c r="EK217">
        <v>0</v>
      </c>
      <c r="EL217">
        <v>0</v>
      </c>
      <c r="EM217">
        <v>0</v>
      </c>
      <c r="EN217">
        <v>0</v>
      </c>
      <c r="EO217">
        <v>0</v>
      </c>
      <c r="EP217">
        <v>0</v>
      </c>
      <c r="EQ217">
        <v>0</v>
      </c>
      <c r="ER217">
        <v>0</v>
      </c>
      <c r="ES217">
        <v>0</v>
      </c>
      <c r="ET217">
        <v>0</v>
      </c>
      <c r="EU217">
        <v>0</v>
      </c>
      <c r="EV217">
        <v>1</v>
      </c>
      <c r="EW217">
        <v>2</v>
      </c>
      <c r="EX217" t="s">
        <v>1925</v>
      </c>
      <c r="EY217" t="s">
        <v>1925</v>
      </c>
      <c r="EZ217" t="s">
        <v>1925</v>
      </c>
      <c r="FA217" t="s">
        <v>1925</v>
      </c>
      <c r="FB217" t="s">
        <v>1925</v>
      </c>
      <c r="FC217" t="s">
        <v>1925</v>
      </c>
      <c r="FD217" t="s">
        <v>1925</v>
      </c>
      <c r="FE217">
        <v>0</v>
      </c>
      <c r="FF217" t="s">
        <v>1925</v>
      </c>
      <c r="FG217" t="s">
        <v>1925</v>
      </c>
      <c r="FH217" t="s">
        <v>1925</v>
      </c>
      <c r="FI217" t="s">
        <v>1925</v>
      </c>
      <c r="FJ217" t="s">
        <v>1925</v>
      </c>
      <c r="FK217" t="s">
        <v>1925</v>
      </c>
      <c r="FL217">
        <v>0</v>
      </c>
      <c r="FM217">
        <v>0</v>
      </c>
      <c r="FN217">
        <v>0</v>
      </c>
      <c r="FO217">
        <v>0</v>
      </c>
      <c r="FP217">
        <v>0</v>
      </c>
      <c r="FQ217">
        <v>1</v>
      </c>
      <c r="FR217">
        <v>2</v>
      </c>
      <c r="FS217" t="s">
        <v>1925</v>
      </c>
      <c r="FT217" t="s">
        <v>1925</v>
      </c>
      <c r="FU217" t="s">
        <v>1925</v>
      </c>
      <c r="FV217" t="s">
        <v>1925</v>
      </c>
      <c r="FW217" t="s">
        <v>1925</v>
      </c>
      <c r="FX217" t="s">
        <v>1925</v>
      </c>
      <c r="FY217" t="s">
        <v>1925</v>
      </c>
      <c r="FZ217" t="s">
        <v>1925</v>
      </c>
      <c r="GA217" t="s">
        <v>1925</v>
      </c>
      <c r="GB217" t="s">
        <v>1925</v>
      </c>
      <c r="GC217">
        <v>1</v>
      </c>
      <c r="GD217">
        <v>0</v>
      </c>
      <c r="GE217">
        <v>1</v>
      </c>
      <c r="GF217">
        <v>0</v>
      </c>
      <c r="GG217">
        <v>0</v>
      </c>
      <c r="GH217">
        <v>1</v>
      </c>
      <c r="GI217">
        <v>0</v>
      </c>
      <c r="GJ217">
        <v>0</v>
      </c>
      <c r="GK217">
        <v>0</v>
      </c>
      <c r="GL217">
        <v>1</v>
      </c>
      <c r="GM217">
        <v>1</v>
      </c>
      <c r="GN217">
        <v>0</v>
      </c>
      <c r="GO217">
        <v>0</v>
      </c>
      <c r="GP217">
        <v>0</v>
      </c>
      <c r="GQ217">
        <v>0</v>
      </c>
      <c r="GR217" t="s">
        <v>1925</v>
      </c>
      <c r="GS217" t="s">
        <v>1925</v>
      </c>
      <c r="GT217" t="s">
        <v>1925</v>
      </c>
      <c r="GU217" t="s">
        <v>1925</v>
      </c>
      <c r="GV217" t="s">
        <v>1925</v>
      </c>
      <c r="GW217" t="s">
        <v>1925</v>
      </c>
      <c r="GX217" t="s">
        <v>1925</v>
      </c>
      <c r="GY217" t="s">
        <v>1925</v>
      </c>
      <c r="GZ217" t="s">
        <v>1925</v>
      </c>
      <c r="HA217" t="s">
        <v>1925</v>
      </c>
      <c r="HB217" t="s">
        <v>1925</v>
      </c>
      <c r="HC217" t="s">
        <v>1925</v>
      </c>
      <c r="HD217" t="s">
        <v>1925</v>
      </c>
      <c r="HE217">
        <v>1</v>
      </c>
      <c r="HF217">
        <v>1</v>
      </c>
      <c r="HG217">
        <v>1</v>
      </c>
      <c r="HH217">
        <v>0</v>
      </c>
      <c r="HI217">
        <v>0</v>
      </c>
      <c r="HJ217">
        <v>1</v>
      </c>
      <c r="HK217">
        <v>0</v>
      </c>
      <c r="HL217">
        <v>1</v>
      </c>
      <c r="HM217">
        <v>0</v>
      </c>
      <c r="HN217">
        <v>0</v>
      </c>
      <c r="HO217">
        <v>0</v>
      </c>
      <c r="HP217">
        <v>0</v>
      </c>
      <c r="HQ217">
        <v>0</v>
      </c>
      <c r="HR217">
        <v>0</v>
      </c>
      <c r="HS217">
        <v>0</v>
      </c>
    </row>
    <row r="218" spans="1:227" x14ac:dyDescent="0.35">
      <c r="A218" t="s">
        <v>916</v>
      </c>
      <c r="B218" s="1">
        <v>42834</v>
      </c>
      <c r="C218" s="1">
        <v>42947</v>
      </c>
      <c r="D218">
        <v>1</v>
      </c>
      <c r="E218">
        <v>1</v>
      </c>
      <c r="F218">
        <v>1</v>
      </c>
      <c r="G218">
        <v>1</v>
      </c>
      <c r="H218">
        <v>1</v>
      </c>
      <c r="I218">
        <v>0</v>
      </c>
      <c r="J218">
        <v>1</v>
      </c>
      <c r="K218">
        <v>0</v>
      </c>
      <c r="L218">
        <v>0</v>
      </c>
      <c r="M218">
        <v>0</v>
      </c>
      <c r="N218">
        <v>0</v>
      </c>
      <c r="O218">
        <v>1</v>
      </c>
      <c r="P218">
        <v>0</v>
      </c>
      <c r="Q218">
        <v>0</v>
      </c>
      <c r="R218">
        <v>0</v>
      </c>
      <c r="S218">
        <v>0</v>
      </c>
      <c r="T218">
        <v>1</v>
      </c>
      <c r="U218">
        <v>0</v>
      </c>
      <c r="V218">
        <v>0</v>
      </c>
      <c r="W218">
        <v>0</v>
      </c>
      <c r="X218">
        <v>0</v>
      </c>
      <c r="Y218">
        <v>1</v>
      </c>
      <c r="Z218">
        <v>0</v>
      </c>
      <c r="AA218">
        <v>0</v>
      </c>
      <c r="AB218">
        <v>0</v>
      </c>
      <c r="AC218">
        <v>0</v>
      </c>
      <c r="AD218">
        <v>0</v>
      </c>
      <c r="AE218">
        <v>1</v>
      </c>
      <c r="AF218">
        <v>0</v>
      </c>
      <c r="AG218">
        <v>0</v>
      </c>
      <c r="AH218">
        <v>0</v>
      </c>
      <c r="AI218">
        <v>0</v>
      </c>
      <c r="AJ218">
        <v>0</v>
      </c>
      <c r="AK218">
        <v>0</v>
      </c>
      <c r="AL218">
        <v>1</v>
      </c>
      <c r="AM218">
        <v>1</v>
      </c>
      <c r="AN218">
        <v>0</v>
      </c>
      <c r="AO218">
        <v>1</v>
      </c>
      <c r="AP218">
        <v>0</v>
      </c>
      <c r="AQ218">
        <v>0</v>
      </c>
      <c r="AR218">
        <v>0</v>
      </c>
      <c r="AS218">
        <v>0</v>
      </c>
      <c r="AT218">
        <v>0</v>
      </c>
      <c r="AU218">
        <v>0</v>
      </c>
      <c r="AV218">
        <v>0</v>
      </c>
      <c r="AW218">
        <v>0</v>
      </c>
      <c r="AX218">
        <v>0</v>
      </c>
      <c r="AY218">
        <v>0</v>
      </c>
      <c r="AZ218">
        <v>0</v>
      </c>
      <c r="BA218">
        <v>0</v>
      </c>
      <c r="BB218">
        <v>0</v>
      </c>
      <c r="BC218">
        <v>0</v>
      </c>
      <c r="BD218">
        <v>0</v>
      </c>
      <c r="BE218">
        <v>0</v>
      </c>
      <c r="BF218">
        <v>0</v>
      </c>
      <c r="BG218">
        <v>0</v>
      </c>
      <c r="BH218">
        <v>0</v>
      </c>
      <c r="BI218">
        <v>0</v>
      </c>
      <c r="BJ218">
        <v>0</v>
      </c>
      <c r="BK218">
        <v>1</v>
      </c>
      <c r="BL218">
        <v>0</v>
      </c>
      <c r="BM218">
        <v>0</v>
      </c>
      <c r="BN218">
        <v>0</v>
      </c>
      <c r="BO218">
        <v>0</v>
      </c>
      <c r="BP218">
        <v>0</v>
      </c>
      <c r="BQ218">
        <v>0</v>
      </c>
      <c r="BR218">
        <v>1</v>
      </c>
      <c r="BS218">
        <v>0</v>
      </c>
      <c r="BT218">
        <v>1</v>
      </c>
      <c r="BU218">
        <v>0</v>
      </c>
      <c r="BV218">
        <v>0</v>
      </c>
      <c r="BW218">
        <v>1</v>
      </c>
      <c r="BX218">
        <v>0</v>
      </c>
      <c r="BY218">
        <v>0</v>
      </c>
      <c r="BZ218">
        <v>0</v>
      </c>
      <c r="CA218">
        <v>0</v>
      </c>
      <c r="CB218">
        <v>0</v>
      </c>
      <c r="CC218">
        <v>0</v>
      </c>
      <c r="CD218">
        <v>0</v>
      </c>
      <c r="CE218">
        <v>1</v>
      </c>
      <c r="CF218">
        <v>1</v>
      </c>
      <c r="CG218">
        <v>0</v>
      </c>
      <c r="CH218">
        <v>0</v>
      </c>
      <c r="CI218">
        <v>0</v>
      </c>
      <c r="CJ218">
        <v>0</v>
      </c>
      <c r="CK218">
        <v>0</v>
      </c>
      <c r="CL218">
        <v>0</v>
      </c>
      <c r="CM218">
        <v>0</v>
      </c>
      <c r="CN218">
        <v>0</v>
      </c>
      <c r="CO218">
        <v>0</v>
      </c>
      <c r="CP218">
        <v>0</v>
      </c>
      <c r="CQ218">
        <v>0</v>
      </c>
      <c r="CR218">
        <v>0</v>
      </c>
      <c r="CS218">
        <v>0</v>
      </c>
      <c r="CT218">
        <v>0</v>
      </c>
      <c r="CU218">
        <v>1</v>
      </c>
      <c r="CV218">
        <v>0</v>
      </c>
      <c r="CW218">
        <v>0</v>
      </c>
      <c r="CX218">
        <v>0</v>
      </c>
      <c r="CY218">
        <v>0</v>
      </c>
      <c r="CZ218">
        <v>0</v>
      </c>
      <c r="DA218">
        <v>0</v>
      </c>
      <c r="DB218">
        <v>0</v>
      </c>
      <c r="DC218">
        <v>0</v>
      </c>
      <c r="DD218">
        <v>0</v>
      </c>
      <c r="DE218">
        <v>1</v>
      </c>
      <c r="DF218">
        <v>0</v>
      </c>
      <c r="DG218">
        <v>0</v>
      </c>
      <c r="DH218">
        <v>0</v>
      </c>
      <c r="DI218">
        <v>0</v>
      </c>
      <c r="DJ218">
        <v>0</v>
      </c>
      <c r="DK218">
        <v>0</v>
      </c>
      <c r="DL218">
        <v>0</v>
      </c>
      <c r="DM218">
        <v>0</v>
      </c>
      <c r="DN218">
        <v>0</v>
      </c>
      <c r="DO218">
        <v>0</v>
      </c>
      <c r="DP218">
        <v>1</v>
      </c>
      <c r="DQ218">
        <v>0</v>
      </c>
      <c r="DR218">
        <v>0</v>
      </c>
      <c r="DS218">
        <v>0</v>
      </c>
      <c r="DT218">
        <v>0</v>
      </c>
      <c r="DU218">
        <v>0</v>
      </c>
      <c r="DV218">
        <v>0</v>
      </c>
      <c r="DW218">
        <v>0</v>
      </c>
      <c r="DX218">
        <v>0</v>
      </c>
      <c r="DY218">
        <v>0</v>
      </c>
      <c r="DZ218">
        <v>0</v>
      </c>
      <c r="EA218">
        <v>0</v>
      </c>
      <c r="EB218">
        <v>0</v>
      </c>
      <c r="EC218">
        <v>0</v>
      </c>
      <c r="ED218">
        <v>0</v>
      </c>
      <c r="EE218">
        <v>0</v>
      </c>
      <c r="EF218">
        <v>0</v>
      </c>
      <c r="EG218">
        <v>0</v>
      </c>
      <c r="EH218">
        <v>0</v>
      </c>
      <c r="EI218">
        <v>0</v>
      </c>
      <c r="EJ218">
        <v>1</v>
      </c>
      <c r="EK218">
        <v>0</v>
      </c>
      <c r="EL218">
        <v>0</v>
      </c>
      <c r="EM218">
        <v>0</v>
      </c>
      <c r="EN218">
        <v>0</v>
      </c>
      <c r="EO218">
        <v>0</v>
      </c>
      <c r="EP218">
        <v>0</v>
      </c>
      <c r="EQ218">
        <v>0</v>
      </c>
      <c r="ER218">
        <v>0</v>
      </c>
      <c r="ES218">
        <v>0</v>
      </c>
      <c r="ET218">
        <v>0</v>
      </c>
      <c r="EU218">
        <v>0</v>
      </c>
      <c r="EV218">
        <v>1</v>
      </c>
      <c r="EW218">
        <v>2</v>
      </c>
      <c r="EX218" t="s">
        <v>1925</v>
      </c>
      <c r="EY218" t="s">
        <v>1925</v>
      </c>
      <c r="EZ218" t="s">
        <v>1925</v>
      </c>
      <c r="FA218" t="s">
        <v>1925</v>
      </c>
      <c r="FB218" t="s">
        <v>1925</v>
      </c>
      <c r="FC218" t="s">
        <v>1925</v>
      </c>
      <c r="FD218" t="s">
        <v>1925</v>
      </c>
      <c r="FE218">
        <v>0</v>
      </c>
      <c r="FF218" t="s">
        <v>1925</v>
      </c>
      <c r="FG218" t="s">
        <v>1925</v>
      </c>
      <c r="FH218" t="s">
        <v>1925</v>
      </c>
      <c r="FI218" t="s">
        <v>1925</v>
      </c>
      <c r="FJ218" t="s">
        <v>1925</v>
      </c>
      <c r="FK218" t="s">
        <v>1925</v>
      </c>
      <c r="FL218">
        <v>0</v>
      </c>
      <c r="FM218">
        <v>0</v>
      </c>
      <c r="FN218">
        <v>0</v>
      </c>
      <c r="FO218">
        <v>0</v>
      </c>
      <c r="FP218">
        <v>0</v>
      </c>
      <c r="FQ218">
        <v>1</v>
      </c>
      <c r="FR218">
        <v>2</v>
      </c>
      <c r="FS218" t="s">
        <v>1925</v>
      </c>
      <c r="FT218" t="s">
        <v>1925</v>
      </c>
      <c r="FU218" t="s">
        <v>1925</v>
      </c>
      <c r="FV218" t="s">
        <v>1925</v>
      </c>
      <c r="FW218" t="s">
        <v>1925</v>
      </c>
      <c r="FX218" t="s">
        <v>1925</v>
      </c>
      <c r="FY218" t="s">
        <v>1925</v>
      </c>
      <c r="FZ218" t="s">
        <v>1925</v>
      </c>
      <c r="GA218" t="s">
        <v>1925</v>
      </c>
      <c r="GB218" t="s">
        <v>1925</v>
      </c>
      <c r="GC218">
        <v>1</v>
      </c>
      <c r="GD218">
        <v>0</v>
      </c>
      <c r="GE218">
        <v>1</v>
      </c>
      <c r="GF218">
        <v>0</v>
      </c>
      <c r="GG218">
        <v>0</v>
      </c>
      <c r="GH218">
        <v>1</v>
      </c>
      <c r="GI218">
        <v>0</v>
      </c>
      <c r="GJ218">
        <v>0</v>
      </c>
      <c r="GK218">
        <v>0</v>
      </c>
      <c r="GL218">
        <v>1</v>
      </c>
      <c r="GM218">
        <v>1</v>
      </c>
      <c r="GN218">
        <v>0</v>
      </c>
      <c r="GO218">
        <v>0</v>
      </c>
      <c r="GP218">
        <v>0</v>
      </c>
      <c r="GQ218">
        <v>0</v>
      </c>
      <c r="GR218" t="s">
        <v>1925</v>
      </c>
      <c r="GS218" t="s">
        <v>1925</v>
      </c>
      <c r="GT218" t="s">
        <v>1925</v>
      </c>
      <c r="GU218" t="s">
        <v>1925</v>
      </c>
      <c r="GV218" t="s">
        <v>1925</v>
      </c>
      <c r="GW218" t="s">
        <v>1925</v>
      </c>
      <c r="GX218" t="s">
        <v>1925</v>
      </c>
      <c r="GY218" t="s">
        <v>1925</v>
      </c>
      <c r="GZ218" t="s">
        <v>1925</v>
      </c>
      <c r="HA218" t="s">
        <v>1925</v>
      </c>
      <c r="HB218" t="s">
        <v>1925</v>
      </c>
      <c r="HC218" t="s">
        <v>1925</v>
      </c>
      <c r="HD218" t="s">
        <v>1925</v>
      </c>
      <c r="HE218">
        <v>1</v>
      </c>
      <c r="HF218">
        <v>1</v>
      </c>
      <c r="HG218">
        <v>1</v>
      </c>
      <c r="HH218">
        <v>0</v>
      </c>
      <c r="HI218">
        <v>0</v>
      </c>
      <c r="HJ218">
        <v>1</v>
      </c>
      <c r="HK218">
        <v>0</v>
      </c>
      <c r="HL218">
        <v>1</v>
      </c>
      <c r="HM218">
        <v>0</v>
      </c>
      <c r="HN218">
        <v>0</v>
      </c>
      <c r="HO218">
        <v>0</v>
      </c>
      <c r="HP218">
        <v>0</v>
      </c>
      <c r="HQ218">
        <v>0</v>
      </c>
      <c r="HR218">
        <v>0</v>
      </c>
      <c r="HS218">
        <v>0</v>
      </c>
    </row>
    <row r="219" spans="1:227" x14ac:dyDescent="0.35">
      <c r="A219" t="s">
        <v>916</v>
      </c>
      <c r="B219" s="1">
        <v>42948</v>
      </c>
      <c r="C219" s="1">
        <v>43319</v>
      </c>
      <c r="D219">
        <v>1</v>
      </c>
      <c r="E219">
        <v>1</v>
      </c>
      <c r="F219">
        <v>1</v>
      </c>
      <c r="G219">
        <v>1</v>
      </c>
      <c r="H219">
        <v>1</v>
      </c>
      <c r="I219">
        <v>0</v>
      </c>
      <c r="J219">
        <v>1</v>
      </c>
      <c r="K219">
        <v>0</v>
      </c>
      <c r="L219">
        <v>0</v>
      </c>
      <c r="M219">
        <v>0</v>
      </c>
      <c r="N219">
        <v>0</v>
      </c>
      <c r="O219">
        <v>1</v>
      </c>
      <c r="P219">
        <v>0</v>
      </c>
      <c r="Q219">
        <v>0</v>
      </c>
      <c r="R219">
        <v>0</v>
      </c>
      <c r="S219">
        <v>0</v>
      </c>
      <c r="T219">
        <v>1</v>
      </c>
      <c r="U219">
        <v>0</v>
      </c>
      <c r="V219">
        <v>1</v>
      </c>
      <c r="W219">
        <v>0</v>
      </c>
      <c r="X219">
        <v>0</v>
      </c>
      <c r="Y219">
        <v>1</v>
      </c>
      <c r="Z219">
        <v>0</v>
      </c>
      <c r="AA219">
        <v>0</v>
      </c>
      <c r="AB219">
        <v>0</v>
      </c>
      <c r="AC219">
        <v>0</v>
      </c>
      <c r="AD219">
        <v>0</v>
      </c>
      <c r="AE219">
        <v>1</v>
      </c>
      <c r="AF219">
        <v>0</v>
      </c>
      <c r="AG219">
        <v>0</v>
      </c>
      <c r="AH219">
        <v>0</v>
      </c>
      <c r="AI219">
        <v>0</v>
      </c>
      <c r="AJ219">
        <v>0</v>
      </c>
      <c r="AK219">
        <v>0</v>
      </c>
      <c r="AL219">
        <v>1</v>
      </c>
      <c r="AM219">
        <v>1</v>
      </c>
      <c r="AN219">
        <v>0</v>
      </c>
      <c r="AO219">
        <v>1</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1</v>
      </c>
      <c r="BL219">
        <v>0</v>
      </c>
      <c r="BM219">
        <v>0</v>
      </c>
      <c r="BN219">
        <v>0</v>
      </c>
      <c r="BO219">
        <v>0</v>
      </c>
      <c r="BP219">
        <v>0</v>
      </c>
      <c r="BQ219">
        <v>0</v>
      </c>
      <c r="BR219">
        <v>1</v>
      </c>
      <c r="BS219">
        <v>0</v>
      </c>
      <c r="BT219">
        <v>1</v>
      </c>
      <c r="BU219">
        <v>0</v>
      </c>
      <c r="BV219">
        <v>0</v>
      </c>
      <c r="BW219">
        <v>1</v>
      </c>
      <c r="BX219">
        <v>0</v>
      </c>
      <c r="BY219">
        <v>0</v>
      </c>
      <c r="BZ219">
        <v>0</v>
      </c>
      <c r="CA219">
        <v>0</v>
      </c>
      <c r="CB219">
        <v>0</v>
      </c>
      <c r="CC219">
        <v>0</v>
      </c>
      <c r="CD219">
        <v>0</v>
      </c>
      <c r="CE219">
        <v>1</v>
      </c>
      <c r="CF219">
        <v>1</v>
      </c>
      <c r="CG219">
        <v>0</v>
      </c>
      <c r="CH219">
        <v>0</v>
      </c>
      <c r="CI219">
        <v>0</v>
      </c>
      <c r="CJ219">
        <v>0</v>
      </c>
      <c r="CK219">
        <v>0</v>
      </c>
      <c r="CL219">
        <v>0</v>
      </c>
      <c r="CM219">
        <v>0</v>
      </c>
      <c r="CN219">
        <v>0</v>
      </c>
      <c r="CO219">
        <v>0</v>
      </c>
      <c r="CP219">
        <v>0</v>
      </c>
      <c r="CQ219">
        <v>0</v>
      </c>
      <c r="CR219">
        <v>0</v>
      </c>
      <c r="CS219">
        <v>0</v>
      </c>
      <c r="CT219">
        <v>0</v>
      </c>
      <c r="CU219">
        <v>1</v>
      </c>
      <c r="CV219">
        <v>0</v>
      </c>
      <c r="CW219">
        <v>0</v>
      </c>
      <c r="CX219">
        <v>0</v>
      </c>
      <c r="CY219">
        <v>0</v>
      </c>
      <c r="CZ219">
        <v>0</v>
      </c>
      <c r="DA219">
        <v>0</v>
      </c>
      <c r="DB219">
        <v>0</v>
      </c>
      <c r="DC219">
        <v>0</v>
      </c>
      <c r="DD219">
        <v>0</v>
      </c>
      <c r="DE219">
        <v>1</v>
      </c>
      <c r="DF219">
        <v>0</v>
      </c>
      <c r="DG219">
        <v>0</v>
      </c>
      <c r="DH219">
        <v>0</v>
      </c>
      <c r="DI219">
        <v>0</v>
      </c>
      <c r="DJ219">
        <v>0</v>
      </c>
      <c r="DK219">
        <v>0</v>
      </c>
      <c r="DL219">
        <v>0</v>
      </c>
      <c r="DM219">
        <v>0</v>
      </c>
      <c r="DN219">
        <v>0</v>
      </c>
      <c r="DO219">
        <v>0</v>
      </c>
      <c r="DP219">
        <v>1</v>
      </c>
      <c r="DQ219">
        <v>0</v>
      </c>
      <c r="DR219">
        <v>0</v>
      </c>
      <c r="DS219">
        <v>0</v>
      </c>
      <c r="DT219">
        <v>0</v>
      </c>
      <c r="DU219">
        <v>0</v>
      </c>
      <c r="DV219">
        <v>0</v>
      </c>
      <c r="DW219">
        <v>0</v>
      </c>
      <c r="DX219">
        <v>0</v>
      </c>
      <c r="DY219">
        <v>0</v>
      </c>
      <c r="DZ219">
        <v>0</v>
      </c>
      <c r="EA219">
        <v>0</v>
      </c>
      <c r="EB219">
        <v>0</v>
      </c>
      <c r="EC219">
        <v>0</v>
      </c>
      <c r="ED219">
        <v>0</v>
      </c>
      <c r="EE219">
        <v>0</v>
      </c>
      <c r="EF219">
        <v>0</v>
      </c>
      <c r="EG219">
        <v>0</v>
      </c>
      <c r="EH219">
        <v>0</v>
      </c>
      <c r="EI219">
        <v>0</v>
      </c>
      <c r="EJ219">
        <v>1</v>
      </c>
      <c r="EK219">
        <v>0</v>
      </c>
      <c r="EL219">
        <v>0</v>
      </c>
      <c r="EM219">
        <v>0</v>
      </c>
      <c r="EN219">
        <v>0</v>
      </c>
      <c r="EO219">
        <v>0</v>
      </c>
      <c r="EP219">
        <v>1</v>
      </c>
      <c r="EQ219">
        <v>0</v>
      </c>
      <c r="ER219">
        <v>0</v>
      </c>
      <c r="ES219">
        <v>0</v>
      </c>
      <c r="ET219">
        <v>0</v>
      </c>
      <c r="EU219">
        <v>0</v>
      </c>
      <c r="EV219">
        <v>0</v>
      </c>
      <c r="EW219">
        <v>0</v>
      </c>
      <c r="EX219">
        <v>1</v>
      </c>
      <c r="EY219">
        <v>1</v>
      </c>
      <c r="EZ219">
        <v>1</v>
      </c>
      <c r="FA219">
        <v>1</v>
      </c>
      <c r="FB219">
        <v>1</v>
      </c>
      <c r="FC219">
        <v>0</v>
      </c>
      <c r="FD219">
        <v>0</v>
      </c>
      <c r="FE219">
        <v>0</v>
      </c>
      <c r="FF219" t="s">
        <v>1925</v>
      </c>
      <c r="FG219" t="s">
        <v>1925</v>
      </c>
      <c r="FH219" t="s">
        <v>1925</v>
      </c>
      <c r="FI219" t="s">
        <v>1925</v>
      </c>
      <c r="FJ219" t="s">
        <v>1925</v>
      </c>
      <c r="FK219" t="s">
        <v>1925</v>
      </c>
      <c r="FL219">
        <v>0</v>
      </c>
      <c r="FM219">
        <v>0</v>
      </c>
      <c r="FN219">
        <v>0</v>
      </c>
      <c r="FO219">
        <v>0</v>
      </c>
      <c r="FP219">
        <v>0</v>
      </c>
      <c r="FQ219">
        <v>1</v>
      </c>
      <c r="FR219">
        <v>1</v>
      </c>
      <c r="FS219">
        <v>0</v>
      </c>
      <c r="FT219">
        <v>0</v>
      </c>
      <c r="FU219">
        <v>0</v>
      </c>
      <c r="FV219">
        <v>1</v>
      </c>
      <c r="FW219">
        <v>1</v>
      </c>
      <c r="FX219">
        <v>1</v>
      </c>
      <c r="FY219">
        <v>0</v>
      </c>
      <c r="FZ219">
        <v>0</v>
      </c>
      <c r="GA219">
        <v>0</v>
      </c>
      <c r="GB219">
        <v>0</v>
      </c>
      <c r="GC219">
        <v>1</v>
      </c>
      <c r="GD219">
        <v>0</v>
      </c>
      <c r="GE219">
        <v>1</v>
      </c>
      <c r="GF219">
        <v>0</v>
      </c>
      <c r="GG219">
        <v>0</v>
      </c>
      <c r="GH219">
        <v>1</v>
      </c>
      <c r="GI219">
        <v>0</v>
      </c>
      <c r="GJ219">
        <v>0</v>
      </c>
      <c r="GK219">
        <v>0</v>
      </c>
      <c r="GL219">
        <v>1</v>
      </c>
      <c r="GM219">
        <v>1</v>
      </c>
      <c r="GN219">
        <v>0</v>
      </c>
      <c r="GO219">
        <v>0</v>
      </c>
      <c r="GP219">
        <v>0</v>
      </c>
      <c r="GQ219">
        <v>0</v>
      </c>
      <c r="GR219" t="s">
        <v>1925</v>
      </c>
      <c r="GS219" t="s">
        <v>1925</v>
      </c>
      <c r="GT219" t="s">
        <v>1925</v>
      </c>
      <c r="GU219" t="s">
        <v>1925</v>
      </c>
      <c r="GV219" t="s">
        <v>1925</v>
      </c>
      <c r="GW219" t="s">
        <v>1925</v>
      </c>
      <c r="GX219" t="s">
        <v>1925</v>
      </c>
      <c r="GY219" t="s">
        <v>1925</v>
      </c>
      <c r="GZ219" t="s">
        <v>1925</v>
      </c>
      <c r="HA219" t="s">
        <v>1925</v>
      </c>
      <c r="HB219" t="s">
        <v>1925</v>
      </c>
      <c r="HC219" t="s">
        <v>1925</v>
      </c>
      <c r="HD219" t="s">
        <v>1925</v>
      </c>
      <c r="HE219">
        <v>1</v>
      </c>
      <c r="HF219">
        <v>1</v>
      </c>
      <c r="HG219">
        <v>1</v>
      </c>
      <c r="HH219">
        <v>0</v>
      </c>
      <c r="HI219">
        <v>0</v>
      </c>
      <c r="HJ219">
        <v>1</v>
      </c>
      <c r="HK219">
        <v>0</v>
      </c>
      <c r="HL219">
        <v>1</v>
      </c>
      <c r="HM219">
        <v>0</v>
      </c>
      <c r="HN219">
        <v>0</v>
      </c>
      <c r="HO219">
        <v>0</v>
      </c>
      <c r="HP219">
        <v>0</v>
      </c>
      <c r="HQ219">
        <v>0</v>
      </c>
      <c r="HR219">
        <v>0</v>
      </c>
      <c r="HS219">
        <v>0</v>
      </c>
    </row>
    <row r="220" spans="1:227" x14ac:dyDescent="0.35">
      <c r="A220" t="s">
        <v>916</v>
      </c>
      <c r="B220" s="1">
        <v>43320</v>
      </c>
      <c r="C220" s="1">
        <v>43435</v>
      </c>
      <c r="D220">
        <v>1</v>
      </c>
      <c r="E220">
        <v>1</v>
      </c>
      <c r="F220">
        <v>1</v>
      </c>
      <c r="G220">
        <v>1</v>
      </c>
      <c r="H220">
        <v>1</v>
      </c>
      <c r="I220">
        <v>0</v>
      </c>
      <c r="J220">
        <v>1</v>
      </c>
      <c r="K220">
        <v>0</v>
      </c>
      <c r="L220">
        <v>0</v>
      </c>
      <c r="M220">
        <v>0</v>
      </c>
      <c r="N220">
        <v>0</v>
      </c>
      <c r="O220">
        <v>1</v>
      </c>
      <c r="P220">
        <v>0</v>
      </c>
      <c r="Q220">
        <v>0</v>
      </c>
      <c r="R220">
        <v>0</v>
      </c>
      <c r="S220">
        <v>0</v>
      </c>
      <c r="T220">
        <v>1</v>
      </c>
      <c r="U220">
        <v>0</v>
      </c>
      <c r="V220">
        <v>1</v>
      </c>
      <c r="W220">
        <v>0</v>
      </c>
      <c r="X220">
        <v>0</v>
      </c>
      <c r="Y220">
        <v>1</v>
      </c>
      <c r="Z220">
        <v>0</v>
      </c>
      <c r="AA220">
        <v>0</v>
      </c>
      <c r="AB220">
        <v>0</v>
      </c>
      <c r="AC220">
        <v>0</v>
      </c>
      <c r="AD220">
        <v>0</v>
      </c>
      <c r="AE220">
        <v>1</v>
      </c>
      <c r="AF220">
        <v>0</v>
      </c>
      <c r="AG220">
        <v>0</v>
      </c>
      <c r="AH220">
        <v>0</v>
      </c>
      <c r="AI220">
        <v>0</v>
      </c>
      <c r="AJ220">
        <v>1</v>
      </c>
      <c r="AK220">
        <v>0</v>
      </c>
      <c r="AL220">
        <v>1</v>
      </c>
      <c r="AM220">
        <v>1</v>
      </c>
      <c r="AN220">
        <v>0</v>
      </c>
      <c r="AO220">
        <v>1</v>
      </c>
      <c r="AP220">
        <v>0</v>
      </c>
      <c r="AQ220">
        <v>0</v>
      </c>
      <c r="AR220">
        <v>0</v>
      </c>
      <c r="AS220">
        <v>0</v>
      </c>
      <c r="AT220">
        <v>0</v>
      </c>
      <c r="AU220">
        <v>0</v>
      </c>
      <c r="AV220">
        <v>0</v>
      </c>
      <c r="AW220">
        <v>0</v>
      </c>
      <c r="AX220">
        <v>0</v>
      </c>
      <c r="AY220">
        <v>0</v>
      </c>
      <c r="AZ220">
        <v>0</v>
      </c>
      <c r="BA220">
        <v>0</v>
      </c>
      <c r="BB220">
        <v>0</v>
      </c>
      <c r="BC220">
        <v>0</v>
      </c>
      <c r="BD220">
        <v>0</v>
      </c>
      <c r="BE220">
        <v>0</v>
      </c>
      <c r="BF220">
        <v>0</v>
      </c>
      <c r="BG220">
        <v>0</v>
      </c>
      <c r="BH220">
        <v>0</v>
      </c>
      <c r="BI220">
        <v>0</v>
      </c>
      <c r="BJ220">
        <v>0</v>
      </c>
      <c r="BK220">
        <v>1</v>
      </c>
      <c r="BL220">
        <v>0</v>
      </c>
      <c r="BM220">
        <v>0</v>
      </c>
      <c r="BN220">
        <v>0</v>
      </c>
      <c r="BO220">
        <v>0</v>
      </c>
      <c r="BP220">
        <v>0</v>
      </c>
      <c r="BQ220">
        <v>0</v>
      </c>
      <c r="BR220">
        <v>1</v>
      </c>
      <c r="BS220">
        <v>0</v>
      </c>
      <c r="BT220">
        <v>1</v>
      </c>
      <c r="BU220">
        <v>0</v>
      </c>
      <c r="BV220">
        <v>0</v>
      </c>
      <c r="BW220">
        <v>1</v>
      </c>
      <c r="BX220">
        <v>0</v>
      </c>
      <c r="BY220">
        <v>0</v>
      </c>
      <c r="BZ220">
        <v>0</v>
      </c>
      <c r="CA220">
        <v>0</v>
      </c>
      <c r="CB220">
        <v>0</v>
      </c>
      <c r="CC220">
        <v>0</v>
      </c>
      <c r="CD220">
        <v>0</v>
      </c>
      <c r="CE220">
        <v>1</v>
      </c>
      <c r="CF220">
        <v>1</v>
      </c>
      <c r="CG220">
        <v>0</v>
      </c>
      <c r="CH220">
        <v>0</v>
      </c>
      <c r="CI220">
        <v>0</v>
      </c>
      <c r="CJ220">
        <v>0</v>
      </c>
      <c r="CK220">
        <v>0</v>
      </c>
      <c r="CL220">
        <v>0</v>
      </c>
      <c r="CM220">
        <v>0</v>
      </c>
      <c r="CN220">
        <v>0</v>
      </c>
      <c r="CO220">
        <v>0</v>
      </c>
      <c r="CP220">
        <v>0</v>
      </c>
      <c r="CQ220">
        <v>0</v>
      </c>
      <c r="CR220">
        <v>0</v>
      </c>
      <c r="CS220">
        <v>0</v>
      </c>
      <c r="CT220">
        <v>0</v>
      </c>
      <c r="CU220">
        <v>1</v>
      </c>
      <c r="CV220">
        <v>0</v>
      </c>
      <c r="CW220">
        <v>0</v>
      </c>
      <c r="CX220">
        <v>0</v>
      </c>
      <c r="CY220">
        <v>0</v>
      </c>
      <c r="CZ220">
        <v>0</v>
      </c>
      <c r="DA220">
        <v>0</v>
      </c>
      <c r="DB220">
        <v>0</v>
      </c>
      <c r="DC220">
        <v>0</v>
      </c>
      <c r="DD220">
        <v>0</v>
      </c>
      <c r="DE220">
        <v>1</v>
      </c>
      <c r="DF220">
        <v>0</v>
      </c>
      <c r="DG220">
        <v>0</v>
      </c>
      <c r="DH220">
        <v>0</v>
      </c>
      <c r="DI220">
        <v>1</v>
      </c>
      <c r="DJ220">
        <v>0</v>
      </c>
      <c r="DK220">
        <v>0</v>
      </c>
      <c r="DL220">
        <v>0</v>
      </c>
      <c r="DM220">
        <v>0</v>
      </c>
      <c r="DN220">
        <v>0</v>
      </c>
      <c r="DO220">
        <v>0</v>
      </c>
      <c r="DP220">
        <v>1</v>
      </c>
      <c r="DQ220">
        <v>0</v>
      </c>
      <c r="DR220">
        <v>0</v>
      </c>
      <c r="DS220">
        <v>0</v>
      </c>
      <c r="DT220">
        <v>0</v>
      </c>
      <c r="DU220">
        <v>0</v>
      </c>
      <c r="DV220">
        <v>0</v>
      </c>
      <c r="DW220">
        <v>0</v>
      </c>
      <c r="DX220">
        <v>0</v>
      </c>
      <c r="DY220">
        <v>0</v>
      </c>
      <c r="DZ220">
        <v>0</v>
      </c>
      <c r="EA220">
        <v>0</v>
      </c>
      <c r="EB220">
        <v>0</v>
      </c>
      <c r="EC220">
        <v>0</v>
      </c>
      <c r="ED220">
        <v>0</v>
      </c>
      <c r="EE220">
        <v>0</v>
      </c>
      <c r="EF220">
        <v>0</v>
      </c>
      <c r="EG220">
        <v>0</v>
      </c>
      <c r="EH220">
        <v>0</v>
      </c>
      <c r="EI220">
        <v>0</v>
      </c>
      <c r="EJ220">
        <v>1</v>
      </c>
      <c r="EK220">
        <v>0</v>
      </c>
      <c r="EL220">
        <v>0</v>
      </c>
      <c r="EM220">
        <v>0</v>
      </c>
      <c r="EN220">
        <v>0</v>
      </c>
      <c r="EO220">
        <v>0</v>
      </c>
      <c r="EP220">
        <v>1</v>
      </c>
      <c r="EQ220">
        <v>0</v>
      </c>
      <c r="ER220">
        <v>0</v>
      </c>
      <c r="ES220">
        <v>0</v>
      </c>
      <c r="ET220">
        <v>0</v>
      </c>
      <c r="EU220">
        <v>0</v>
      </c>
      <c r="EV220">
        <v>0</v>
      </c>
      <c r="EW220">
        <v>0</v>
      </c>
      <c r="EX220">
        <v>1</v>
      </c>
      <c r="EY220">
        <v>1</v>
      </c>
      <c r="EZ220">
        <v>1</v>
      </c>
      <c r="FA220">
        <v>1</v>
      </c>
      <c r="FB220">
        <v>1</v>
      </c>
      <c r="FC220">
        <v>0</v>
      </c>
      <c r="FD220">
        <v>0</v>
      </c>
      <c r="FE220">
        <v>0</v>
      </c>
      <c r="FF220" t="s">
        <v>1925</v>
      </c>
      <c r="FG220" t="s">
        <v>1925</v>
      </c>
      <c r="FH220" t="s">
        <v>1925</v>
      </c>
      <c r="FI220" t="s">
        <v>1925</v>
      </c>
      <c r="FJ220" t="s">
        <v>1925</v>
      </c>
      <c r="FK220" t="s">
        <v>1925</v>
      </c>
      <c r="FL220">
        <v>0</v>
      </c>
      <c r="FM220">
        <v>0</v>
      </c>
      <c r="FN220">
        <v>0</v>
      </c>
      <c r="FO220">
        <v>0</v>
      </c>
      <c r="FP220">
        <v>0</v>
      </c>
      <c r="FQ220">
        <v>1</v>
      </c>
      <c r="FR220">
        <v>1</v>
      </c>
      <c r="FS220">
        <v>0</v>
      </c>
      <c r="FT220">
        <v>0</v>
      </c>
      <c r="FU220">
        <v>0</v>
      </c>
      <c r="FV220">
        <v>1</v>
      </c>
      <c r="FW220">
        <v>1</v>
      </c>
      <c r="FX220">
        <v>1</v>
      </c>
      <c r="FY220">
        <v>0</v>
      </c>
      <c r="FZ220">
        <v>0</v>
      </c>
      <c r="GA220">
        <v>0</v>
      </c>
      <c r="GB220">
        <v>0</v>
      </c>
      <c r="GC220">
        <v>1</v>
      </c>
      <c r="GD220">
        <v>0</v>
      </c>
      <c r="GE220">
        <v>1</v>
      </c>
      <c r="GF220">
        <v>0</v>
      </c>
      <c r="GG220">
        <v>0</v>
      </c>
      <c r="GH220">
        <v>1</v>
      </c>
      <c r="GI220">
        <v>0</v>
      </c>
      <c r="GJ220">
        <v>0</v>
      </c>
      <c r="GK220">
        <v>0</v>
      </c>
      <c r="GL220">
        <v>1</v>
      </c>
      <c r="GM220">
        <v>1</v>
      </c>
      <c r="GN220">
        <v>0</v>
      </c>
      <c r="GO220">
        <v>0</v>
      </c>
      <c r="GP220">
        <v>0</v>
      </c>
      <c r="GQ220">
        <v>0</v>
      </c>
      <c r="GR220" t="s">
        <v>1925</v>
      </c>
      <c r="GS220" t="s">
        <v>1925</v>
      </c>
      <c r="GT220" t="s">
        <v>1925</v>
      </c>
      <c r="GU220" t="s">
        <v>1925</v>
      </c>
      <c r="GV220" t="s">
        <v>1925</v>
      </c>
      <c r="GW220" t="s">
        <v>1925</v>
      </c>
      <c r="GX220" t="s">
        <v>1925</v>
      </c>
      <c r="GY220" t="s">
        <v>1925</v>
      </c>
      <c r="GZ220" t="s">
        <v>1925</v>
      </c>
      <c r="HA220" t="s">
        <v>1925</v>
      </c>
      <c r="HB220" t="s">
        <v>1925</v>
      </c>
      <c r="HC220" t="s">
        <v>1925</v>
      </c>
      <c r="HD220" t="s">
        <v>1925</v>
      </c>
      <c r="HE220">
        <v>1</v>
      </c>
      <c r="HF220">
        <v>1</v>
      </c>
      <c r="HG220">
        <v>1</v>
      </c>
      <c r="HH220">
        <v>0</v>
      </c>
      <c r="HI220">
        <v>0</v>
      </c>
      <c r="HJ220">
        <v>1</v>
      </c>
      <c r="HK220">
        <v>0</v>
      </c>
      <c r="HL220">
        <v>1</v>
      </c>
      <c r="HM220">
        <v>0</v>
      </c>
      <c r="HN220">
        <v>0</v>
      </c>
      <c r="HO220">
        <v>0</v>
      </c>
      <c r="HP220">
        <v>0</v>
      </c>
      <c r="HQ220">
        <v>0</v>
      </c>
      <c r="HR220">
        <v>0</v>
      </c>
      <c r="HS220">
        <v>0</v>
      </c>
    </row>
    <row r="221" spans="1:227" x14ac:dyDescent="0.35">
      <c r="A221" t="s">
        <v>940</v>
      </c>
      <c r="B221" s="1">
        <v>39448</v>
      </c>
      <c r="C221" s="1">
        <v>40025</v>
      </c>
      <c r="D221">
        <v>1</v>
      </c>
      <c r="E221">
        <v>1</v>
      </c>
      <c r="F221">
        <v>1</v>
      </c>
      <c r="G221">
        <v>0</v>
      </c>
      <c r="H221">
        <v>0</v>
      </c>
      <c r="I221">
        <v>0</v>
      </c>
      <c r="J221">
        <v>0</v>
      </c>
      <c r="K221">
        <v>0</v>
      </c>
      <c r="L221">
        <v>0</v>
      </c>
      <c r="M221">
        <v>0</v>
      </c>
      <c r="N221">
        <v>0</v>
      </c>
      <c r="O221">
        <v>0</v>
      </c>
      <c r="P221">
        <v>0</v>
      </c>
      <c r="Q221">
        <v>0</v>
      </c>
      <c r="R221">
        <v>0</v>
      </c>
      <c r="S221">
        <v>1</v>
      </c>
      <c r="T221">
        <v>0</v>
      </c>
      <c r="U221">
        <v>0</v>
      </c>
      <c r="V221">
        <v>1</v>
      </c>
      <c r="W221">
        <v>0</v>
      </c>
      <c r="X221">
        <v>0</v>
      </c>
      <c r="Y221">
        <v>0</v>
      </c>
      <c r="Z221">
        <v>0</v>
      </c>
      <c r="AA221">
        <v>0</v>
      </c>
      <c r="AB221">
        <v>0</v>
      </c>
      <c r="AC221">
        <v>0</v>
      </c>
      <c r="AD221">
        <v>0</v>
      </c>
      <c r="AE221">
        <v>0</v>
      </c>
      <c r="AF221">
        <v>0</v>
      </c>
      <c r="AG221">
        <v>0</v>
      </c>
      <c r="AH221">
        <v>1</v>
      </c>
      <c r="AI221">
        <v>0</v>
      </c>
      <c r="AJ221">
        <v>0</v>
      </c>
      <c r="AK221">
        <v>0</v>
      </c>
      <c r="AL221">
        <v>0</v>
      </c>
      <c r="AM221">
        <v>0</v>
      </c>
      <c r="AN221">
        <v>1</v>
      </c>
      <c r="AO221">
        <v>1</v>
      </c>
      <c r="AP221">
        <v>0</v>
      </c>
      <c r="AQ221">
        <v>1</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1</v>
      </c>
      <c r="BL221">
        <v>0</v>
      </c>
      <c r="BM221">
        <v>0</v>
      </c>
      <c r="BN221">
        <v>0</v>
      </c>
      <c r="BO221">
        <v>0</v>
      </c>
      <c r="BP221">
        <v>1</v>
      </c>
      <c r="BQ221">
        <v>0</v>
      </c>
      <c r="BR221">
        <v>0</v>
      </c>
      <c r="BS221">
        <v>0</v>
      </c>
      <c r="BT221">
        <v>1</v>
      </c>
      <c r="BU221">
        <v>0</v>
      </c>
      <c r="BV221">
        <v>0</v>
      </c>
      <c r="BW221">
        <v>0</v>
      </c>
      <c r="BX221">
        <v>0</v>
      </c>
      <c r="BY221">
        <v>0</v>
      </c>
      <c r="BZ221">
        <v>0</v>
      </c>
      <c r="CA221">
        <v>0</v>
      </c>
      <c r="CB221">
        <v>0</v>
      </c>
      <c r="CC221">
        <v>0</v>
      </c>
      <c r="CD221">
        <v>0</v>
      </c>
      <c r="CE221">
        <v>0</v>
      </c>
      <c r="CF221">
        <v>0</v>
      </c>
      <c r="CG221">
        <v>0</v>
      </c>
      <c r="CH221">
        <v>0</v>
      </c>
      <c r="CI221">
        <v>0</v>
      </c>
      <c r="CJ221">
        <v>0</v>
      </c>
      <c r="CK221">
        <v>0</v>
      </c>
      <c r="CL221">
        <v>0</v>
      </c>
      <c r="CM221">
        <v>0</v>
      </c>
      <c r="CN221">
        <v>1</v>
      </c>
      <c r="CO221" t="s">
        <v>1925</v>
      </c>
      <c r="CP221" t="s">
        <v>1925</v>
      </c>
      <c r="CQ221" t="s">
        <v>1925</v>
      </c>
      <c r="CR221" t="s">
        <v>1925</v>
      </c>
      <c r="CS221" t="s">
        <v>1925</v>
      </c>
      <c r="CT221" t="s">
        <v>1925</v>
      </c>
      <c r="CU221" t="s">
        <v>1925</v>
      </c>
      <c r="CV221" t="s">
        <v>1925</v>
      </c>
      <c r="CW221">
        <v>0</v>
      </c>
      <c r="CX221">
        <v>0</v>
      </c>
      <c r="CY221">
        <v>0</v>
      </c>
      <c r="CZ221">
        <v>0</v>
      </c>
      <c r="DA221">
        <v>0</v>
      </c>
      <c r="DB221">
        <v>0</v>
      </c>
      <c r="DC221">
        <v>0</v>
      </c>
      <c r="DD221">
        <v>0</v>
      </c>
      <c r="DE221">
        <v>0</v>
      </c>
      <c r="DF221">
        <v>0</v>
      </c>
      <c r="DG221">
        <v>0</v>
      </c>
      <c r="DH221">
        <v>1</v>
      </c>
      <c r="DI221">
        <v>0</v>
      </c>
      <c r="DJ221">
        <v>0</v>
      </c>
      <c r="DK221">
        <v>0</v>
      </c>
      <c r="DL221">
        <v>0</v>
      </c>
      <c r="DM221">
        <v>0</v>
      </c>
      <c r="DN221">
        <v>1</v>
      </c>
      <c r="DO221">
        <v>0</v>
      </c>
      <c r="DP221">
        <v>1</v>
      </c>
      <c r="DQ221">
        <v>0</v>
      </c>
      <c r="DR221">
        <v>1</v>
      </c>
      <c r="DS221">
        <v>0</v>
      </c>
      <c r="DT221">
        <v>0</v>
      </c>
      <c r="DU221">
        <v>0</v>
      </c>
      <c r="DV221">
        <v>0</v>
      </c>
      <c r="DW221">
        <v>0</v>
      </c>
      <c r="DX221">
        <v>0</v>
      </c>
      <c r="DY221">
        <v>0</v>
      </c>
      <c r="DZ221">
        <v>0</v>
      </c>
      <c r="EA221">
        <v>0</v>
      </c>
      <c r="EB221">
        <v>0</v>
      </c>
      <c r="EC221">
        <v>0</v>
      </c>
      <c r="ED221">
        <v>0</v>
      </c>
      <c r="EE221">
        <v>0</v>
      </c>
      <c r="EF221">
        <v>0</v>
      </c>
      <c r="EG221">
        <v>0</v>
      </c>
      <c r="EH221">
        <v>0</v>
      </c>
      <c r="EI221">
        <v>0</v>
      </c>
      <c r="EJ221">
        <v>1</v>
      </c>
      <c r="EK221">
        <v>0</v>
      </c>
      <c r="EL221">
        <v>0</v>
      </c>
      <c r="EM221">
        <v>1</v>
      </c>
      <c r="EN221">
        <v>0</v>
      </c>
      <c r="EO221">
        <v>0</v>
      </c>
      <c r="EP221">
        <v>0</v>
      </c>
      <c r="EQ221">
        <v>0</v>
      </c>
      <c r="ER221">
        <v>0</v>
      </c>
      <c r="ES221">
        <v>0</v>
      </c>
      <c r="ET221">
        <v>0</v>
      </c>
      <c r="EU221">
        <v>0</v>
      </c>
      <c r="EV221">
        <v>0</v>
      </c>
      <c r="EW221">
        <v>2</v>
      </c>
      <c r="EX221" t="s">
        <v>1925</v>
      </c>
      <c r="EY221" t="s">
        <v>1925</v>
      </c>
      <c r="EZ221" t="s">
        <v>1925</v>
      </c>
      <c r="FA221" t="s">
        <v>1925</v>
      </c>
      <c r="FB221" t="s">
        <v>1925</v>
      </c>
      <c r="FC221" t="s">
        <v>1925</v>
      </c>
      <c r="FD221" t="s">
        <v>1925</v>
      </c>
      <c r="FE221">
        <v>0</v>
      </c>
      <c r="FF221" t="s">
        <v>1925</v>
      </c>
      <c r="FG221" t="s">
        <v>1925</v>
      </c>
      <c r="FH221" t="s">
        <v>1925</v>
      </c>
      <c r="FI221" t="s">
        <v>1925</v>
      </c>
      <c r="FJ221" t="s">
        <v>1925</v>
      </c>
      <c r="FK221" t="s">
        <v>1925</v>
      </c>
      <c r="FL221">
        <v>1</v>
      </c>
      <c r="FM221">
        <v>0</v>
      </c>
      <c r="FN221">
        <v>1</v>
      </c>
      <c r="FO221">
        <v>0</v>
      </c>
      <c r="FP221">
        <v>0</v>
      </c>
      <c r="FQ221">
        <v>0</v>
      </c>
      <c r="FR221">
        <v>2</v>
      </c>
      <c r="FS221" t="s">
        <v>1925</v>
      </c>
      <c r="FT221" t="s">
        <v>1925</v>
      </c>
      <c r="FU221" t="s">
        <v>1925</v>
      </c>
      <c r="FV221" t="s">
        <v>1925</v>
      </c>
      <c r="FW221" t="s">
        <v>1925</v>
      </c>
      <c r="FX221" t="s">
        <v>1925</v>
      </c>
      <c r="FY221" t="s">
        <v>1925</v>
      </c>
      <c r="FZ221" t="s">
        <v>1925</v>
      </c>
      <c r="GA221" t="s">
        <v>1925</v>
      </c>
      <c r="GB221" t="s">
        <v>1925</v>
      </c>
      <c r="GC221">
        <v>1</v>
      </c>
      <c r="GD221">
        <v>0</v>
      </c>
      <c r="GE221">
        <v>1</v>
      </c>
      <c r="GF221">
        <v>1</v>
      </c>
      <c r="GG221">
        <v>0</v>
      </c>
      <c r="GH221">
        <v>1</v>
      </c>
      <c r="GI221">
        <v>0</v>
      </c>
      <c r="GJ221">
        <v>1</v>
      </c>
      <c r="GK221">
        <v>1</v>
      </c>
      <c r="GL221">
        <v>0</v>
      </c>
      <c r="GM221">
        <v>0</v>
      </c>
      <c r="GN221">
        <v>1</v>
      </c>
      <c r="GO221">
        <v>0</v>
      </c>
      <c r="GP221">
        <v>0</v>
      </c>
      <c r="GQ221">
        <v>1</v>
      </c>
      <c r="GR221">
        <v>1</v>
      </c>
      <c r="GS221">
        <v>1</v>
      </c>
      <c r="GT221">
        <v>1</v>
      </c>
      <c r="GU221">
        <v>1</v>
      </c>
      <c r="GV221">
        <v>0</v>
      </c>
      <c r="GW221">
        <v>0</v>
      </c>
      <c r="GX221">
        <v>0</v>
      </c>
      <c r="GY221">
        <v>0</v>
      </c>
      <c r="GZ221">
        <v>0</v>
      </c>
      <c r="HA221">
        <v>0</v>
      </c>
      <c r="HB221">
        <v>0</v>
      </c>
      <c r="HC221">
        <v>0</v>
      </c>
      <c r="HD221">
        <v>1</v>
      </c>
      <c r="HE221">
        <v>0</v>
      </c>
      <c r="HF221" t="s">
        <v>1925</v>
      </c>
      <c r="HG221" t="s">
        <v>1925</v>
      </c>
      <c r="HH221" t="s">
        <v>1925</v>
      </c>
      <c r="HI221" t="s">
        <v>1925</v>
      </c>
      <c r="HJ221" t="s">
        <v>1925</v>
      </c>
      <c r="HK221" t="s">
        <v>1925</v>
      </c>
      <c r="HL221" t="s">
        <v>1925</v>
      </c>
      <c r="HM221" t="s">
        <v>1925</v>
      </c>
      <c r="HN221" t="s">
        <v>1925</v>
      </c>
      <c r="HO221" t="s">
        <v>1925</v>
      </c>
      <c r="HP221" t="s">
        <v>1925</v>
      </c>
      <c r="HQ221" t="s">
        <v>1925</v>
      </c>
      <c r="HR221" t="s">
        <v>1925</v>
      </c>
      <c r="HS221" t="s">
        <v>1925</v>
      </c>
    </row>
    <row r="222" spans="1:227" x14ac:dyDescent="0.35">
      <c r="A222" t="s">
        <v>940</v>
      </c>
      <c r="B222" s="1">
        <v>40026</v>
      </c>
      <c r="C222" s="1">
        <v>40724</v>
      </c>
      <c r="D222">
        <v>1</v>
      </c>
      <c r="E222">
        <v>1</v>
      </c>
      <c r="F222">
        <v>1</v>
      </c>
      <c r="G222">
        <v>0</v>
      </c>
      <c r="H222">
        <v>0</v>
      </c>
      <c r="I222">
        <v>0</v>
      </c>
      <c r="J222">
        <v>0</v>
      </c>
      <c r="K222">
        <v>0</v>
      </c>
      <c r="L222">
        <v>0</v>
      </c>
      <c r="M222">
        <v>0</v>
      </c>
      <c r="N222">
        <v>0</v>
      </c>
      <c r="O222">
        <v>0</v>
      </c>
      <c r="P222">
        <v>0</v>
      </c>
      <c r="Q222">
        <v>0</v>
      </c>
      <c r="R222">
        <v>0</v>
      </c>
      <c r="S222">
        <v>1</v>
      </c>
      <c r="T222">
        <v>0</v>
      </c>
      <c r="U222">
        <v>0</v>
      </c>
      <c r="V222">
        <v>1</v>
      </c>
      <c r="W222">
        <v>0</v>
      </c>
      <c r="X222">
        <v>0</v>
      </c>
      <c r="Y222">
        <v>0</v>
      </c>
      <c r="Z222">
        <v>0</v>
      </c>
      <c r="AA222">
        <v>0</v>
      </c>
      <c r="AB222">
        <v>0</v>
      </c>
      <c r="AC222">
        <v>0</v>
      </c>
      <c r="AD222">
        <v>0</v>
      </c>
      <c r="AE222">
        <v>0</v>
      </c>
      <c r="AF222">
        <v>0</v>
      </c>
      <c r="AG222">
        <v>0</v>
      </c>
      <c r="AH222">
        <v>1</v>
      </c>
      <c r="AI222">
        <v>0</v>
      </c>
      <c r="AJ222">
        <v>0</v>
      </c>
      <c r="AK222">
        <v>0</v>
      </c>
      <c r="AL222">
        <v>0</v>
      </c>
      <c r="AM222">
        <v>0</v>
      </c>
      <c r="AN222">
        <v>1</v>
      </c>
      <c r="AO222">
        <v>1</v>
      </c>
      <c r="AP222">
        <v>0</v>
      </c>
      <c r="AQ222">
        <v>1</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1</v>
      </c>
      <c r="BL222">
        <v>0</v>
      </c>
      <c r="BM222">
        <v>0</v>
      </c>
      <c r="BN222">
        <v>0</v>
      </c>
      <c r="BO222">
        <v>0</v>
      </c>
      <c r="BP222">
        <v>1</v>
      </c>
      <c r="BQ222">
        <v>0</v>
      </c>
      <c r="BR222">
        <v>0</v>
      </c>
      <c r="BS222">
        <v>0</v>
      </c>
      <c r="BT222">
        <v>1</v>
      </c>
      <c r="BU222">
        <v>0</v>
      </c>
      <c r="BV222">
        <v>0</v>
      </c>
      <c r="BW222">
        <v>0</v>
      </c>
      <c r="BX222">
        <v>0</v>
      </c>
      <c r="BY222">
        <v>0</v>
      </c>
      <c r="BZ222">
        <v>0</v>
      </c>
      <c r="CA222">
        <v>0</v>
      </c>
      <c r="CB222">
        <v>0</v>
      </c>
      <c r="CC222">
        <v>0</v>
      </c>
      <c r="CD222">
        <v>0</v>
      </c>
      <c r="CE222">
        <v>0</v>
      </c>
      <c r="CF222">
        <v>0</v>
      </c>
      <c r="CG222">
        <v>0</v>
      </c>
      <c r="CH222">
        <v>0</v>
      </c>
      <c r="CI222">
        <v>0</v>
      </c>
      <c r="CJ222">
        <v>0</v>
      </c>
      <c r="CK222">
        <v>0</v>
      </c>
      <c r="CL222">
        <v>0</v>
      </c>
      <c r="CM222">
        <v>0</v>
      </c>
      <c r="CN222">
        <v>1</v>
      </c>
      <c r="CO222" t="s">
        <v>1925</v>
      </c>
      <c r="CP222" t="s">
        <v>1925</v>
      </c>
      <c r="CQ222" t="s">
        <v>1925</v>
      </c>
      <c r="CR222" t="s">
        <v>1925</v>
      </c>
      <c r="CS222" t="s">
        <v>1925</v>
      </c>
      <c r="CT222" t="s">
        <v>1925</v>
      </c>
      <c r="CU222" t="s">
        <v>1925</v>
      </c>
      <c r="CV222" t="s">
        <v>1925</v>
      </c>
      <c r="CW222">
        <v>0</v>
      </c>
      <c r="CX222">
        <v>0</v>
      </c>
      <c r="CY222">
        <v>0</v>
      </c>
      <c r="CZ222">
        <v>0</v>
      </c>
      <c r="DA222">
        <v>0</v>
      </c>
      <c r="DB222">
        <v>0</v>
      </c>
      <c r="DC222">
        <v>0</v>
      </c>
      <c r="DD222">
        <v>0</v>
      </c>
      <c r="DE222">
        <v>0</v>
      </c>
      <c r="DF222">
        <v>0</v>
      </c>
      <c r="DG222">
        <v>0</v>
      </c>
      <c r="DH222">
        <v>1</v>
      </c>
      <c r="DI222">
        <v>0</v>
      </c>
      <c r="DJ222">
        <v>0</v>
      </c>
      <c r="DK222">
        <v>0</v>
      </c>
      <c r="DL222">
        <v>0</v>
      </c>
      <c r="DM222">
        <v>0</v>
      </c>
      <c r="DN222">
        <v>1</v>
      </c>
      <c r="DO222">
        <v>0</v>
      </c>
      <c r="DP222">
        <v>1</v>
      </c>
      <c r="DQ222">
        <v>0</v>
      </c>
      <c r="DR222">
        <v>1</v>
      </c>
      <c r="DS222">
        <v>0</v>
      </c>
      <c r="DT222">
        <v>0</v>
      </c>
      <c r="DU222">
        <v>0</v>
      </c>
      <c r="DV222">
        <v>0</v>
      </c>
      <c r="DW222">
        <v>0</v>
      </c>
      <c r="DX222">
        <v>0</v>
      </c>
      <c r="DY222">
        <v>0</v>
      </c>
      <c r="DZ222">
        <v>0</v>
      </c>
      <c r="EA222">
        <v>0</v>
      </c>
      <c r="EB222">
        <v>0</v>
      </c>
      <c r="EC222">
        <v>0</v>
      </c>
      <c r="ED222">
        <v>0</v>
      </c>
      <c r="EE222">
        <v>0</v>
      </c>
      <c r="EF222">
        <v>0</v>
      </c>
      <c r="EG222">
        <v>0</v>
      </c>
      <c r="EH222">
        <v>0</v>
      </c>
      <c r="EI222">
        <v>0</v>
      </c>
      <c r="EJ222">
        <v>1</v>
      </c>
      <c r="EK222">
        <v>0</v>
      </c>
      <c r="EL222">
        <v>0</v>
      </c>
      <c r="EM222">
        <v>1</v>
      </c>
      <c r="EN222">
        <v>0</v>
      </c>
      <c r="EO222">
        <v>0</v>
      </c>
      <c r="EP222">
        <v>0</v>
      </c>
      <c r="EQ222">
        <v>0</v>
      </c>
      <c r="ER222">
        <v>0</v>
      </c>
      <c r="ES222">
        <v>0</v>
      </c>
      <c r="ET222">
        <v>0</v>
      </c>
      <c r="EU222">
        <v>0</v>
      </c>
      <c r="EV222">
        <v>0</v>
      </c>
      <c r="EW222">
        <v>2</v>
      </c>
      <c r="EX222" t="s">
        <v>1925</v>
      </c>
      <c r="EY222" t="s">
        <v>1925</v>
      </c>
      <c r="EZ222" t="s">
        <v>1925</v>
      </c>
      <c r="FA222" t="s">
        <v>1925</v>
      </c>
      <c r="FB222" t="s">
        <v>1925</v>
      </c>
      <c r="FC222" t="s">
        <v>1925</v>
      </c>
      <c r="FD222" t="s">
        <v>1925</v>
      </c>
      <c r="FE222">
        <v>0</v>
      </c>
      <c r="FF222" t="s">
        <v>1925</v>
      </c>
      <c r="FG222" t="s">
        <v>1925</v>
      </c>
      <c r="FH222" t="s">
        <v>1925</v>
      </c>
      <c r="FI222" t="s">
        <v>1925</v>
      </c>
      <c r="FJ222" t="s">
        <v>1925</v>
      </c>
      <c r="FK222" t="s">
        <v>1925</v>
      </c>
      <c r="FL222">
        <v>1</v>
      </c>
      <c r="FM222">
        <v>0</v>
      </c>
      <c r="FN222">
        <v>1</v>
      </c>
      <c r="FO222">
        <v>0</v>
      </c>
      <c r="FP222">
        <v>0</v>
      </c>
      <c r="FQ222">
        <v>0</v>
      </c>
      <c r="FR222">
        <v>2</v>
      </c>
      <c r="FS222" t="s">
        <v>1925</v>
      </c>
      <c r="FT222" t="s">
        <v>1925</v>
      </c>
      <c r="FU222" t="s">
        <v>1925</v>
      </c>
      <c r="FV222" t="s">
        <v>1925</v>
      </c>
      <c r="FW222" t="s">
        <v>1925</v>
      </c>
      <c r="FX222" t="s">
        <v>1925</v>
      </c>
      <c r="FY222" t="s">
        <v>1925</v>
      </c>
      <c r="FZ222" t="s">
        <v>1925</v>
      </c>
      <c r="GA222" t="s">
        <v>1925</v>
      </c>
      <c r="GB222" t="s">
        <v>1925</v>
      </c>
      <c r="GC222">
        <v>1</v>
      </c>
      <c r="GD222">
        <v>0</v>
      </c>
      <c r="GE222">
        <v>1</v>
      </c>
      <c r="GF222">
        <v>1</v>
      </c>
      <c r="GG222">
        <v>0</v>
      </c>
      <c r="GH222">
        <v>1</v>
      </c>
      <c r="GI222">
        <v>0</v>
      </c>
      <c r="GJ222">
        <v>1</v>
      </c>
      <c r="GK222">
        <v>1</v>
      </c>
      <c r="GL222">
        <v>0</v>
      </c>
      <c r="GM222">
        <v>0</v>
      </c>
      <c r="GN222">
        <v>1</v>
      </c>
      <c r="GO222">
        <v>0</v>
      </c>
      <c r="GP222">
        <v>0</v>
      </c>
      <c r="GQ222">
        <v>1</v>
      </c>
      <c r="GR222">
        <v>1</v>
      </c>
      <c r="GS222">
        <v>1</v>
      </c>
      <c r="GT222">
        <v>1</v>
      </c>
      <c r="GU222">
        <v>1</v>
      </c>
      <c r="GV222">
        <v>0</v>
      </c>
      <c r="GW222">
        <v>0</v>
      </c>
      <c r="GX222">
        <v>0</v>
      </c>
      <c r="GY222">
        <v>0</v>
      </c>
      <c r="GZ222">
        <v>0</v>
      </c>
      <c r="HA222">
        <v>0</v>
      </c>
      <c r="HB222">
        <v>0</v>
      </c>
      <c r="HC222">
        <v>0</v>
      </c>
      <c r="HD222">
        <v>1</v>
      </c>
      <c r="HE222">
        <v>0</v>
      </c>
      <c r="HF222" t="s">
        <v>1925</v>
      </c>
      <c r="HG222" t="s">
        <v>1925</v>
      </c>
      <c r="HH222" t="s">
        <v>1925</v>
      </c>
      <c r="HI222" t="s">
        <v>1925</v>
      </c>
      <c r="HJ222" t="s">
        <v>1925</v>
      </c>
      <c r="HK222" t="s">
        <v>1925</v>
      </c>
      <c r="HL222" t="s">
        <v>1925</v>
      </c>
      <c r="HM222" t="s">
        <v>1925</v>
      </c>
      <c r="HN222" t="s">
        <v>1925</v>
      </c>
      <c r="HO222" t="s">
        <v>1925</v>
      </c>
      <c r="HP222" t="s">
        <v>1925</v>
      </c>
      <c r="HQ222" t="s">
        <v>1925</v>
      </c>
      <c r="HR222" t="s">
        <v>1925</v>
      </c>
      <c r="HS222" t="s">
        <v>1925</v>
      </c>
    </row>
    <row r="223" spans="1:227" x14ac:dyDescent="0.35">
      <c r="A223" t="s">
        <v>940</v>
      </c>
      <c r="B223" s="1">
        <v>40725</v>
      </c>
      <c r="C223" s="1">
        <v>42582</v>
      </c>
      <c r="D223">
        <v>1</v>
      </c>
      <c r="E223">
        <v>1</v>
      </c>
      <c r="F223">
        <v>1</v>
      </c>
      <c r="G223">
        <v>0</v>
      </c>
      <c r="H223">
        <v>0</v>
      </c>
      <c r="I223">
        <v>0</v>
      </c>
      <c r="J223">
        <v>0</v>
      </c>
      <c r="K223">
        <v>0</v>
      </c>
      <c r="L223">
        <v>0</v>
      </c>
      <c r="M223">
        <v>0</v>
      </c>
      <c r="N223">
        <v>0</v>
      </c>
      <c r="O223">
        <v>0</v>
      </c>
      <c r="P223">
        <v>0</v>
      </c>
      <c r="Q223">
        <v>0</v>
      </c>
      <c r="R223">
        <v>0</v>
      </c>
      <c r="S223">
        <v>1</v>
      </c>
      <c r="T223">
        <v>0</v>
      </c>
      <c r="U223">
        <v>0</v>
      </c>
      <c r="V223">
        <v>1</v>
      </c>
      <c r="W223">
        <v>0</v>
      </c>
      <c r="X223">
        <v>0</v>
      </c>
      <c r="Y223">
        <v>0</v>
      </c>
      <c r="Z223">
        <v>0</v>
      </c>
      <c r="AA223">
        <v>0</v>
      </c>
      <c r="AB223">
        <v>0</v>
      </c>
      <c r="AC223">
        <v>0</v>
      </c>
      <c r="AD223">
        <v>0</v>
      </c>
      <c r="AE223">
        <v>0</v>
      </c>
      <c r="AF223">
        <v>0</v>
      </c>
      <c r="AG223">
        <v>0</v>
      </c>
      <c r="AH223">
        <v>1</v>
      </c>
      <c r="AI223">
        <v>0</v>
      </c>
      <c r="AJ223">
        <v>0</v>
      </c>
      <c r="AK223">
        <v>0</v>
      </c>
      <c r="AL223">
        <v>0</v>
      </c>
      <c r="AM223">
        <v>0</v>
      </c>
      <c r="AN223">
        <v>1</v>
      </c>
      <c r="AO223">
        <v>1</v>
      </c>
      <c r="AP223">
        <v>0</v>
      </c>
      <c r="AQ223">
        <v>1</v>
      </c>
      <c r="AR223">
        <v>0</v>
      </c>
      <c r="AS223">
        <v>0</v>
      </c>
      <c r="AT223">
        <v>0</v>
      </c>
      <c r="AU223">
        <v>0</v>
      </c>
      <c r="AV223">
        <v>0</v>
      </c>
      <c r="AW223">
        <v>0</v>
      </c>
      <c r="AX223">
        <v>0</v>
      </c>
      <c r="AY223">
        <v>0</v>
      </c>
      <c r="AZ223">
        <v>0</v>
      </c>
      <c r="BA223">
        <v>0</v>
      </c>
      <c r="BB223">
        <v>0</v>
      </c>
      <c r="BC223">
        <v>0</v>
      </c>
      <c r="BD223">
        <v>0</v>
      </c>
      <c r="BE223">
        <v>0</v>
      </c>
      <c r="BF223">
        <v>0</v>
      </c>
      <c r="BG223">
        <v>0</v>
      </c>
      <c r="BH223">
        <v>0</v>
      </c>
      <c r="BI223">
        <v>0</v>
      </c>
      <c r="BJ223">
        <v>0</v>
      </c>
      <c r="BK223">
        <v>1</v>
      </c>
      <c r="BL223">
        <v>0</v>
      </c>
      <c r="BM223">
        <v>0</v>
      </c>
      <c r="BN223">
        <v>0</v>
      </c>
      <c r="BO223">
        <v>0</v>
      </c>
      <c r="BP223">
        <v>1</v>
      </c>
      <c r="BQ223">
        <v>0</v>
      </c>
      <c r="BR223">
        <v>0</v>
      </c>
      <c r="BS223">
        <v>0</v>
      </c>
      <c r="BT223">
        <v>1</v>
      </c>
      <c r="BU223">
        <v>0</v>
      </c>
      <c r="BV223">
        <v>0</v>
      </c>
      <c r="BW223">
        <v>0</v>
      </c>
      <c r="BX223">
        <v>0</v>
      </c>
      <c r="BY223">
        <v>0</v>
      </c>
      <c r="BZ223">
        <v>0</v>
      </c>
      <c r="CA223">
        <v>0</v>
      </c>
      <c r="CB223">
        <v>0</v>
      </c>
      <c r="CC223">
        <v>0</v>
      </c>
      <c r="CD223">
        <v>0</v>
      </c>
      <c r="CE223">
        <v>0</v>
      </c>
      <c r="CF223">
        <v>0</v>
      </c>
      <c r="CG223">
        <v>0</v>
      </c>
      <c r="CH223">
        <v>0</v>
      </c>
      <c r="CI223">
        <v>0</v>
      </c>
      <c r="CJ223">
        <v>0</v>
      </c>
      <c r="CK223">
        <v>0</v>
      </c>
      <c r="CL223">
        <v>0</v>
      </c>
      <c r="CM223">
        <v>0</v>
      </c>
      <c r="CN223">
        <v>1</v>
      </c>
      <c r="CO223" t="s">
        <v>1925</v>
      </c>
      <c r="CP223" t="s">
        <v>1925</v>
      </c>
      <c r="CQ223" t="s">
        <v>1925</v>
      </c>
      <c r="CR223" t="s">
        <v>1925</v>
      </c>
      <c r="CS223" t="s">
        <v>1925</v>
      </c>
      <c r="CT223" t="s">
        <v>1925</v>
      </c>
      <c r="CU223" t="s">
        <v>1925</v>
      </c>
      <c r="CV223" t="s">
        <v>1925</v>
      </c>
      <c r="CW223">
        <v>0</v>
      </c>
      <c r="CX223">
        <v>0</v>
      </c>
      <c r="CY223">
        <v>0</v>
      </c>
      <c r="CZ223">
        <v>0</v>
      </c>
      <c r="DA223">
        <v>0</v>
      </c>
      <c r="DB223">
        <v>0</v>
      </c>
      <c r="DC223">
        <v>0</v>
      </c>
      <c r="DD223">
        <v>0</v>
      </c>
      <c r="DE223">
        <v>0</v>
      </c>
      <c r="DF223">
        <v>0</v>
      </c>
      <c r="DG223">
        <v>0</v>
      </c>
      <c r="DH223">
        <v>1</v>
      </c>
      <c r="DI223">
        <v>0</v>
      </c>
      <c r="DJ223">
        <v>0</v>
      </c>
      <c r="DK223">
        <v>0</v>
      </c>
      <c r="DL223">
        <v>0</v>
      </c>
      <c r="DM223">
        <v>0</v>
      </c>
      <c r="DN223">
        <v>1</v>
      </c>
      <c r="DO223">
        <v>0</v>
      </c>
      <c r="DP223">
        <v>1</v>
      </c>
      <c r="DQ223">
        <v>0</v>
      </c>
      <c r="DR223">
        <v>1</v>
      </c>
      <c r="DS223">
        <v>0</v>
      </c>
      <c r="DT223">
        <v>0</v>
      </c>
      <c r="DU223">
        <v>0</v>
      </c>
      <c r="DV223">
        <v>0</v>
      </c>
      <c r="DW223">
        <v>0</v>
      </c>
      <c r="DX223">
        <v>0</v>
      </c>
      <c r="DY223">
        <v>0</v>
      </c>
      <c r="DZ223">
        <v>0</v>
      </c>
      <c r="EA223">
        <v>0</v>
      </c>
      <c r="EB223">
        <v>0</v>
      </c>
      <c r="EC223">
        <v>0</v>
      </c>
      <c r="ED223">
        <v>0</v>
      </c>
      <c r="EE223">
        <v>0</v>
      </c>
      <c r="EF223">
        <v>0</v>
      </c>
      <c r="EG223">
        <v>0</v>
      </c>
      <c r="EH223">
        <v>0</v>
      </c>
      <c r="EI223">
        <v>0</v>
      </c>
      <c r="EJ223">
        <v>1</v>
      </c>
      <c r="EK223">
        <v>0</v>
      </c>
      <c r="EL223">
        <v>0</v>
      </c>
      <c r="EM223">
        <v>1</v>
      </c>
      <c r="EN223">
        <v>0</v>
      </c>
      <c r="EO223">
        <v>0</v>
      </c>
      <c r="EP223">
        <v>0</v>
      </c>
      <c r="EQ223">
        <v>0</v>
      </c>
      <c r="ER223">
        <v>0</v>
      </c>
      <c r="ES223">
        <v>0</v>
      </c>
      <c r="ET223">
        <v>0</v>
      </c>
      <c r="EU223">
        <v>0</v>
      </c>
      <c r="EV223">
        <v>0</v>
      </c>
      <c r="EW223">
        <v>2</v>
      </c>
      <c r="EX223" t="s">
        <v>1925</v>
      </c>
      <c r="EY223" t="s">
        <v>1925</v>
      </c>
      <c r="EZ223" t="s">
        <v>1925</v>
      </c>
      <c r="FA223" t="s">
        <v>1925</v>
      </c>
      <c r="FB223" t="s">
        <v>1925</v>
      </c>
      <c r="FC223" t="s">
        <v>1925</v>
      </c>
      <c r="FD223" t="s">
        <v>1925</v>
      </c>
      <c r="FE223">
        <v>0</v>
      </c>
      <c r="FF223" t="s">
        <v>1925</v>
      </c>
      <c r="FG223" t="s">
        <v>1925</v>
      </c>
      <c r="FH223" t="s">
        <v>1925</v>
      </c>
      <c r="FI223" t="s">
        <v>1925</v>
      </c>
      <c r="FJ223" t="s">
        <v>1925</v>
      </c>
      <c r="FK223" t="s">
        <v>1925</v>
      </c>
      <c r="FL223">
        <v>1</v>
      </c>
      <c r="FM223">
        <v>0</v>
      </c>
      <c r="FN223">
        <v>1</v>
      </c>
      <c r="FO223">
        <v>0</v>
      </c>
      <c r="FP223">
        <v>0</v>
      </c>
      <c r="FQ223">
        <v>0</v>
      </c>
      <c r="FR223">
        <v>2</v>
      </c>
      <c r="FS223" t="s">
        <v>1925</v>
      </c>
      <c r="FT223" t="s">
        <v>1925</v>
      </c>
      <c r="FU223" t="s">
        <v>1925</v>
      </c>
      <c r="FV223" t="s">
        <v>1925</v>
      </c>
      <c r="FW223" t="s">
        <v>1925</v>
      </c>
      <c r="FX223" t="s">
        <v>1925</v>
      </c>
      <c r="FY223" t="s">
        <v>1925</v>
      </c>
      <c r="FZ223" t="s">
        <v>1925</v>
      </c>
      <c r="GA223" t="s">
        <v>1925</v>
      </c>
      <c r="GB223" t="s">
        <v>1925</v>
      </c>
      <c r="GC223">
        <v>1</v>
      </c>
      <c r="GD223">
        <v>0</v>
      </c>
      <c r="GE223">
        <v>1</v>
      </c>
      <c r="GF223">
        <v>1</v>
      </c>
      <c r="GG223">
        <v>0</v>
      </c>
      <c r="GH223">
        <v>1</v>
      </c>
      <c r="GI223">
        <v>0</v>
      </c>
      <c r="GJ223">
        <v>1</v>
      </c>
      <c r="GK223">
        <v>1</v>
      </c>
      <c r="GL223">
        <v>0</v>
      </c>
      <c r="GM223">
        <v>0</v>
      </c>
      <c r="GN223">
        <v>1</v>
      </c>
      <c r="GO223">
        <v>0</v>
      </c>
      <c r="GP223">
        <v>0</v>
      </c>
      <c r="GQ223">
        <v>1</v>
      </c>
      <c r="GR223">
        <v>1</v>
      </c>
      <c r="GS223">
        <v>1</v>
      </c>
      <c r="GT223">
        <v>1</v>
      </c>
      <c r="GU223">
        <v>1</v>
      </c>
      <c r="GV223">
        <v>0</v>
      </c>
      <c r="GW223">
        <v>0</v>
      </c>
      <c r="GX223">
        <v>0</v>
      </c>
      <c r="GY223">
        <v>0</v>
      </c>
      <c r="GZ223">
        <v>0</v>
      </c>
      <c r="HA223">
        <v>0</v>
      </c>
      <c r="HB223">
        <v>0</v>
      </c>
      <c r="HC223">
        <v>0</v>
      </c>
      <c r="HD223">
        <v>1</v>
      </c>
      <c r="HE223">
        <v>0</v>
      </c>
      <c r="HF223" t="s">
        <v>1925</v>
      </c>
      <c r="HG223" t="s">
        <v>1925</v>
      </c>
      <c r="HH223" t="s">
        <v>1925</v>
      </c>
      <c r="HI223" t="s">
        <v>1925</v>
      </c>
      <c r="HJ223" t="s">
        <v>1925</v>
      </c>
      <c r="HK223" t="s">
        <v>1925</v>
      </c>
      <c r="HL223" t="s">
        <v>1925</v>
      </c>
      <c r="HM223" t="s">
        <v>1925</v>
      </c>
      <c r="HN223" t="s">
        <v>1925</v>
      </c>
      <c r="HO223" t="s">
        <v>1925</v>
      </c>
      <c r="HP223" t="s">
        <v>1925</v>
      </c>
      <c r="HQ223" t="s">
        <v>1925</v>
      </c>
      <c r="HR223" t="s">
        <v>1925</v>
      </c>
      <c r="HS223" t="s">
        <v>1925</v>
      </c>
    </row>
    <row r="224" spans="1:227" x14ac:dyDescent="0.35">
      <c r="A224" t="s">
        <v>940</v>
      </c>
      <c r="B224" s="1">
        <v>42583</v>
      </c>
      <c r="C224" s="1">
        <v>43435</v>
      </c>
      <c r="D224">
        <v>1</v>
      </c>
      <c r="E224">
        <v>1</v>
      </c>
      <c r="F224">
        <v>1</v>
      </c>
      <c r="G224">
        <v>0</v>
      </c>
      <c r="H224">
        <v>0</v>
      </c>
      <c r="I224">
        <v>0</v>
      </c>
      <c r="J224">
        <v>0</v>
      </c>
      <c r="K224">
        <v>0</v>
      </c>
      <c r="L224">
        <v>0</v>
      </c>
      <c r="M224">
        <v>0</v>
      </c>
      <c r="N224">
        <v>0</v>
      </c>
      <c r="O224">
        <v>0</v>
      </c>
      <c r="P224">
        <v>0</v>
      </c>
      <c r="Q224">
        <v>0</v>
      </c>
      <c r="R224">
        <v>0</v>
      </c>
      <c r="S224">
        <v>1</v>
      </c>
      <c r="T224">
        <v>0</v>
      </c>
      <c r="U224">
        <v>0</v>
      </c>
      <c r="V224">
        <v>1</v>
      </c>
      <c r="W224">
        <v>0</v>
      </c>
      <c r="X224">
        <v>0</v>
      </c>
      <c r="Y224">
        <v>0</v>
      </c>
      <c r="Z224">
        <v>0</v>
      </c>
      <c r="AA224">
        <v>0</v>
      </c>
      <c r="AB224">
        <v>0</v>
      </c>
      <c r="AC224">
        <v>0</v>
      </c>
      <c r="AD224">
        <v>0</v>
      </c>
      <c r="AE224">
        <v>0</v>
      </c>
      <c r="AF224">
        <v>0</v>
      </c>
      <c r="AG224">
        <v>0</v>
      </c>
      <c r="AH224">
        <v>1</v>
      </c>
      <c r="AI224">
        <v>0</v>
      </c>
      <c r="AJ224">
        <v>0</v>
      </c>
      <c r="AK224">
        <v>0</v>
      </c>
      <c r="AL224">
        <v>0</v>
      </c>
      <c r="AM224">
        <v>0</v>
      </c>
      <c r="AN224">
        <v>1</v>
      </c>
      <c r="AO224">
        <v>1</v>
      </c>
      <c r="AP224">
        <v>0</v>
      </c>
      <c r="AQ224">
        <v>1</v>
      </c>
      <c r="AR224">
        <v>0</v>
      </c>
      <c r="AS224">
        <v>0</v>
      </c>
      <c r="AT224">
        <v>0</v>
      </c>
      <c r="AU224">
        <v>0</v>
      </c>
      <c r="AV224">
        <v>0</v>
      </c>
      <c r="AW224">
        <v>0</v>
      </c>
      <c r="AX224">
        <v>0</v>
      </c>
      <c r="AY224">
        <v>0</v>
      </c>
      <c r="AZ224">
        <v>0</v>
      </c>
      <c r="BA224">
        <v>0</v>
      </c>
      <c r="BB224">
        <v>0</v>
      </c>
      <c r="BC224">
        <v>0</v>
      </c>
      <c r="BD224">
        <v>0</v>
      </c>
      <c r="BE224">
        <v>0</v>
      </c>
      <c r="BF224">
        <v>0</v>
      </c>
      <c r="BG224">
        <v>0</v>
      </c>
      <c r="BH224">
        <v>0</v>
      </c>
      <c r="BI224">
        <v>0</v>
      </c>
      <c r="BJ224">
        <v>0</v>
      </c>
      <c r="BK224">
        <v>1</v>
      </c>
      <c r="BL224">
        <v>0</v>
      </c>
      <c r="BM224">
        <v>0</v>
      </c>
      <c r="BN224">
        <v>0</v>
      </c>
      <c r="BO224">
        <v>0</v>
      </c>
      <c r="BP224">
        <v>1</v>
      </c>
      <c r="BQ224">
        <v>0</v>
      </c>
      <c r="BR224">
        <v>0</v>
      </c>
      <c r="BS224">
        <v>0</v>
      </c>
      <c r="BT224">
        <v>1</v>
      </c>
      <c r="BU224">
        <v>0</v>
      </c>
      <c r="BV224">
        <v>0</v>
      </c>
      <c r="BW224">
        <v>0</v>
      </c>
      <c r="BX224">
        <v>0</v>
      </c>
      <c r="BY224">
        <v>0</v>
      </c>
      <c r="BZ224">
        <v>0</v>
      </c>
      <c r="CA224">
        <v>0</v>
      </c>
      <c r="CB224">
        <v>0</v>
      </c>
      <c r="CC224">
        <v>0</v>
      </c>
      <c r="CD224">
        <v>0</v>
      </c>
      <c r="CE224">
        <v>0</v>
      </c>
      <c r="CF224">
        <v>0</v>
      </c>
      <c r="CG224">
        <v>0</v>
      </c>
      <c r="CH224">
        <v>0</v>
      </c>
      <c r="CI224">
        <v>0</v>
      </c>
      <c r="CJ224">
        <v>0</v>
      </c>
      <c r="CK224">
        <v>0</v>
      </c>
      <c r="CL224">
        <v>0</v>
      </c>
      <c r="CM224">
        <v>0</v>
      </c>
      <c r="CN224">
        <v>1</v>
      </c>
      <c r="CO224" t="s">
        <v>1925</v>
      </c>
      <c r="CP224" t="s">
        <v>1925</v>
      </c>
      <c r="CQ224" t="s">
        <v>1925</v>
      </c>
      <c r="CR224" t="s">
        <v>1925</v>
      </c>
      <c r="CS224" t="s">
        <v>1925</v>
      </c>
      <c r="CT224" t="s">
        <v>1925</v>
      </c>
      <c r="CU224" t="s">
        <v>1925</v>
      </c>
      <c r="CV224" t="s">
        <v>1925</v>
      </c>
      <c r="CW224">
        <v>0</v>
      </c>
      <c r="CX224">
        <v>0</v>
      </c>
      <c r="CY224">
        <v>0</v>
      </c>
      <c r="CZ224">
        <v>0</v>
      </c>
      <c r="DA224">
        <v>0</v>
      </c>
      <c r="DB224">
        <v>0</v>
      </c>
      <c r="DC224">
        <v>0</v>
      </c>
      <c r="DD224">
        <v>0</v>
      </c>
      <c r="DE224">
        <v>0</v>
      </c>
      <c r="DF224">
        <v>0</v>
      </c>
      <c r="DG224">
        <v>0</v>
      </c>
      <c r="DH224">
        <v>1</v>
      </c>
      <c r="DI224">
        <v>0</v>
      </c>
      <c r="DJ224">
        <v>0</v>
      </c>
      <c r="DK224">
        <v>0</v>
      </c>
      <c r="DL224">
        <v>0</v>
      </c>
      <c r="DM224">
        <v>0</v>
      </c>
      <c r="DN224">
        <v>1</v>
      </c>
      <c r="DO224">
        <v>0</v>
      </c>
      <c r="DP224">
        <v>1</v>
      </c>
      <c r="DQ224">
        <v>0</v>
      </c>
      <c r="DR224">
        <v>1</v>
      </c>
      <c r="DS224">
        <v>0</v>
      </c>
      <c r="DT224">
        <v>0</v>
      </c>
      <c r="DU224">
        <v>0</v>
      </c>
      <c r="DV224">
        <v>0</v>
      </c>
      <c r="DW224">
        <v>0</v>
      </c>
      <c r="DX224">
        <v>0</v>
      </c>
      <c r="DY224">
        <v>0</v>
      </c>
      <c r="DZ224">
        <v>0</v>
      </c>
      <c r="EA224">
        <v>0</v>
      </c>
      <c r="EB224">
        <v>0</v>
      </c>
      <c r="EC224">
        <v>0</v>
      </c>
      <c r="ED224">
        <v>0</v>
      </c>
      <c r="EE224">
        <v>0</v>
      </c>
      <c r="EF224">
        <v>0</v>
      </c>
      <c r="EG224">
        <v>0</v>
      </c>
      <c r="EH224">
        <v>0</v>
      </c>
      <c r="EI224">
        <v>0</v>
      </c>
      <c r="EJ224">
        <v>1</v>
      </c>
      <c r="EK224">
        <v>0</v>
      </c>
      <c r="EL224">
        <v>0</v>
      </c>
      <c r="EM224">
        <v>1</v>
      </c>
      <c r="EN224">
        <v>0</v>
      </c>
      <c r="EO224">
        <v>0</v>
      </c>
      <c r="EP224">
        <v>0</v>
      </c>
      <c r="EQ224">
        <v>0</v>
      </c>
      <c r="ER224">
        <v>0</v>
      </c>
      <c r="ES224">
        <v>0</v>
      </c>
      <c r="ET224">
        <v>0</v>
      </c>
      <c r="EU224">
        <v>0</v>
      </c>
      <c r="EV224">
        <v>0</v>
      </c>
      <c r="EW224">
        <v>2</v>
      </c>
      <c r="EX224" t="s">
        <v>1925</v>
      </c>
      <c r="EY224" t="s">
        <v>1925</v>
      </c>
      <c r="EZ224" t="s">
        <v>1925</v>
      </c>
      <c r="FA224" t="s">
        <v>1925</v>
      </c>
      <c r="FB224" t="s">
        <v>1925</v>
      </c>
      <c r="FC224" t="s">
        <v>1925</v>
      </c>
      <c r="FD224" t="s">
        <v>1925</v>
      </c>
      <c r="FE224">
        <v>0</v>
      </c>
      <c r="FF224" t="s">
        <v>1925</v>
      </c>
      <c r="FG224" t="s">
        <v>1925</v>
      </c>
      <c r="FH224" t="s">
        <v>1925</v>
      </c>
      <c r="FI224" t="s">
        <v>1925</v>
      </c>
      <c r="FJ224" t="s">
        <v>1925</v>
      </c>
      <c r="FK224" t="s">
        <v>1925</v>
      </c>
      <c r="FL224">
        <v>1</v>
      </c>
      <c r="FM224">
        <v>0</v>
      </c>
      <c r="FN224">
        <v>1</v>
      </c>
      <c r="FO224">
        <v>0</v>
      </c>
      <c r="FP224">
        <v>0</v>
      </c>
      <c r="FQ224">
        <v>0</v>
      </c>
      <c r="FR224">
        <v>2</v>
      </c>
      <c r="FS224" t="s">
        <v>1925</v>
      </c>
      <c r="FT224" t="s">
        <v>1925</v>
      </c>
      <c r="FU224" t="s">
        <v>1925</v>
      </c>
      <c r="FV224" t="s">
        <v>1925</v>
      </c>
      <c r="FW224" t="s">
        <v>1925</v>
      </c>
      <c r="FX224" t="s">
        <v>1925</v>
      </c>
      <c r="FY224" t="s">
        <v>1925</v>
      </c>
      <c r="FZ224" t="s">
        <v>1925</v>
      </c>
      <c r="GA224" t="s">
        <v>1925</v>
      </c>
      <c r="GB224" t="s">
        <v>1925</v>
      </c>
      <c r="GC224">
        <v>1</v>
      </c>
      <c r="GD224">
        <v>0</v>
      </c>
      <c r="GE224">
        <v>1</v>
      </c>
      <c r="GF224">
        <v>1</v>
      </c>
      <c r="GG224">
        <v>0</v>
      </c>
      <c r="GH224">
        <v>1</v>
      </c>
      <c r="GI224">
        <v>0</v>
      </c>
      <c r="GJ224">
        <v>1</v>
      </c>
      <c r="GK224">
        <v>1</v>
      </c>
      <c r="GL224">
        <v>1</v>
      </c>
      <c r="GM224">
        <v>0</v>
      </c>
      <c r="GN224">
        <v>1</v>
      </c>
      <c r="GO224">
        <v>0</v>
      </c>
      <c r="GP224">
        <v>0</v>
      </c>
      <c r="GQ224">
        <v>1</v>
      </c>
      <c r="GR224">
        <v>1</v>
      </c>
      <c r="GS224">
        <v>1</v>
      </c>
      <c r="GT224">
        <v>1</v>
      </c>
      <c r="GU224">
        <v>1</v>
      </c>
      <c r="GV224">
        <v>0</v>
      </c>
      <c r="GW224">
        <v>0</v>
      </c>
      <c r="GX224">
        <v>0</v>
      </c>
      <c r="GY224">
        <v>0</v>
      </c>
      <c r="GZ224">
        <v>0</v>
      </c>
      <c r="HA224">
        <v>0</v>
      </c>
      <c r="HB224">
        <v>0</v>
      </c>
      <c r="HC224">
        <v>0</v>
      </c>
      <c r="HD224">
        <v>1</v>
      </c>
      <c r="HE224">
        <v>0</v>
      </c>
      <c r="HF224" t="s">
        <v>1925</v>
      </c>
      <c r="HG224" t="s">
        <v>1925</v>
      </c>
      <c r="HH224" t="s">
        <v>1925</v>
      </c>
      <c r="HI224" t="s">
        <v>1925</v>
      </c>
      <c r="HJ224" t="s">
        <v>1925</v>
      </c>
      <c r="HK224" t="s">
        <v>1925</v>
      </c>
      <c r="HL224" t="s">
        <v>1925</v>
      </c>
      <c r="HM224" t="s">
        <v>1925</v>
      </c>
      <c r="HN224" t="s">
        <v>1925</v>
      </c>
      <c r="HO224" t="s">
        <v>1925</v>
      </c>
      <c r="HP224" t="s">
        <v>1925</v>
      </c>
      <c r="HQ224" t="s">
        <v>1925</v>
      </c>
      <c r="HR224" t="s">
        <v>1925</v>
      </c>
      <c r="HS224" t="s">
        <v>1925</v>
      </c>
    </row>
    <row r="225" spans="1:227" x14ac:dyDescent="0.35">
      <c r="A225" t="s">
        <v>959</v>
      </c>
      <c r="B225" s="1">
        <v>39448</v>
      </c>
      <c r="C225" s="1">
        <v>39993</v>
      </c>
      <c r="D225">
        <v>1</v>
      </c>
      <c r="E225">
        <v>1</v>
      </c>
      <c r="F225">
        <v>1</v>
      </c>
      <c r="G225">
        <v>1</v>
      </c>
      <c r="H225">
        <v>0</v>
      </c>
      <c r="I225">
        <v>0</v>
      </c>
      <c r="J225">
        <v>0</v>
      </c>
      <c r="K225">
        <v>0</v>
      </c>
      <c r="L225">
        <v>0</v>
      </c>
      <c r="M225">
        <v>0</v>
      </c>
      <c r="N225">
        <v>0</v>
      </c>
      <c r="O225">
        <v>0</v>
      </c>
      <c r="P225">
        <v>0</v>
      </c>
      <c r="Q225">
        <v>0</v>
      </c>
      <c r="R225">
        <v>0</v>
      </c>
      <c r="S225">
        <v>1</v>
      </c>
      <c r="T225">
        <v>0</v>
      </c>
      <c r="U225">
        <v>0</v>
      </c>
      <c r="V225">
        <v>1</v>
      </c>
      <c r="W225">
        <v>0</v>
      </c>
      <c r="X225">
        <v>0</v>
      </c>
      <c r="Y225">
        <v>0</v>
      </c>
      <c r="Z225">
        <v>0</v>
      </c>
      <c r="AA225">
        <v>0</v>
      </c>
      <c r="AB225">
        <v>0</v>
      </c>
      <c r="AC225">
        <v>1</v>
      </c>
      <c r="AD225">
        <v>0</v>
      </c>
      <c r="AE225">
        <v>0</v>
      </c>
      <c r="AF225">
        <v>0</v>
      </c>
      <c r="AG225">
        <v>0</v>
      </c>
      <c r="AH225">
        <v>1</v>
      </c>
      <c r="AI225">
        <v>0</v>
      </c>
      <c r="AJ225">
        <v>0</v>
      </c>
      <c r="AK225">
        <v>0</v>
      </c>
      <c r="AL225">
        <v>1</v>
      </c>
      <c r="AM225">
        <v>0</v>
      </c>
      <c r="AN225">
        <v>1</v>
      </c>
      <c r="AO225">
        <v>1</v>
      </c>
      <c r="AP225">
        <v>0</v>
      </c>
      <c r="AQ225">
        <v>1</v>
      </c>
      <c r="AR225">
        <v>0</v>
      </c>
      <c r="AS225">
        <v>1</v>
      </c>
      <c r="AT225">
        <v>0</v>
      </c>
      <c r="AU225">
        <v>0</v>
      </c>
      <c r="AV225">
        <v>0</v>
      </c>
      <c r="AW225">
        <v>0</v>
      </c>
      <c r="AX225">
        <v>0</v>
      </c>
      <c r="AY225">
        <v>0</v>
      </c>
      <c r="AZ225">
        <v>0</v>
      </c>
      <c r="BA225">
        <v>0</v>
      </c>
      <c r="BB225">
        <v>0</v>
      </c>
      <c r="BC225">
        <v>0</v>
      </c>
      <c r="BD225">
        <v>0</v>
      </c>
      <c r="BE225">
        <v>0</v>
      </c>
      <c r="BF225">
        <v>0</v>
      </c>
      <c r="BG225">
        <v>0</v>
      </c>
      <c r="BH225">
        <v>0</v>
      </c>
      <c r="BI225">
        <v>0</v>
      </c>
      <c r="BJ225">
        <v>0</v>
      </c>
      <c r="BK225">
        <v>1</v>
      </c>
      <c r="BL225">
        <v>0</v>
      </c>
      <c r="BM225">
        <v>0</v>
      </c>
      <c r="BN225">
        <v>0</v>
      </c>
      <c r="BO225">
        <v>0</v>
      </c>
      <c r="BP225">
        <v>0</v>
      </c>
      <c r="BQ225">
        <v>0</v>
      </c>
      <c r="BR225">
        <v>0</v>
      </c>
      <c r="BS225">
        <v>1</v>
      </c>
      <c r="BT225">
        <v>1</v>
      </c>
      <c r="BU225">
        <v>0</v>
      </c>
      <c r="BV225">
        <v>0</v>
      </c>
      <c r="BW225">
        <v>0</v>
      </c>
      <c r="BX225">
        <v>0</v>
      </c>
      <c r="BY225">
        <v>0</v>
      </c>
      <c r="BZ225">
        <v>0</v>
      </c>
      <c r="CA225">
        <v>0</v>
      </c>
      <c r="CB225">
        <v>0</v>
      </c>
      <c r="CC225">
        <v>0</v>
      </c>
      <c r="CD225">
        <v>1</v>
      </c>
      <c r="CE225">
        <v>0</v>
      </c>
      <c r="CF225">
        <v>0</v>
      </c>
      <c r="CG225">
        <v>0</v>
      </c>
      <c r="CH225">
        <v>0</v>
      </c>
      <c r="CI225">
        <v>0</v>
      </c>
      <c r="CJ225">
        <v>1</v>
      </c>
      <c r="CK225">
        <v>0</v>
      </c>
      <c r="CL225">
        <v>0</v>
      </c>
      <c r="CM225">
        <v>0</v>
      </c>
      <c r="CN225">
        <v>0</v>
      </c>
      <c r="CO225">
        <v>0</v>
      </c>
      <c r="CP225">
        <v>0</v>
      </c>
      <c r="CQ225">
        <v>0</v>
      </c>
      <c r="CR225">
        <v>0</v>
      </c>
      <c r="CS225">
        <v>0</v>
      </c>
      <c r="CT225">
        <v>0</v>
      </c>
      <c r="CU225">
        <v>1</v>
      </c>
      <c r="CV225">
        <v>0</v>
      </c>
      <c r="CW225">
        <v>0</v>
      </c>
      <c r="CX225">
        <v>0</v>
      </c>
      <c r="CY225">
        <v>0</v>
      </c>
      <c r="CZ225">
        <v>0</v>
      </c>
      <c r="DA225">
        <v>0</v>
      </c>
      <c r="DB225">
        <v>0</v>
      </c>
      <c r="DC225">
        <v>0</v>
      </c>
      <c r="DD225">
        <v>0</v>
      </c>
      <c r="DE225">
        <v>0</v>
      </c>
      <c r="DF225">
        <v>0</v>
      </c>
      <c r="DG225">
        <v>0</v>
      </c>
      <c r="DH225">
        <v>1</v>
      </c>
      <c r="DI225">
        <v>0</v>
      </c>
      <c r="DJ225">
        <v>0</v>
      </c>
      <c r="DK225">
        <v>1</v>
      </c>
      <c r="DL225">
        <v>0</v>
      </c>
      <c r="DM225">
        <v>0</v>
      </c>
      <c r="DN225">
        <v>1</v>
      </c>
      <c r="DO225">
        <v>0</v>
      </c>
      <c r="DP225">
        <v>1</v>
      </c>
      <c r="DQ225">
        <v>1</v>
      </c>
      <c r="DR225">
        <v>0</v>
      </c>
      <c r="DS225">
        <v>0</v>
      </c>
      <c r="DT225">
        <v>0</v>
      </c>
      <c r="DU225">
        <v>0</v>
      </c>
      <c r="DV225">
        <v>0</v>
      </c>
      <c r="DW225">
        <v>0</v>
      </c>
      <c r="DX225">
        <v>0</v>
      </c>
      <c r="DY225">
        <v>0</v>
      </c>
      <c r="DZ225">
        <v>0</v>
      </c>
      <c r="EA225">
        <v>0</v>
      </c>
      <c r="EB225">
        <v>0</v>
      </c>
      <c r="EC225">
        <v>0</v>
      </c>
      <c r="ED225">
        <v>0</v>
      </c>
      <c r="EE225">
        <v>0</v>
      </c>
      <c r="EF225">
        <v>0</v>
      </c>
      <c r="EG225">
        <v>0</v>
      </c>
      <c r="EH225">
        <v>0</v>
      </c>
      <c r="EI225">
        <v>0</v>
      </c>
      <c r="EJ225">
        <v>1</v>
      </c>
      <c r="EK225">
        <v>0</v>
      </c>
      <c r="EL225">
        <v>0</v>
      </c>
      <c r="EM225">
        <v>0</v>
      </c>
      <c r="EN225">
        <v>0</v>
      </c>
      <c r="EO225">
        <v>0</v>
      </c>
      <c r="EP225">
        <v>0</v>
      </c>
      <c r="EQ225">
        <v>0</v>
      </c>
      <c r="ER225">
        <v>0</v>
      </c>
      <c r="ES225">
        <v>0</v>
      </c>
      <c r="ET225">
        <v>0</v>
      </c>
      <c r="EU225">
        <v>0</v>
      </c>
      <c r="EV225">
        <v>1</v>
      </c>
      <c r="EW225">
        <v>2</v>
      </c>
      <c r="EX225" t="s">
        <v>1925</v>
      </c>
      <c r="EY225" t="s">
        <v>1925</v>
      </c>
      <c r="EZ225" t="s">
        <v>1925</v>
      </c>
      <c r="FA225" t="s">
        <v>1925</v>
      </c>
      <c r="FB225" t="s">
        <v>1925</v>
      </c>
      <c r="FC225" t="s">
        <v>1925</v>
      </c>
      <c r="FD225" t="s">
        <v>1925</v>
      </c>
      <c r="FE225">
        <v>0</v>
      </c>
      <c r="FF225" t="s">
        <v>1925</v>
      </c>
      <c r="FG225" t="s">
        <v>1925</v>
      </c>
      <c r="FH225" t="s">
        <v>1925</v>
      </c>
      <c r="FI225" t="s">
        <v>1925</v>
      </c>
      <c r="FJ225" t="s">
        <v>1925</v>
      </c>
      <c r="FK225" t="s">
        <v>1925</v>
      </c>
      <c r="FL225">
        <v>0</v>
      </c>
      <c r="FM225">
        <v>0</v>
      </c>
      <c r="FN225">
        <v>0</v>
      </c>
      <c r="FO225">
        <v>0</v>
      </c>
      <c r="FP225">
        <v>0</v>
      </c>
      <c r="FQ225">
        <v>1</v>
      </c>
      <c r="FR225">
        <v>0</v>
      </c>
      <c r="FS225">
        <v>0</v>
      </c>
      <c r="FT225">
        <v>0</v>
      </c>
      <c r="FU225">
        <v>1</v>
      </c>
      <c r="FV225">
        <v>0</v>
      </c>
      <c r="FW225">
        <v>0</v>
      </c>
      <c r="FX225">
        <v>1</v>
      </c>
      <c r="FY225">
        <v>0</v>
      </c>
      <c r="FZ225">
        <v>0</v>
      </c>
      <c r="GA225">
        <v>0</v>
      </c>
      <c r="GB225">
        <v>0</v>
      </c>
      <c r="GC225">
        <v>0</v>
      </c>
      <c r="GD225" t="s">
        <v>1925</v>
      </c>
      <c r="GE225" t="s">
        <v>1925</v>
      </c>
      <c r="GF225" t="s">
        <v>1925</v>
      </c>
      <c r="GG225" t="s">
        <v>1925</v>
      </c>
      <c r="GH225" t="s">
        <v>1925</v>
      </c>
      <c r="GI225" t="s">
        <v>1925</v>
      </c>
      <c r="GJ225" t="s">
        <v>1925</v>
      </c>
      <c r="GK225" t="s">
        <v>1925</v>
      </c>
      <c r="GL225" t="s">
        <v>1925</v>
      </c>
      <c r="GM225" t="s">
        <v>1925</v>
      </c>
      <c r="GN225" t="s">
        <v>1925</v>
      </c>
      <c r="GO225" t="s">
        <v>1925</v>
      </c>
      <c r="GP225" t="s">
        <v>1925</v>
      </c>
      <c r="GQ225" t="s">
        <v>1925</v>
      </c>
      <c r="GR225" t="s">
        <v>1925</v>
      </c>
      <c r="GS225" t="s">
        <v>1925</v>
      </c>
      <c r="GT225" t="s">
        <v>1925</v>
      </c>
      <c r="GU225" t="s">
        <v>1925</v>
      </c>
      <c r="GV225" t="s">
        <v>1925</v>
      </c>
      <c r="GW225" t="s">
        <v>1925</v>
      </c>
      <c r="GX225" t="s">
        <v>1925</v>
      </c>
      <c r="GY225" t="s">
        <v>1925</v>
      </c>
      <c r="GZ225" t="s">
        <v>1925</v>
      </c>
      <c r="HA225" t="s">
        <v>1925</v>
      </c>
      <c r="HB225" t="s">
        <v>1925</v>
      </c>
      <c r="HC225" t="s">
        <v>1925</v>
      </c>
      <c r="HD225" t="s">
        <v>1925</v>
      </c>
      <c r="HE225">
        <v>1</v>
      </c>
      <c r="HF225">
        <v>1</v>
      </c>
      <c r="HG225">
        <v>1</v>
      </c>
      <c r="HH225">
        <v>1</v>
      </c>
      <c r="HI225">
        <v>0</v>
      </c>
      <c r="HJ225">
        <v>1</v>
      </c>
      <c r="HK225">
        <v>1</v>
      </c>
      <c r="HL225">
        <v>0</v>
      </c>
      <c r="HM225">
        <v>1</v>
      </c>
      <c r="HN225">
        <v>0</v>
      </c>
      <c r="HO225">
        <v>0</v>
      </c>
      <c r="HP225">
        <v>0</v>
      </c>
      <c r="HQ225">
        <v>0</v>
      </c>
      <c r="HR225">
        <v>0</v>
      </c>
      <c r="HS225">
        <v>0</v>
      </c>
    </row>
    <row r="226" spans="1:227" x14ac:dyDescent="0.35">
      <c r="A226" t="s">
        <v>959</v>
      </c>
      <c r="B226" s="1">
        <v>39994</v>
      </c>
      <c r="C226" s="1">
        <v>39994</v>
      </c>
      <c r="D226">
        <v>1</v>
      </c>
      <c r="E226">
        <v>1</v>
      </c>
      <c r="F226">
        <v>1</v>
      </c>
      <c r="G226">
        <v>1</v>
      </c>
      <c r="H226">
        <v>0</v>
      </c>
      <c r="I226">
        <v>0</v>
      </c>
      <c r="J226">
        <v>0</v>
      </c>
      <c r="K226">
        <v>0</v>
      </c>
      <c r="L226">
        <v>0</v>
      </c>
      <c r="M226">
        <v>0</v>
      </c>
      <c r="N226">
        <v>1</v>
      </c>
      <c r="O226">
        <v>0</v>
      </c>
      <c r="P226">
        <v>0</v>
      </c>
      <c r="Q226">
        <v>0</v>
      </c>
      <c r="R226">
        <v>0</v>
      </c>
      <c r="S226">
        <v>1</v>
      </c>
      <c r="T226">
        <v>0</v>
      </c>
      <c r="U226">
        <v>0</v>
      </c>
      <c r="V226">
        <v>1</v>
      </c>
      <c r="W226">
        <v>0</v>
      </c>
      <c r="X226">
        <v>0</v>
      </c>
      <c r="Y226">
        <v>0</v>
      </c>
      <c r="Z226">
        <v>0</v>
      </c>
      <c r="AA226">
        <v>0</v>
      </c>
      <c r="AB226">
        <v>0</v>
      </c>
      <c r="AC226">
        <v>1</v>
      </c>
      <c r="AD226">
        <v>0</v>
      </c>
      <c r="AE226">
        <v>0</v>
      </c>
      <c r="AF226">
        <v>0</v>
      </c>
      <c r="AG226">
        <v>0</v>
      </c>
      <c r="AH226">
        <v>1</v>
      </c>
      <c r="AI226">
        <v>0</v>
      </c>
      <c r="AJ226">
        <v>0</v>
      </c>
      <c r="AK226">
        <v>0</v>
      </c>
      <c r="AL226">
        <v>1</v>
      </c>
      <c r="AM226">
        <v>0</v>
      </c>
      <c r="AN226">
        <v>1</v>
      </c>
      <c r="AO226">
        <v>1</v>
      </c>
      <c r="AP226">
        <v>0</v>
      </c>
      <c r="AQ226">
        <v>1</v>
      </c>
      <c r="AR226">
        <v>0</v>
      </c>
      <c r="AS226">
        <v>1</v>
      </c>
      <c r="AT226">
        <v>0</v>
      </c>
      <c r="AU226">
        <v>0</v>
      </c>
      <c r="AV226">
        <v>0</v>
      </c>
      <c r="AW226">
        <v>0</v>
      </c>
      <c r="AX226">
        <v>0</v>
      </c>
      <c r="AY226">
        <v>0</v>
      </c>
      <c r="AZ226">
        <v>0</v>
      </c>
      <c r="BA226">
        <v>0</v>
      </c>
      <c r="BB226">
        <v>0</v>
      </c>
      <c r="BC226">
        <v>0</v>
      </c>
      <c r="BD226">
        <v>0</v>
      </c>
      <c r="BE226">
        <v>0</v>
      </c>
      <c r="BF226">
        <v>0</v>
      </c>
      <c r="BG226">
        <v>0</v>
      </c>
      <c r="BH226">
        <v>0</v>
      </c>
      <c r="BI226">
        <v>0</v>
      </c>
      <c r="BJ226">
        <v>0</v>
      </c>
      <c r="BK226">
        <v>1</v>
      </c>
      <c r="BL226">
        <v>0</v>
      </c>
      <c r="BM226">
        <v>0</v>
      </c>
      <c r="BN226">
        <v>0</v>
      </c>
      <c r="BO226">
        <v>0</v>
      </c>
      <c r="BP226">
        <v>0</v>
      </c>
      <c r="BQ226">
        <v>0</v>
      </c>
      <c r="BR226">
        <v>0</v>
      </c>
      <c r="BS226">
        <v>1</v>
      </c>
      <c r="BT226">
        <v>1</v>
      </c>
      <c r="BU226">
        <v>0</v>
      </c>
      <c r="BV226">
        <v>0</v>
      </c>
      <c r="BW226">
        <v>0</v>
      </c>
      <c r="BX226">
        <v>0</v>
      </c>
      <c r="BY226">
        <v>0</v>
      </c>
      <c r="BZ226">
        <v>0</v>
      </c>
      <c r="CA226">
        <v>0</v>
      </c>
      <c r="CB226">
        <v>0</v>
      </c>
      <c r="CC226">
        <v>0</v>
      </c>
      <c r="CD226">
        <v>1</v>
      </c>
      <c r="CE226">
        <v>0</v>
      </c>
      <c r="CF226">
        <v>0</v>
      </c>
      <c r="CG226">
        <v>0</v>
      </c>
      <c r="CH226">
        <v>0</v>
      </c>
      <c r="CI226">
        <v>0</v>
      </c>
      <c r="CJ226">
        <v>1</v>
      </c>
      <c r="CK226">
        <v>0</v>
      </c>
      <c r="CL226">
        <v>0</v>
      </c>
      <c r="CM226">
        <v>0</v>
      </c>
      <c r="CN226">
        <v>0</v>
      </c>
      <c r="CO226">
        <v>0</v>
      </c>
      <c r="CP226">
        <v>0</v>
      </c>
      <c r="CQ226">
        <v>0</v>
      </c>
      <c r="CR226">
        <v>0</v>
      </c>
      <c r="CS226">
        <v>0</v>
      </c>
      <c r="CT226">
        <v>0</v>
      </c>
      <c r="CU226">
        <v>1</v>
      </c>
      <c r="CV226">
        <v>0</v>
      </c>
      <c r="CW226">
        <v>0</v>
      </c>
      <c r="CX226">
        <v>0</v>
      </c>
      <c r="CY226">
        <v>0</v>
      </c>
      <c r="CZ226">
        <v>0</v>
      </c>
      <c r="DA226">
        <v>0</v>
      </c>
      <c r="DB226">
        <v>0</v>
      </c>
      <c r="DC226">
        <v>0</v>
      </c>
      <c r="DD226">
        <v>0</v>
      </c>
      <c r="DE226">
        <v>0</v>
      </c>
      <c r="DF226">
        <v>0</v>
      </c>
      <c r="DG226">
        <v>0</v>
      </c>
      <c r="DH226">
        <v>1</v>
      </c>
      <c r="DI226">
        <v>0</v>
      </c>
      <c r="DJ226">
        <v>0</v>
      </c>
      <c r="DK226">
        <v>1</v>
      </c>
      <c r="DL226">
        <v>0</v>
      </c>
      <c r="DM226">
        <v>0</v>
      </c>
      <c r="DN226">
        <v>1</v>
      </c>
      <c r="DO226">
        <v>0</v>
      </c>
      <c r="DP226">
        <v>1</v>
      </c>
      <c r="DQ226">
        <v>1</v>
      </c>
      <c r="DR226">
        <v>0</v>
      </c>
      <c r="DS226">
        <v>0</v>
      </c>
      <c r="DT226">
        <v>0</v>
      </c>
      <c r="DU226">
        <v>0</v>
      </c>
      <c r="DV226">
        <v>0</v>
      </c>
      <c r="DW226">
        <v>0</v>
      </c>
      <c r="DX226">
        <v>0</v>
      </c>
      <c r="DY226">
        <v>0</v>
      </c>
      <c r="DZ226">
        <v>0</v>
      </c>
      <c r="EA226">
        <v>0</v>
      </c>
      <c r="EB226">
        <v>0</v>
      </c>
      <c r="EC226">
        <v>0</v>
      </c>
      <c r="ED226">
        <v>0</v>
      </c>
      <c r="EE226">
        <v>0</v>
      </c>
      <c r="EF226">
        <v>0</v>
      </c>
      <c r="EG226">
        <v>0</v>
      </c>
      <c r="EH226">
        <v>0</v>
      </c>
      <c r="EI226">
        <v>0</v>
      </c>
      <c r="EJ226">
        <v>1</v>
      </c>
      <c r="EK226">
        <v>0</v>
      </c>
      <c r="EL226">
        <v>0</v>
      </c>
      <c r="EM226">
        <v>0</v>
      </c>
      <c r="EN226">
        <v>0</v>
      </c>
      <c r="EO226">
        <v>0</v>
      </c>
      <c r="EP226">
        <v>0</v>
      </c>
      <c r="EQ226">
        <v>0</v>
      </c>
      <c r="ER226">
        <v>0</v>
      </c>
      <c r="ES226">
        <v>0</v>
      </c>
      <c r="ET226">
        <v>0</v>
      </c>
      <c r="EU226">
        <v>0</v>
      </c>
      <c r="EV226">
        <v>1</v>
      </c>
      <c r="EW226">
        <v>2</v>
      </c>
      <c r="EX226" t="s">
        <v>1925</v>
      </c>
      <c r="EY226" t="s">
        <v>1925</v>
      </c>
      <c r="EZ226" t="s">
        <v>1925</v>
      </c>
      <c r="FA226" t="s">
        <v>1925</v>
      </c>
      <c r="FB226" t="s">
        <v>1925</v>
      </c>
      <c r="FC226" t="s">
        <v>1925</v>
      </c>
      <c r="FD226" t="s">
        <v>1925</v>
      </c>
      <c r="FE226">
        <v>0</v>
      </c>
      <c r="FF226" t="s">
        <v>1925</v>
      </c>
      <c r="FG226" t="s">
        <v>1925</v>
      </c>
      <c r="FH226" t="s">
        <v>1925</v>
      </c>
      <c r="FI226" t="s">
        <v>1925</v>
      </c>
      <c r="FJ226" t="s">
        <v>1925</v>
      </c>
      <c r="FK226" t="s">
        <v>1925</v>
      </c>
      <c r="FL226">
        <v>0</v>
      </c>
      <c r="FM226">
        <v>0</v>
      </c>
      <c r="FN226">
        <v>0</v>
      </c>
      <c r="FO226">
        <v>0</v>
      </c>
      <c r="FP226">
        <v>0</v>
      </c>
      <c r="FQ226">
        <v>1</v>
      </c>
      <c r="FR226">
        <v>0</v>
      </c>
      <c r="FS226">
        <v>0</v>
      </c>
      <c r="FT226">
        <v>0</v>
      </c>
      <c r="FU226">
        <v>1</v>
      </c>
      <c r="FV226">
        <v>0</v>
      </c>
      <c r="FW226">
        <v>0</v>
      </c>
      <c r="FX226">
        <v>1</v>
      </c>
      <c r="FY226">
        <v>0</v>
      </c>
      <c r="FZ226">
        <v>0</v>
      </c>
      <c r="GA226">
        <v>0</v>
      </c>
      <c r="GB226">
        <v>0</v>
      </c>
      <c r="GC226">
        <v>0</v>
      </c>
      <c r="GD226" t="s">
        <v>1925</v>
      </c>
      <c r="GE226" t="s">
        <v>1925</v>
      </c>
      <c r="GF226" t="s">
        <v>1925</v>
      </c>
      <c r="GG226" t="s">
        <v>1925</v>
      </c>
      <c r="GH226" t="s">
        <v>1925</v>
      </c>
      <c r="GI226" t="s">
        <v>1925</v>
      </c>
      <c r="GJ226" t="s">
        <v>1925</v>
      </c>
      <c r="GK226" t="s">
        <v>1925</v>
      </c>
      <c r="GL226" t="s">
        <v>1925</v>
      </c>
      <c r="GM226" t="s">
        <v>1925</v>
      </c>
      <c r="GN226" t="s">
        <v>1925</v>
      </c>
      <c r="GO226" t="s">
        <v>1925</v>
      </c>
      <c r="GP226" t="s">
        <v>1925</v>
      </c>
      <c r="GQ226" t="s">
        <v>1925</v>
      </c>
      <c r="GR226" t="s">
        <v>1925</v>
      </c>
      <c r="GS226" t="s">
        <v>1925</v>
      </c>
      <c r="GT226" t="s">
        <v>1925</v>
      </c>
      <c r="GU226" t="s">
        <v>1925</v>
      </c>
      <c r="GV226" t="s">
        <v>1925</v>
      </c>
      <c r="GW226" t="s">
        <v>1925</v>
      </c>
      <c r="GX226" t="s">
        <v>1925</v>
      </c>
      <c r="GY226" t="s">
        <v>1925</v>
      </c>
      <c r="GZ226" t="s">
        <v>1925</v>
      </c>
      <c r="HA226" t="s">
        <v>1925</v>
      </c>
      <c r="HB226" t="s">
        <v>1925</v>
      </c>
      <c r="HC226" t="s">
        <v>1925</v>
      </c>
      <c r="HD226" t="s">
        <v>1925</v>
      </c>
      <c r="HE226">
        <v>1</v>
      </c>
      <c r="HF226">
        <v>1</v>
      </c>
      <c r="HG226">
        <v>1</v>
      </c>
      <c r="HH226">
        <v>1</v>
      </c>
      <c r="HI226">
        <v>0</v>
      </c>
      <c r="HJ226">
        <v>1</v>
      </c>
      <c r="HK226">
        <v>1</v>
      </c>
      <c r="HL226">
        <v>0</v>
      </c>
      <c r="HM226">
        <v>1</v>
      </c>
      <c r="HN226">
        <v>0</v>
      </c>
      <c r="HO226">
        <v>0</v>
      </c>
      <c r="HP226">
        <v>0</v>
      </c>
      <c r="HQ226">
        <v>0</v>
      </c>
      <c r="HR226">
        <v>0</v>
      </c>
      <c r="HS226">
        <v>0</v>
      </c>
    </row>
    <row r="227" spans="1:227" x14ac:dyDescent="0.35">
      <c r="A227" t="s">
        <v>959</v>
      </c>
      <c r="B227" s="1">
        <v>39995</v>
      </c>
      <c r="C227" s="1">
        <v>40359</v>
      </c>
      <c r="D227">
        <v>1</v>
      </c>
      <c r="E227">
        <v>1</v>
      </c>
      <c r="F227">
        <v>1</v>
      </c>
      <c r="G227">
        <v>1</v>
      </c>
      <c r="H227">
        <v>0</v>
      </c>
      <c r="I227">
        <v>0</v>
      </c>
      <c r="J227">
        <v>0</v>
      </c>
      <c r="K227">
        <v>0</v>
      </c>
      <c r="L227">
        <v>0</v>
      </c>
      <c r="M227">
        <v>0</v>
      </c>
      <c r="N227">
        <v>1</v>
      </c>
      <c r="O227">
        <v>0</v>
      </c>
      <c r="P227">
        <v>0</v>
      </c>
      <c r="Q227">
        <v>0</v>
      </c>
      <c r="R227">
        <v>0</v>
      </c>
      <c r="S227">
        <v>1</v>
      </c>
      <c r="T227">
        <v>0</v>
      </c>
      <c r="U227">
        <v>0</v>
      </c>
      <c r="V227">
        <v>1</v>
      </c>
      <c r="W227">
        <v>0</v>
      </c>
      <c r="X227">
        <v>0</v>
      </c>
      <c r="Y227">
        <v>0</v>
      </c>
      <c r="Z227">
        <v>0</v>
      </c>
      <c r="AA227">
        <v>0</v>
      </c>
      <c r="AB227">
        <v>0</v>
      </c>
      <c r="AC227">
        <v>1</v>
      </c>
      <c r="AD227">
        <v>0</v>
      </c>
      <c r="AE227">
        <v>0</v>
      </c>
      <c r="AF227">
        <v>0</v>
      </c>
      <c r="AG227">
        <v>0</v>
      </c>
      <c r="AH227">
        <v>1</v>
      </c>
      <c r="AI227">
        <v>0</v>
      </c>
      <c r="AJ227">
        <v>0</v>
      </c>
      <c r="AK227">
        <v>0</v>
      </c>
      <c r="AL227">
        <v>1</v>
      </c>
      <c r="AM227">
        <v>0</v>
      </c>
      <c r="AN227">
        <v>1</v>
      </c>
      <c r="AO227">
        <v>1</v>
      </c>
      <c r="AP227">
        <v>0</v>
      </c>
      <c r="AQ227">
        <v>1</v>
      </c>
      <c r="AR227">
        <v>0</v>
      </c>
      <c r="AS227">
        <v>1</v>
      </c>
      <c r="AT227">
        <v>0</v>
      </c>
      <c r="AU227">
        <v>0</v>
      </c>
      <c r="AV227">
        <v>0</v>
      </c>
      <c r="AW227">
        <v>0</v>
      </c>
      <c r="AX227">
        <v>0</v>
      </c>
      <c r="AY227">
        <v>0</v>
      </c>
      <c r="AZ227">
        <v>0</v>
      </c>
      <c r="BA227">
        <v>0</v>
      </c>
      <c r="BB227">
        <v>0</v>
      </c>
      <c r="BC227">
        <v>0</v>
      </c>
      <c r="BD227">
        <v>0</v>
      </c>
      <c r="BE227">
        <v>0</v>
      </c>
      <c r="BF227">
        <v>0</v>
      </c>
      <c r="BG227">
        <v>0</v>
      </c>
      <c r="BH227">
        <v>0</v>
      </c>
      <c r="BI227">
        <v>0</v>
      </c>
      <c r="BJ227">
        <v>0</v>
      </c>
      <c r="BK227">
        <v>1</v>
      </c>
      <c r="BL227">
        <v>0</v>
      </c>
      <c r="BM227">
        <v>0</v>
      </c>
      <c r="BN227">
        <v>0</v>
      </c>
      <c r="BO227">
        <v>0</v>
      </c>
      <c r="BP227">
        <v>0</v>
      </c>
      <c r="BQ227">
        <v>0</v>
      </c>
      <c r="BR227">
        <v>0</v>
      </c>
      <c r="BS227">
        <v>1</v>
      </c>
      <c r="BT227">
        <v>1</v>
      </c>
      <c r="BU227">
        <v>0</v>
      </c>
      <c r="BV227">
        <v>0</v>
      </c>
      <c r="BW227">
        <v>0</v>
      </c>
      <c r="BX227">
        <v>0</v>
      </c>
      <c r="BY227">
        <v>0</v>
      </c>
      <c r="BZ227">
        <v>0</v>
      </c>
      <c r="CA227">
        <v>0</v>
      </c>
      <c r="CB227">
        <v>0</v>
      </c>
      <c r="CC227">
        <v>0</v>
      </c>
      <c r="CD227">
        <v>1</v>
      </c>
      <c r="CE227">
        <v>0</v>
      </c>
      <c r="CF227">
        <v>0</v>
      </c>
      <c r="CG227">
        <v>0</v>
      </c>
      <c r="CH227">
        <v>0</v>
      </c>
      <c r="CI227">
        <v>0</v>
      </c>
      <c r="CJ227">
        <v>1</v>
      </c>
      <c r="CK227">
        <v>0</v>
      </c>
      <c r="CL227">
        <v>0</v>
      </c>
      <c r="CM227">
        <v>0</v>
      </c>
      <c r="CN227">
        <v>0</v>
      </c>
      <c r="CO227">
        <v>0</v>
      </c>
      <c r="CP227">
        <v>0</v>
      </c>
      <c r="CQ227">
        <v>0</v>
      </c>
      <c r="CR227">
        <v>0</v>
      </c>
      <c r="CS227">
        <v>0</v>
      </c>
      <c r="CT227">
        <v>0</v>
      </c>
      <c r="CU227">
        <v>1</v>
      </c>
      <c r="CV227">
        <v>0</v>
      </c>
      <c r="CW227">
        <v>0</v>
      </c>
      <c r="CX227">
        <v>0</v>
      </c>
      <c r="CY227">
        <v>0</v>
      </c>
      <c r="CZ227">
        <v>0</v>
      </c>
      <c r="DA227">
        <v>0</v>
      </c>
      <c r="DB227">
        <v>0</v>
      </c>
      <c r="DC227">
        <v>0</v>
      </c>
      <c r="DD227">
        <v>0</v>
      </c>
      <c r="DE227">
        <v>0</v>
      </c>
      <c r="DF227">
        <v>0</v>
      </c>
      <c r="DG227">
        <v>0</v>
      </c>
      <c r="DH227">
        <v>1</v>
      </c>
      <c r="DI227">
        <v>0</v>
      </c>
      <c r="DJ227">
        <v>0</v>
      </c>
      <c r="DK227">
        <v>1</v>
      </c>
      <c r="DL227">
        <v>0</v>
      </c>
      <c r="DM227">
        <v>0</v>
      </c>
      <c r="DN227">
        <v>1</v>
      </c>
      <c r="DO227">
        <v>0</v>
      </c>
      <c r="DP227">
        <v>1</v>
      </c>
      <c r="DQ227">
        <v>1</v>
      </c>
      <c r="DR227">
        <v>0</v>
      </c>
      <c r="DS227">
        <v>0</v>
      </c>
      <c r="DT227">
        <v>0</v>
      </c>
      <c r="DU227">
        <v>0</v>
      </c>
      <c r="DV227">
        <v>0</v>
      </c>
      <c r="DW227">
        <v>0</v>
      </c>
      <c r="DX227">
        <v>0</v>
      </c>
      <c r="DY227">
        <v>0</v>
      </c>
      <c r="DZ227">
        <v>0</v>
      </c>
      <c r="EA227">
        <v>0</v>
      </c>
      <c r="EB227">
        <v>0</v>
      </c>
      <c r="EC227">
        <v>0</v>
      </c>
      <c r="ED227">
        <v>0</v>
      </c>
      <c r="EE227">
        <v>0</v>
      </c>
      <c r="EF227">
        <v>0</v>
      </c>
      <c r="EG227">
        <v>0</v>
      </c>
      <c r="EH227">
        <v>0</v>
      </c>
      <c r="EI227">
        <v>0</v>
      </c>
      <c r="EJ227">
        <v>1</v>
      </c>
      <c r="EK227">
        <v>0</v>
      </c>
      <c r="EL227">
        <v>0</v>
      </c>
      <c r="EM227">
        <v>0</v>
      </c>
      <c r="EN227">
        <v>0</v>
      </c>
      <c r="EO227">
        <v>0</v>
      </c>
      <c r="EP227">
        <v>0</v>
      </c>
      <c r="EQ227">
        <v>0</v>
      </c>
      <c r="ER227">
        <v>0</v>
      </c>
      <c r="ES227">
        <v>0</v>
      </c>
      <c r="ET227">
        <v>0</v>
      </c>
      <c r="EU227">
        <v>0</v>
      </c>
      <c r="EV227">
        <v>1</v>
      </c>
      <c r="EW227">
        <v>2</v>
      </c>
      <c r="EX227" t="s">
        <v>1925</v>
      </c>
      <c r="EY227" t="s">
        <v>1925</v>
      </c>
      <c r="EZ227" t="s">
        <v>1925</v>
      </c>
      <c r="FA227" t="s">
        <v>1925</v>
      </c>
      <c r="FB227" t="s">
        <v>1925</v>
      </c>
      <c r="FC227" t="s">
        <v>1925</v>
      </c>
      <c r="FD227" t="s">
        <v>1925</v>
      </c>
      <c r="FE227">
        <v>0</v>
      </c>
      <c r="FF227" t="s">
        <v>1925</v>
      </c>
      <c r="FG227" t="s">
        <v>1925</v>
      </c>
      <c r="FH227" t="s">
        <v>1925</v>
      </c>
      <c r="FI227" t="s">
        <v>1925</v>
      </c>
      <c r="FJ227" t="s">
        <v>1925</v>
      </c>
      <c r="FK227" t="s">
        <v>1925</v>
      </c>
      <c r="FL227">
        <v>0</v>
      </c>
      <c r="FM227">
        <v>0</v>
      </c>
      <c r="FN227">
        <v>0</v>
      </c>
      <c r="FO227">
        <v>0</v>
      </c>
      <c r="FP227">
        <v>0</v>
      </c>
      <c r="FQ227">
        <v>1</v>
      </c>
      <c r="FR227">
        <v>0</v>
      </c>
      <c r="FS227">
        <v>0</v>
      </c>
      <c r="FT227">
        <v>0</v>
      </c>
      <c r="FU227">
        <v>1</v>
      </c>
      <c r="FV227">
        <v>0</v>
      </c>
      <c r="FW227">
        <v>0</v>
      </c>
      <c r="FX227">
        <v>1</v>
      </c>
      <c r="FY227">
        <v>0</v>
      </c>
      <c r="FZ227">
        <v>0</v>
      </c>
      <c r="GA227">
        <v>0</v>
      </c>
      <c r="GB227">
        <v>0</v>
      </c>
      <c r="GC227">
        <v>0</v>
      </c>
      <c r="GD227" t="s">
        <v>1925</v>
      </c>
      <c r="GE227" t="s">
        <v>1925</v>
      </c>
      <c r="GF227" t="s">
        <v>1925</v>
      </c>
      <c r="GG227" t="s">
        <v>1925</v>
      </c>
      <c r="GH227" t="s">
        <v>1925</v>
      </c>
      <c r="GI227" t="s">
        <v>1925</v>
      </c>
      <c r="GJ227" t="s">
        <v>1925</v>
      </c>
      <c r="GK227" t="s">
        <v>1925</v>
      </c>
      <c r="GL227" t="s">
        <v>1925</v>
      </c>
      <c r="GM227" t="s">
        <v>1925</v>
      </c>
      <c r="GN227" t="s">
        <v>1925</v>
      </c>
      <c r="GO227" t="s">
        <v>1925</v>
      </c>
      <c r="GP227" t="s">
        <v>1925</v>
      </c>
      <c r="GQ227" t="s">
        <v>1925</v>
      </c>
      <c r="GR227" t="s">
        <v>1925</v>
      </c>
      <c r="GS227" t="s">
        <v>1925</v>
      </c>
      <c r="GT227" t="s">
        <v>1925</v>
      </c>
      <c r="GU227" t="s">
        <v>1925</v>
      </c>
      <c r="GV227" t="s">
        <v>1925</v>
      </c>
      <c r="GW227" t="s">
        <v>1925</v>
      </c>
      <c r="GX227" t="s">
        <v>1925</v>
      </c>
      <c r="GY227" t="s">
        <v>1925</v>
      </c>
      <c r="GZ227" t="s">
        <v>1925</v>
      </c>
      <c r="HA227" t="s">
        <v>1925</v>
      </c>
      <c r="HB227" t="s">
        <v>1925</v>
      </c>
      <c r="HC227" t="s">
        <v>1925</v>
      </c>
      <c r="HD227" t="s">
        <v>1925</v>
      </c>
      <c r="HE227">
        <v>1</v>
      </c>
      <c r="HF227">
        <v>1</v>
      </c>
      <c r="HG227">
        <v>1</v>
      </c>
      <c r="HH227">
        <v>1</v>
      </c>
      <c r="HI227">
        <v>0</v>
      </c>
      <c r="HJ227">
        <v>1</v>
      </c>
      <c r="HK227">
        <v>1</v>
      </c>
      <c r="HL227">
        <v>0</v>
      </c>
      <c r="HM227">
        <v>1</v>
      </c>
      <c r="HN227">
        <v>0</v>
      </c>
      <c r="HO227">
        <v>0</v>
      </c>
      <c r="HP227">
        <v>0</v>
      </c>
      <c r="HQ227">
        <v>0</v>
      </c>
      <c r="HR227">
        <v>0</v>
      </c>
      <c r="HS227">
        <v>0</v>
      </c>
    </row>
    <row r="228" spans="1:227" x14ac:dyDescent="0.35">
      <c r="A228" t="s">
        <v>959</v>
      </c>
      <c r="B228" s="1">
        <v>40360</v>
      </c>
      <c r="C228" s="1">
        <v>40724</v>
      </c>
      <c r="D228">
        <v>1</v>
      </c>
      <c r="E228">
        <v>1</v>
      </c>
      <c r="F228">
        <v>1</v>
      </c>
      <c r="G228">
        <v>1</v>
      </c>
      <c r="H228">
        <v>0</v>
      </c>
      <c r="I228">
        <v>0</v>
      </c>
      <c r="J228">
        <v>0</v>
      </c>
      <c r="K228">
        <v>0</v>
      </c>
      <c r="L228">
        <v>0</v>
      </c>
      <c r="M228">
        <v>0</v>
      </c>
      <c r="N228">
        <v>1</v>
      </c>
      <c r="O228">
        <v>0</v>
      </c>
      <c r="P228">
        <v>0</v>
      </c>
      <c r="Q228">
        <v>0</v>
      </c>
      <c r="R228">
        <v>0</v>
      </c>
      <c r="S228">
        <v>1</v>
      </c>
      <c r="T228">
        <v>0</v>
      </c>
      <c r="U228">
        <v>0</v>
      </c>
      <c r="V228">
        <v>1</v>
      </c>
      <c r="W228">
        <v>0</v>
      </c>
      <c r="X228">
        <v>0</v>
      </c>
      <c r="Y228">
        <v>0</v>
      </c>
      <c r="Z228">
        <v>0</v>
      </c>
      <c r="AA228">
        <v>0</v>
      </c>
      <c r="AB228">
        <v>0</v>
      </c>
      <c r="AC228">
        <v>1</v>
      </c>
      <c r="AD228">
        <v>0</v>
      </c>
      <c r="AE228">
        <v>0</v>
      </c>
      <c r="AF228">
        <v>0</v>
      </c>
      <c r="AG228">
        <v>0</v>
      </c>
      <c r="AH228">
        <v>1</v>
      </c>
      <c r="AI228">
        <v>0</v>
      </c>
      <c r="AJ228">
        <v>0</v>
      </c>
      <c r="AK228">
        <v>0</v>
      </c>
      <c r="AL228">
        <v>1</v>
      </c>
      <c r="AM228">
        <v>0</v>
      </c>
      <c r="AN228">
        <v>1</v>
      </c>
      <c r="AO228">
        <v>1</v>
      </c>
      <c r="AP228">
        <v>0</v>
      </c>
      <c r="AQ228">
        <v>1</v>
      </c>
      <c r="AR228">
        <v>0</v>
      </c>
      <c r="AS228">
        <v>1</v>
      </c>
      <c r="AT228">
        <v>0</v>
      </c>
      <c r="AU228">
        <v>0</v>
      </c>
      <c r="AV228">
        <v>0</v>
      </c>
      <c r="AW228">
        <v>0</v>
      </c>
      <c r="AX228">
        <v>0</v>
      </c>
      <c r="AY228">
        <v>0</v>
      </c>
      <c r="AZ228">
        <v>0</v>
      </c>
      <c r="BA228">
        <v>0</v>
      </c>
      <c r="BB228">
        <v>0</v>
      </c>
      <c r="BC228">
        <v>0</v>
      </c>
      <c r="BD228">
        <v>0</v>
      </c>
      <c r="BE228">
        <v>0</v>
      </c>
      <c r="BF228">
        <v>0</v>
      </c>
      <c r="BG228">
        <v>0</v>
      </c>
      <c r="BH228">
        <v>0</v>
      </c>
      <c r="BI228">
        <v>0</v>
      </c>
      <c r="BJ228">
        <v>0</v>
      </c>
      <c r="BK228">
        <v>1</v>
      </c>
      <c r="BL228">
        <v>0</v>
      </c>
      <c r="BM228">
        <v>0</v>
      </c>
      <c r="BN228">
        <v>0</v>
      </c>
      <c r="BO228">
        <v>0</v>
      </c>
      <c r="BP228">
        <v>0</v>
      </c>
      <c r="BQ228">
        <v>0</v>
      </c>
      <c r="BR228">
        <v>0</v>
      </c>
      <c r="BS228">
        <v>1</v>
      </c>
      <c r="BT228">
        <v>1</v>
      </c>
      <c r="BU228">
        <v>0</v>
      </c>
      <c r="BV228">
        <v>0</v>
      </c>
      <c r="BW228">
        <v>0</v>
      </c>
      <c r="BX228">
        <v>0</v>
      </c>
      <c r="BY228">
        <v>0</v>
      </c>
      <c r="BZ228">
        <v>0</v>
      </c>
      <c r="CA228">
        <v>0</v>
      </c>
      <c r="CB228">
        <v>0</v>
      </c>
      <c r="CC228">
        <v>0</v>
      </c>
      <c r="CD228">
        <v>1</v>
      </c>
      <c r="CE228">
        <v>0</v>
      </c>
      <c r="CF228">
        <v>0</v>
      </c>
      <c r="CG228">
        <v>0</v>
      </c>
      <c r="CH228">
        <v>0</v>
      </c>
      <c r="CI228">
        <v>0</v>
      </c>
      <c r="CJ228">
        <v>1</v>
      </c>
      <c r="CK228">
        <v>0</v>
      </c>
      <c r="CL228">
        <v>0</v>
      </c>
      <c r="CM228">
        <v>0</v>
      </c>
      <c r="CN228">
        <v>0</v>
      </c>
      <c r="CO228">
        <v>0</v>
      </c>
      <c r="CP228">
        <v>0</v>
      </c>
      <c r="CQ228">
        <v>0</v>
      </c>
      <c r="CR228">
        <v>0</v>
      </c>
      <c r="CS228">
        <v>0</v>
      </c>
      <c r="CT228">
        <v>0</v>
      </c>
      <c r="CU228">
        <v>1</v>
      </c>
      <c r="CV228">
        <v>0</v>
      </c>
      <c r="CW228">
        <v>0</v>
      </c>
      <c r="CX228">
        <v>0</v>
      </c>
      <c r="CY228">
        <v>0</v>
      </c>
      <c r="CZ228">
        <v>0</v>
      </c>
      <c r="DA228">
        <v>0</v>
      </c>
      <c r="DB228">
        <v>0</v>
      </c>
      <c r="DC228">
        <v>0</v>
      </c>
      <c r="DD228">
        <v>0</v>
      </c>
      <c r="DE228">
        <v>0</v>
      </c>
      <c r="DF228">
        <v>0</v>
      </c>
      <c r="DG228">
        <v>0</v>
      </c>
      <c r="DH228">
        <v>1</v>
      </c>
      <c r="DI228">
        <v>0</v>
      </c>
      <c r="DJ228">
        <v>0</v>
      </c>
      <c r="DK228">
        <v>1</v>
      </c>
      <c r="DL228">
        <v>0</v>
      </c>
      <c r="DM228">
        <v>0</v>
      </c>
      <c r="DN228">
        <v>1</v>
      </c>
      <c r="DO228">
        <v>0</v>
      </c>
      <c r="DP228">
        <v>1</v>
      </c>
      <c r="DQ228">
        <v>1</v>
      </c>
      <c r="DR228">
        <v>0</v>
      </c>
      <c r="DS228">
        <v>0</v>
      </c>
      <c r="DT228">
        <v>0</v>
      </c>
      <c r="DU228">
        <v>0</v>
      </c>
      <c r="DV228">
        <v>0</v>
      </c>
      <c r="DW228">
        <v>0</v>
      </c>
      <c r="DX228">
        <v>0</v>
      </c>
      <c r="DY228">
        <v>0</v>
      </c>
      <c r="DZ228">
        <v>0</v>
      </c>
      <c r="EA228">
        <v>0</v>
      </c>
      <c r="EB228">
        <v>0</v>
      </c>
      <c r="EC228">
        <v>0</v>
      </c>
      <c r="ED228">
        <v>0</v>
      </c>
      <c r="EE228">
        <v>0</v>
      </c>
      <c r="EF228">
        <v>0</v>
      </c>
      <c r="EG228">
        <v>0</v>
      </c>
      <c r="EH228">
        <v>0</v>
      </c>
      <c r="EI228">
        <v>0</v>
      </c>
      <c r="EJ228">
        <v>1</v>
      </c>
      <c r="EK228">
        <v>0</v>
      </c>
      <c r="EL228">
        <v>0</v>
      </c>
      <c r="EM228">
        <v>0</v>
      </c>
      <c r="EN228">
        <v>0</v>
      </c>
      <c r="EO228">
        <v>0</v>
      </c>
      <c r="EP228">
        <v>0</v>
      </c>
      <c r="EQ228">
        <v>0</v>
      </c>
      <c r="ER228">
        <v>0</v>
      </c>
      <c r="ES228">
        <v>0</v>
      </c>
      <c r="ET228">
        <v>0</v>
      </c>
      <c r="EU228">
        <v>0</v>
      </c>
      <c r="EV228">
        <v>1</v>
      </c>
      <c r="EW228">
        <v>2</v>
      </c>
      <c r="EX228" t="s">
        <v>1925</v>
      </c>
      <c r="EY228" t="s">
        <v>1925</v>
      </c>
      <c r="EZ228" t="s">
        <v>1925</v>
      </c>
      <c r="FA228" t="s">
        <v>1925</v>
      </c>
      <c r="FB228" t="s">
        <v>1925</v>
      </c>
      <c r="FC228" t="s">
        <v>1925</v>
      </c>
      <c r="FD228" t="s">
        <v>1925</v>
      </c>
      <c r="FE228">
        <v>0</v>
      </c>
      <c r="FF228" t="s">
        <v>1925</v>
      </c>
      <c r="FG228" t="s">
        <v>1925</v>
      </c>
      <c r="FH228" t="s">
        <v>1925</v>
      </c>
      <c r="FI228" t="s">
        <v>1925</v>
      </c>
      <c r="FJ228" t="s">
        <v>1925</v>
      </c>
      <c r="FK228" t="s">
        <v>1925</v>
      </c>
      <c r="FL228">
        <v>0</v>
      </c>
      <c r="FM228">
        <v>0</v>
      </c>
      <c r="FN228">
        <v>0</v>
      </c>
      <c r="FO228">
        <v>0</v>
      </c>
      <c r="FP228">
        <v>0</v>
      </c>
      <c r="FQ228">
        <v>1</v>
      </c>
      <c r="FR228">
        <v>0</v>
      </c>
      <c r="FS228">
        <v>0</v>
      </c>
      <c r="FT228">
        <v>0</v>
      </c>
      <c r="FU228">
        <v>1</v>
      </c>
      <c r="FV228">
        <v>0</v>
      </c>
      <c r="FW228">
        <v>0</v>
      </c>
      <c r="FX228">
        <v>1</v>
      </c>
      <c r="FY228">
        <v>0</v>
      </c>
      <c r="FZ228">
        <v>0</v>
      </c>
      <c r="GA228">
        <v>0</v>
      </c>
      <c r="GB228">
        <v>0</v>
      </c>
      <c r="GC228">
        <v>0</v>
      </c>
      <c r="GD228" t="s">
        <v>1925</v>
      </c>
      <c r="GE228" t="s">
        <v>1925</v>
      </c>
      <c r="GF228" t="s">
        <v>1925</v>
      </c>
      <c r="GG228" t="s">
        <v>1925</v>
      </c>
      <c r="GH228" t="s">
        <v>1925</v>
      </c>
      <c r="GI228" t="s">
        <v>1925</v>
      </c>
      <c r="GJ228" t="s">
        <v>1925</v>
      </c>
      <c r="GK228" t="s">
        <v>1925</v>
      </c>
      <c r="GL228" t="s">
        <v>1925</v>
      </c>
      <c r="GM228" t="s">
        <v>1925</v>
      </c>
      <c r="GN228" t="s">
        <v>1925</v>
      </c>
      <c r="GO228" t="s">
        <v>1925</v>
      </c>
      <c r="GP228" t="s">
        <v>1925</v>
      </c>
      <c r="GQ228" t="s">
        <v>1925</v>
      </c>
      <c r="GR228" t="s">
        <v>1925</v>
      </c>
      <c r="GS228" t="s">
        <v>1925</v>
      </c>
      <c r="GT228" t="s">
        <v>1925</v>
      </c>
      <c r="GU228" t="s">
        <v>1925</v>
      </c>
      <c r="GV228" t="s">
        <v>1925</v>
      </c>
      <c r="GW228" t="s">
        <v>1925</v>
      </c>
      <c r="GX228" t="s">
        <v>1925</v>
      </c>
      <c r="GY228" t="s">
        <v>1925</v>
      </c>
      <c r="GZ228" t="s">
        <v>1925</v>
      </c>
      <c r="HA228" t="s">
        <v>1925</v>
      </c>
      <c r="HB228" t="s">
        <v>1925</v>
      </c>
      <c r="HC228" t="s">
        <v>1925</v>
      </c>
      <c r="HD228" t="s">
        <v>1925</v>
      </c>
      <c r="HE228">
        <v>1</v>
      </c>
      <c r="HF228">
        <v>1</v>
      </c>
      <c r="HG228">
        <v>1</v>
      </c>
      <c r="HH228">
        <v>1</v>
      </c>
      <c r="HI228">
        <v>0</v>
      </c>
      <c r="HJ228">
        <v>1</v>
      </c>
      <c r="HK228">
        <v>1</v>
      </c>
      <c r="HL228">
        <v>0</v>
      </c>
      <c r="HM228">
        <v>1</v>
      </c>
      <c r="HN228">
        <v>0</v>
      </c>
      <c r="HO228">
        <v>0</v>
      </c>
      <c r="HP228">
        <v>0</v>
      </c>
      <c r="HQ228">
        <v>0</v>
      </c>
      <c r="HR228">
        <v>0</v>
      </c>
      <c r="HS228">
        <v>0</v>
      </c>
    </row>
    <row r="229" spans="1:227" x14ac:dyDescent="0.35">
      <c r="A229" t="s">
        <v>959</v>
      </c>
      <c r="B229" s="1">
        <v>40725</v>
      </c>
      <c r="C229" s="1">
        <v>41090</v>
      </c>
      <c r="D229">
        <v>1</v>
      </c>
      <c r="E229">
        <v>1</v>
      </c>
      <c r="F229">
        <v>1</v>
      </c>
      <c r="G229">
        <v>1</v>
      </c>
      <c r="H229">
        <v>0</v>
      </c>
      <c r="I229">
        <v>0</v>
      </c>
      <c r="J229">
        <v>0</v>
      </c>
      <c r="K229">
        <v>0</v>
      </c>
      <c r="L229">
        <v>0</v>
      </c>
      <c r="M229">
        <v>0</v>
      </c>
      <c r="N229">
        <v>1</v>
      </c>
      <c r="O229">
        <v>0</v>
      </c>
      <c r="P229">
        <v>0</v>
      </c>
      <c r="Q229">
        <v>0</v>
      </c>
      <c r="R229">
        <v>0</v>
      </c>
      <c r="S229">
        <v>1</v>
      </c>
      <c r="T229">
        <v>0</v>
      </c>
      <c r="U229">
        <v>0</v>
      </c>
      <c r="V229">
        <v>1</v>
      </c>
      <c r="W229">
        <v>0</v>
      </c>
      <c r="X229">
        <v>0</v>
      </c>
      <c r="Y229">
        <v>0</v>
      </c>
      <c r="Z229">
        <v>0</v>
      </c>
      <c r="AA229">
        <v>0</v>
      </c>
      <c r="AB229">
        <v>0</v>
      </c>
      <c r="AC229">
        <v>1</v>
      </c>
      <c r="AD229">
        <v>0</v>
      </c>
      <c r="AE229">
        <v>0</v>
      </c>
      <c r="AF229">
        <v>0</v>
      </c>
      <c r="AG229">
        <v>0</v>
      </c>
      <c r="AH229">
        <v>1</v>
      </c>
      <c r="AI229">
        <v>0</v>
      </c>
      <c r="AJ229">
        <v>0</v>
      </c>
      <c r="AK229">
        <v>0</v>
      </c>
      <c r="AL229">
        <v>1</v>
      </c>
      <c r="AM229">
        <v>0</v>
      </c>
      <c r="AN229">
        <v>1</v>
      </c>
      <c r="AO229">
        <v>1</v>
      </c>
      <c r="AP229">
        <v>0</v>
      </c>
      <c r="AQ229">
        <v>1</v>
      </c>
      <c r="AR229">
        <v>0</v>
      </c>
      <c r="AS229">
        <v>1</v>
      </c>
      <c r="AT229">
        <v>0</v>
      </c>
      <c r="AU229">
        <v>0</v>
      </c>
      <c r="AV229">
        <v>0</v>
      </c>
      <c r="AW229">
        <v>0</v>
      </c>
      <c r="AX229">
        <v>0</v>
      </c>
      <c r="AY229">
        <v>0</v>
      </c>
      <c r="AZ229">
        <v>0</v>
      </c>
      <c r="BA229">
        <v>0</v>
      </c>
      <c r="BB229">
        <v>0</v>
      </c>
      <c r="BC229">
        <v>0</v>
      </c>
      <c r="BD229">
        <v>0</v>
      </c>
      <c r="BE229">
        <v>0</v>
      </c>
      <c r="BF229">
        <v>0</v>
      </c>
      <c r="BG229">
        <v>0</v>
      </c>
      <c r="BH229">
        <v>0</v>
      </c>
      <c r="BI229">
        <v>0</v>
      </c>
      <c r="BJ229">
        <v>0</v>
      </c>
      <c r="BK229">
        <v>1</v>
      </c>
      <c r="BL229">
        <v>0</v>
      </c>
      <c r="BM229">
        <v>0</v>
      </c>
      <c r="BN229">
        <v>0</v>
      </c>
      <c r="BO229">
        <v>0</v>
      </c>
      <c r="BP229">
        <v>0</v>
      </c>
      <c r="BQ229">
        <v>0</v>
      </c>
      <c r="BR229">
        <v>0</v>
      </c>
      <c r="BS229">
        <v>1</v>
      </c>
      <c r="BT229">
        <v>1</v>
      </c>
      <c r="BU229">
        <v>0</v>
      </c>
      <c r="BV229">
        <v>0</v>
      </c>
      <c r="BW229">
        <v>0</v>
      </c>
      <c r="BX229">
        <v>0</v>
      </c>
      <c r="BY229">
        <v>0</v>
      </c>
      <c r="BZ229">
        <v>0</v>
      </c>
      <c r="CA229">
        <v>0</v>
      </c>
      <c r="CB229">
        <v>0</v>
      </c>
      <c r="CC229">
        <v>0</v>
      </c>
      <c r="CD229">
        <v>1</v>
      </c>
      <c r="CE229">
        <v>0</v>
      </c>
      <c r="CF229">
        <v>0</v>
      </c>
      <c r="CG229">
        <v>0</v>
      </c>
      <c r="CH229">
        <v>0</v>
      </c>
      <c r="CI229">
        <v>0</v>
      </c>
      <c r="CJ229">
        <v>1</v>
      </c>
      <c r="CK229">
        <v>0</v>
      </c>
      <c r="CL229">
        <v>0</v>
      </c>
      <c r="CM229">
        <v>0</v>
      </c>
      <c r="CN229">
        <v>0</v>
      </c>
      <c r="CO229">
        <v>0</v>
      </c>
      <c r="CP229">
        <v>0</v>
      </c>
      <c r="CQ229">
        <v>0</v>
      </c>
      <c r="CR229">
        <v>0</v>
      </c>
      <c r="CS229">
        <v>0</v>
      </c>
      <c r="CT229">
        <v>0</v>
      </c>
      <c r="CU229">
        <v>1</v>
      </c>
      <c r="CV229">
        <v>0</v>
      </c>
      <c r="CW229">
        <v>0</v>
      </c>
      <c r="CX229">
        <v>0</v>
      </c>
      <c r="CY229">
        <v>0</v>
      </c>
      <c r="CZ229">
        <v>0</v>
      </c>
      <c r="DA229">
        <v>0</v>
      </c>
      <c r="DB229">
        <v>0</v>
      </c>
      <c r="DC229">
        <v>0</v>
      </c>
      <c r="DD229">
        <v>0</v>
      </c>
      <c r="DE229">
        <v>0</v>
      </c>
      <c r="DF229">
        <v>0</v>
      </c>
      <c r="DG229">
        <v>0</v>
      </c>
      <c r="DH229">
        <v>1</v>
      </c>
      <c r="DI229">
        <v>0</v>
      </c>
      <c r="DJ229">
        <v>0</v>
      </c>
      <c r="DK229">
        <v>1</v>
      </c>
      <c r="DL229">
        <v>0</v>
      </c>
      <c r="DM229">
        <v>0</v>
      </c>
      <c r="DN229">
        <v>1</v>
      </c>
      <c r="DO229">
        <v>0</v>
      </c>
      <c r="DP229">
        <v>1</v>
      </c>
      <c r="DQ229">
        <v>1</v>
      </c>
      <c r="DR229">
        <v>0</v>
      </c>
      <c r="DS229">
        <v>0</v>
      </c>
      <c r="DT229">
        <v>0</v>
      </c>
      <c r="DU229">
        <v>0</v>
      </c>
      <c r="DV229">
        <v>0</v>
      </c>
      <c r="DW229">
        <v>0</v>
      </c>
      <c r="DX229">
        <v>0</v>
      </c>
      <c r="DY229">
        <v>0</v>
      </c>
      <c r="DZ229">
        <v>0</v>
      </c>
      <c r="EA229">
        <v>0</v>
      </c>
      <c r="EB229">
        <v>0</v>
      </c>
      <c r="EC229">
        <v>0</v>
      </c>
      <c r="ED229">
        <v>0</v>
      </c>
      <c r="EE229">
        <v>0</v>
      </c>
      <c r="EF229">
        <v>0</v>
      </c>
      <c r="EG229">
        <v>0</v>
      </c>
      <c r="EH229">
        <v>0</v>
      </c>
      <c r="EI229">
        <v>0</v>
      </c>
      <c r="EJ229">
        <v>1</v>
      </c>
      <c r="EK229">
        <v>0</v>
      </c>
      <c r="EL229">
        <v>0</v>
      </c>
      <c r="EM229">
        <v>0</v>
      </c>
      <c r="EN229">
        <v>0</v>
      </c>
      <c r="EO229">
        <v>0</v>
      </c>
      <c r="EP229">
        <v>0</v>
      </c>
      <c r="EQ229">
        <v>0</v>
      </c>
      <c r="ER229">
        <v>0</v>
      </c>
      <c r="ES229">
        <v>0</v>
      </c>
      <c r="ET229">
        <v>0</v>
      </c>
      <c r="EU229">
        <v>0</v>
      </c>
      <c r="EV229">
        <v>1</v>
      </c>
      <c r="EW229">
        <v>2</v>
      </c>
      <c r="EX229" t="s">
        <v>1925</v>
      </c>
      <c r="EY229" t="s">
        <v>1925</v>
      </c>
      <c r="EZ229" t="s">
        <v>1925</v>
      </c>
      <c r="FA229" t="s">
        <v>1925</v>
      </c>
      <c r="FB229" t="s">
        <v>1925</v>
      </c>
      <c r="FC229" t="s">
        <v>1925</v>
      </c>
      <c r="FD229" t="s">
        <v>1925</v>
      </c>
      <c r="FE229">
        <v>0</v>
      </c>
      <c r="FF229" t="s">
        <v>1925</v>
      </c>
      <c r="FG229" t="s">
        <v>1925</v>
      </c>
      <c r="FH229" t="s">
        <v>1925</v>
      </c>
      <c r="FI229" t="s">
        <v>1925</v>
      </c>
      <c r="FJ229" t="s">
        <v>1925</v>
      </c>
      <c r="FK229" t="s">
        <v>1925</v>
      </c>
      <c r="FL229">
        <v>0</v>
      </c>
      <c r="FM229">
        <v>0</v>
      </c>
      <c r="FN229">
        <v>0</v>
      </c>
      <c r="FO229">
        <v>0</v>
      </c>
      <c r="FP229">
        <v>0</v>
      </c>
      <c r="FQ229">
        <v>1</v>
      </c>
      <c r="FR229">
        <v>0</v>
      </c>
      <c r="FS229">
        <v>0</v>
      </c>
      <c r="FT229">
        <v>0</v>
      </c>
      <c r="FU229">
        <v>1</v>
      </c>
      <c r="FV229">
        <v>0</v>
      </c>
      <c r="FW229">
        <v>0</v>
      </c>
      <c r="FX229">
        <v>1</v>
      </c>
      <c r="FY229">
        <v>0</v>
      </c>
      <c r="FZ229">
        <v>0</v>
      </c>
      <c r="GA229">
        <v>0</v>
      </c>
      <c r="GB229">
        <v>0</v>
      </c>
      <c r="GC229">
        <v>0</v>
      </c>
      <c r="GD229" t="s">
        <v>1925</v>
      </c>
      <c r="GE229" t="s">
        <v>1925</v>
      </c>
      <c r="GF229" t="s">
        <v>1925</v>
      </c>
      <c r="GG229" t="s">
        <v>1925</v>
      </c>
      <c r="GH229" t="s">
        <v>1925</v>
      </c>
      <c r="GI229" t="s">
        <v>1925</v>
      </c>
      <c r="GJ229" t="s">
        <v>1925</v>
      </c>
      <c r="GK229" t="s">
        <v>1925</v>
      </c>
      <c r="GL229" t="s">
        <v>1925</v>
      </c>
      <c r="GM229" t="s">
        <v>1925</v>
      </c>
      <c r="GN229" t="s">
        <v>1925</v>
      </c>
      <c r="GO229" t="s">
        <v>1925</v>
      </c>
      <c r="GP229" t="s">
        <v>1925</v>
      </c>
      <c r="GQ229" t="s">
        <v>1925</v>
      </c>
      <c r="GR229" t="s">
        <v>1925</v>
      </c>
      <c r="GS229" t="s">
        <v>1925</v>
      </c>
      <c r="GT229" t="s">
        <v>1925</v>
      </c>
      <c r="GU229" t="s">
        <v>1925</v>
      </c>
      <c r="GV229" t="s">
        <v>1925</v>
      </c>
      <c r="GW229" t="s">
        <v>1925</v>
      </c>
      <c r="GX229" t="s">
        <v>1925</v>
      </c>
      <c r="GY229" t="s">
        <v>1925</v>
      </c>
      <c r="GZ229" t="s">
        <v>1925</v>
      </c>
      <c r="HA229" t="s">
        <v>1925</v>
      </c>
      <c r="HB229" t="s">
        <v>1925</v>
      </c>
      <c r="HC229" t="s">
        <v>1925</v>
      </c>
      <c r="HD229" t="s">
        <v>1925</v>
      </c>
      <c r="HE229">
        <v>1</v>
      </c>
      <c r="HF229">
        <v>1</v>
      </c>
      <c r="HG229">
        <v>1</v>
      </c>
      <c r="HH229">
        <v>1</v>
      </c>
      <c r="HI229">
        <v>0</v>
      </c>
      <c r="HJ229">
        <v>1</v>
      </c>
      <c r="HK229">
        <v>1</v>
      </c>
      <c r="HL229">
        <v>0</v>
      </c>
      <c r="HM229">
        <v>1</v>
      </c>
      <c r="HN229">
        <v>0</v>
      </c>
      <c r="HO229">
        <v>0</v>
      </c>
      <c r="HP229">
        <v>0</v>
      </c>
      <c r="HQ229">
        <v>0</v>
      </c>
      <c r="HR229">
        <v>0</v>
      </c>
      <c r="HS229">
        <v>0</v>
      </c>
    </row>
    <row r="230" spans="1:227" x14ac:dyDescent="0.35">
      <c r="A230" t="s">
        <v>959</v>
      </c>
      <c r="B230" s="1">
        <v>41091</v>
      </c>
      <c r="C230" s="1">
        <v>41398</v>
      </c>
      <c r="D230">
        <v>1</v>
      </c>
      <c r="E230">
        <v>1</v>
      </c>
      <c r="F230">
        <v>1</v>
      </c>
      <c r="G230">
        <v>1</v>
      </c>
      <c r="H230">
        <v>0</v>
      </c>
      <c r="I230">
        <v>0</v>
      </c>
      <c r="J230">
        <v>0</v>
      </c>
      <c r="K230">
        <v>0</v>
      </c>
      <c r="L230">
        <v>0</v>
      </c>
      <c r="M230">
        <v>0</v>
      </c>
      <c r="N230">
        <v>1</v>
      </c>
      <c r="O230">
        <v>0</v>
      </c>
      <c r="P230">
        <v>0</v>
      </c>
      <c r="Q230">
        <v>0</v>
      </c>
      <c r="R230">
        <v>0</v>
      </c>
      <c r="S230">
        <v>1</v>
      </c>
      <c r="T230">
        <v>0</v>
      </c>
      <c r="U230">
        <v>0</v>
      </c>
      <c r="V230">
        <v>1</v>
      </c>
      <c r="W230">
        <v>0</v>
      </c>
      <c r="X230">
        <v>0</v>
      </c>
      <c r="Y230">
        <v>0</v>
      </c>
      <c r="Z230">
        <v>0</v>
      </c>
      <c r="AA230">
        <v>0</v>
      </c>
      <c r="AB230">
        <v>0</v>
      </c>
      <c r="AC230">
        <v>1</v>
      </c>
      <c r="AD230">
        <v>0</v>
      </c>
      <c r="AE230">
        <v>0</v>
      </c>
      <c r="AF230">
        <v>0</v>
      </c>
      <c r="AG230">
        <v>0</v>
      </c>
      <c r="AH230">
        <v>1</v>
      </c>
      <c r="AI230">
        <v>0</v>
      </c>
      <c r="AJ230">
        <v>0</v>
      </c>
      <c r="AK230">
        <v>0</v>
      </c>
      <c r="AL230">
        <v>1</v>
      </c>
      <c r="AM230">
        <v>0</v>
      </c>
      <c r="AN230">
        <v>1</v>
      </c>
      <c r="AO230">
        <v>1</v>
      </c>
      <c r="AP230">
        <v>0</v>
      </c>
      <c r="AQ230">
        <v>1</v>
      </c>
      <c r="AR230">
        <v>0</v>
      </c>
      <c r="AS230">
        <v>1</v>
      </c>
      <c r="AT230">
        <v>0</v>
      </c>
      <c r="AU230">
        <v>0</v>
      </c>
      <c r="AV230">
        <v>0</v>
      </c>
      <c r="AW230">
        <v>0</v>
      </c>
      <c r="AX230">
        <v>0</v>
      </c>
      <c r="AY230">
        <v>0</v>
      </c>
      <c r="AZ230">
        <v>0</v>
      </c>
      <c r="BA230">
        <v>0</v>
      </c>
      <c r="BB230">
        <v>0</v>
      </c>
      <c r="BC230">
        <v>0</v>
      </c>
      <c r="BD230">
        <v>0</v>
      </c>
      <c r="BE230">
        <v>0</v>
      </c>
      <c r="BF230">
        <v>0</v>
      </c>
      <c r="BG230">
        <v>0</v>
      </c>
      <c r="BH230">
        <v>0</v>
      </c>
      <c r="BI230">
        <v>0</v>
      </c>
      <c r="BJ230">
        <v>0</v>
      </c>
      <c r="BK230">
        <v>1</v>
      </c>
      <c r="BL230">
        <v>0</v>
      </c>
      <c r="BM230">
        <v>0</v>
      </c>
      <c r="BN230">
        <v>0</v>
      </c>
      <c r="BO230">
        <v>0</v>
      </c>
      <c r="BP230">
        <v>0</v>
      </c>
      <c r="BQ230">
        <v>0</v>
      </c>
      <c r="BR230">
        <v>0</v>
      </c>
      <c r="BS230">
        <v>1</v>
      </c>
      <c r="BT230">
        <v>1</v>
      </c>
      <c r="BU230">
        <v>0</v>
      </c>
      <c r="BV230">
        <v>0</v>
      </c>
      <c r="BW230">
        <v>0</v>
      </c>
      <c r="BX230">
        <v>0</v>
      </c>
      <c r="BY230">
        <v>0</v>
      </c>
      <c r="BZ230">
        <v>0</v>
      </c>
      <c r="CA230">
        <v>0</v>
      </c>
      <c r="CB230">
        <v>0</v>
      </c>
      <c r="CC230">
        <v>0</v>
      </c>
      <c r="CD230">
        <v>1</v>
      </c>
      <c r="CE230">
        <v>0</v>
      </c>
      <c r="CF230">
        <v>0</v>
      </c>
      <c r="CG230">
        <v>0</v>
      </c>
      <c r="CH230">
        <v>0</v>
      </c>
      <c r="CI230">
        <v>0</v>
      </c>
      <c r="CJ230">
        <v>1</v>
      </c>
      <c r="CK230">
        <v>0</v>
      </c>
      <c r="CL230">
        <v>0</v>
      </c>
      <c r="CM230">
        <v>0</v>
      </c>
      <c r="CN230">
        <v>0</v>
      </c>
      <c r="CO230">
        <v>0</v>
      </c>
      <c r="CP230">
        <v>0</v>
      </c>
      <c r="CQ230">
        <v>0</v>
      </c>
      <c r="CR230">
        <v>0</v>
      </c>
      <c r="CS230">
        <v>0</v>
      </c>
      <c r="CT230">
        <v>0</v>
      </c>
      <c r="CU230">
        <v>1</v>
      </c>
      <c r="CV230">
        <v>0</v>
      </c>
      <c r="CW230">
        <v>0</v>
      </c>
      <c r="CX230">
        <v>0</v>
      </c>
      <c r="CY230">
        <v>0</v>
      </c>
      <c r="CZ230">
        <v>0</v>
      </c>
      <c r="DA230">
        <v>0</v>
      </c>
      <c r="DB230">
        <v>0</v>
      </c>
      <c r="DC230">
        <v>0</v>
      </c>
      <c r="DD230">
        <v>0</v>
      </c>
      <c r="DE230">
        <v>0</v>
      </c>
      <c r="DF230">
        <v>0</v>
      </c>
      <c r="DG230">
        <v>0</v>
      </c>
      <c r="DH230">
        <v>1</v>
      </c>
      <c r="DI230">
        <v>0</v>
      </c>
      <c r="DJ230">
        <v>0</v>
      </c>
      <c r="DK230">
        <v>1</v>
      </c>
      <c r="DL230">
        <v>0</v>
      </c>
      <c r="DM230">
        <v>0</v>
      </c>
      <c r="DN230">
        <v>1</v>
      </c>
      <c r="DO230">
        <v>0</v>
      </c>
      <c r="DP230">
        <v>1</v>
      </c>
      <c r="DQ230">
        <v>1</v>
      </c>
      <c r="DR230">
        <v>0</v>
      </c>
      <c r="DS230">
        <v>0</v>
      </c>
      <c r="DT230">
        <v>0</v>
      </c>
      <c r="DU230">
        <v>0</v>
      </c>
      <c r="DV230">
        <v>0</v>
      </c>
      <c r="DW230">
        <v>0</v>
      </c>
      <c r="DX230">
        <v>0</v>
      </c>
      <c r="DY230">
        <v>0</v>
      </c>
      <c r="DZ230">
        <v>0</v>
      </c>
      <c r="EA230">
        <v>0</v>
      </c>
      <c r="EB230">
        <v>0</v>
      </c>
      <c r="EC230">
        <v>0</v>
      </c>
      <c r="ED230">
        <v>0</v>
      </c>
      <c r="EE230">
        <v>0</v>
      </c>
      <c r="EF230">
        <v>0</v>
      </c>
      <c r="EG230">
        <v>0</v>
      </c>
      <c r="EH230">
        <v>0</v>
      </c>
      <c r="EI230">
        <v>0</v>
      </c>
      <c r="EJ230">
        <v>1</v>
      </c>
      <c r="EK230">
        <v>0</v>
      </c>
      <c r="EL230">
        <v>0</v>
      </c>
      <c r="EM230">
        <v>0</v>
      </c>
      <c r="EN230">
        <v>0</v>
      </c>
      <c r="EO230">
        <v>0</v>
      </c>
      <c r="EP230">
        <v>0</v>
      </c>
      <c r="EQ230">
        <v>0</v>
      </c>
      <c r="ER230">
        <v>0</v>
      </c>
      <c r="ES230">
        <v>0</v>
      </c>
      <c r="ET230">
        <v>0</v>
      </c>
      <c r="EU230">
        <v>0</v>
      </c>
      <c r="EV230">
        <v>1</v>
      </c>
      <c r="EW230">
        <v>2</v>
      </c>
      <c r="EX230" t="s">
        <v>1925</v>
      </c>
      <c r="EY230" t="s">
        <v>1925</v>
      </c>
      <c r="EZ230" t="s">
        <v>1925</v>
      </c>
      <c r="FA230" t="s">
        <v>1925</v>
      </c>
      <c r="FB230" t="s">
        <v>1925</v>
      </c>
      <c r="FC230" t="s">
        <v>1925</v>
      </c>
      <c r="FD230" t="s">
        <v>1925</v>
      </c>
      <c r="FE230">
        <v>0</v>
      </c>
      <c r="FF230" t="s">
        <v>1925</v>
      </c>
      <c r="FG230" t="s">
        <v>1925</v>
      </c>
      <c r="FH230" t="s">
        <v>1925</v>
      </c>
      <c r="FI230" t="s">
        <v>1925</v>
      </c>
      <c r="FJ230" t="s">
        <v>1925</v>
      </c>
      <c r="FK230" t="s">
        <v>1925</v>
      </c>
      <c r="FL230">
        <v>0</v>
      </c>
      <c r="FM230">
        <v>0</v>
      </c>
      <c r="FN230">
        <v>0</v>
      </c>
      <c r="FO230">
        <v>0</v>
      </c>
      <c r="FP230">
        <v>0</v>
      </c>
      <c r="FQ230">
        <v>1</v>
      </c>
      <c r="FR230">
        <v>0</v>
      </c>
      <c r="FS230">
        <v>0</v>
      </c>
      <c r="FT230">
        <v>0</v>
      </c>
      <c r="FU230">
        <v>1</v>
      </c>
      <c r="FV230">
        <v>0</v>
      </c>
      <c r="FW230">
        <v>0</v>
      </c>
      <c r="FX230">
        <v>1</v>
      </c>
      <c r="FY230">
        <v>0</v>
      </c>
      <c r="FZ230">
        <v>0</v>
      </c>
      <c r="GA230">
        <v>0</v>
      </c>
      <c r="GB230">
        <v>0</v>
      </c>
      <c r="GC230">
        <v>0</v>
      </c>
      <c r="GD230" t="s">
        <v>1925</v>
      </c>
      <c r="GE230" t="s">
        <v>1925</v>
      </c>
      <c r="GF230" t="s">
        <v>1925</v>
      </c>
      <c r="GG230" t="s">
        <v>1925</v>
      </c>
      <c r="GH230" t="s">
        <v>1925</v>
      </c>
      <c r="GI230" t="s">
        <v>1925</v>
      </c>
      <c r="GJ230" t="s">
        <v>1925</v>
      </c>
      <c r="GK230" t="s">
        <v>1925</v>
      </c>
      <c r="GL230" t="s">
        <v>1925</v>
      </c>
      <c r="GM230" t="s">
        <v>1925</v>
      </c>
      <c r="GN230" t="s">
        <v>1925</v>
      </c>
      <c r="GO230" t="s">
        <v>1925</v>
      </c>
      <c r="GP230" t="s">
        <v>1925</v>
      </c>
      <c r="GQ230" t="s">
        <v>1925</v>
      </c>
      <c r="GR230" t="s">
        <v>1925</v>
      </c>
      <c r="GS230" t="s">
        <v>1925</v>
      </c>
      <c r="GT230" t="s">
        <v>1925</v>
      </c>
      <c r="GU230" t="s">
        <v>1925</v>
      </c>
      <c r="GV230" t="s">
        <v>1925</v>
      </c>
      <c r="GW230" t="s">
        <v>1925</v>
      </c>
      <c r="GX230" t="s">
        <v>1925</v>
      </c>
      <c r="GY230" t="s">
        <v>1925</v>
      </c>
      <c r="GZ230" t="s">
        <v>1925</v>
      </c>
      <c r="HA230" t="s">
        <v>1925</v>
      </c>
      <c r="HB230" t="s">
        <v>1925</v>
      </c>
      <c r="HC230" t="s">
        <v>1925</v>
      </c>
      <c r="HD230" t="s">
        <v>1925</v>
      </c>
      <c r="HE230">
        <v>1</v>
      </c>
      <c r="HF230">
        <v>1</v>
      </c>
      <c r="HG230">
        <v>1</v>
      </c>
      <c r="HH230">
        <v>1</v>
      </c>
      <c r="HI230">
        <v>0</v>
      </c>
      <c r="HJ230">
        <v>1</v>
      </c>
      <c r="HK230">
        <v>1</v>
      </c>
      <c r="HL230">
        <v>0</v>
      </c>
      <c r="HM230">
        <v>1</v>
      </c>
      <c r="HN230">
        <v>0</v>
      </c>
      <c r="HO230">
        <v>0</v>
      </c>
      <c r="HP230">
        <v>0</v>
      </c>
      <c r="HQ230">
        <v>0</v>
      </c>
      <c r="HR230">
        <v>0</v>
      </c>
      <c r="HS230">
        <v>0</v>
      </c>
    </row>
    <row r="231" spans="1:227" x14ac:dyDescent="0.35">
      <c r="A231" t="s">
        <v>959</v>
      </c>
      <c r="B231" s="1">
        <v>41399</v>
      </c>
      <c r="C231" s="1">
        <v>41455</v>
      </c>
      <c r="D231">
        <v>1</v>
      </c>
      <c r="E231">
        <v>1</v>
      </c>
      <c r="F231">
        <v>1</v>
      </c>
      <c r="G231">
        <v>1</v>
      </c>
      <c r="H231">
        <v>0</v>
      </c>
      <c r="I231">
        <v>0</v>
      </c>
      <c r="J231">
        <v>0</v>
      </c>
      <c r="K231">
        <v>0</v>
      </c>
      <c r="L231">
        <v>0</v>
      </c>
      <c r="M231">
        <v>0</v>
      </c>
      <c r="N231">
        <v>1</v>
      </c>
      <c r="O231">
        <v>0</v>
      </c>
      <c r="P231">
        <v>0</v>
      </c>
      <c r="Q231">
        <v>0</v>
      </c>
      <c r="R231">
        <v>0</v>
      </c>
      <c r="S231">
        <v>1</v>
      </c>
      <c r="T231">
        <v>0</v>
      </c>
      <c r="U231">
        <v>0</v>
      </c>
      <c r="V231">
        <v>1</v>
      </c>
      <c r="W231">
        <v>0</v>
      </c>
      <c r="X231">
        <v>0</v>
      </c>
      <c r="Y231">
        <v>0</v>
      </c>
      <c r="Z231">
        <v>0</v>
      </c>
      <c r="AA231">
        <v>0</v>
      </c>
      <c r="AB231">
        <v>0</v>
      </c>
      <c r="AC231">
        <v>1</v>
      </c>
      <c r="AD231">
        <v>0</v>
      </c>
      <c r="AE231">
        <v>0</v>
      </c>
      <c r="AF231">
        <v>0</v>
      </c>
      <c r="AG231">
        <v>0</v>
      </c>
      <c r="AH231">
        <v>1</v>
      </c>
      <c r="AI231">
        <v>0</v>
      </c>
      <c r="AJ231">
        <v>0</v>
      </c>
      <c r="AK231">
        <v>0</v>
      </c>
      <c r="AL231">
        <v>1</v>
      </c>
      <c r="AM231">
        <v>0</v>
      </c>
      <c r="AN231">
        <v>1</v>
      </c>
      <c r="AO231">
        <v>1</v>
      </c>
      <c r="AP231">
        <v>0</v>
      </c>
      <c r="AQ231">
        <v>1</v>
      </c>
      <c r="AR231">
        <v>0</v>
      </c>
      <c r="AS231">
        <v>1</v>
      </c>
      <c r="AT231">
        <v>0</v>
      </c>
      <c r="AU231">
        <v>0</v>
      </c>
      <c r="AV231">
        <v>0</v>
      </c>
      <c r="AW231">
        <v>0</v>
      </c>
      <c r="AX231">
        <v>0</v>
      </c>
      <c r="AY231">
        <v>0</v>
      </c>
      <c r="AZ231">
        <v>0</v>
      </c>
      <c r="BA231">
        <v>0</v>
      </c>
      <c r="BB231">
        <v>0</v>
      </c>
      <c r="BC231">
        <v>0</v>
      </c>
      <c r="BD231">
        <v>0</v>
      </c>
      <c r="BE231">
        <v>0</v>
      </c>
      <c r="BF231">
        <v>0</v>
      </c>
      <c r="BG231">
        <v>0</v>
      </c>
      <c r="BH231">
        <v>0</v>
      </c>
      <c r="BI231">
        <v>0</v>
      </c>
      <c r="BJ231">
        <v>0</v>
      </c>
      <c r="BK231">
        <v>1</v>
      </c>
      <c r="BL231">
        <v>0</v>
      </c>
      <c r="BM231">
        <v>0</v>
      </c>
      <c r="BN231">
        <v>0</v>
      </c>
      <c r="BO231">
        <v>0</v>
      </c>
      <c r="BP231">
        <v>0</v>
      </c>
      <c r="BQ231">
        <v>0</v>
      </c>
      <c r="BR231">
        <v>0</v>
      </c>
      <c r="BS231">
        <v>1</v>
      </c>
      <c r="BT231">
        <v>1</v>
      </c>
      <c r="BU231">
        <v>0</v>
      </c>
      <c r="BV231">
        <v>0</v>
      </c>
      <c r="BW231">
        <v>0</v>
      </c>
      <c r="BX231">
        <v>0</v>
      </c>
      <c r="BY231">
        <v>0</v>
      </c>
      <c r="BZ231">
        <v>0</v>
      </c>
      <c r="CA231">
        <v>0</v>
      </c>
      <c r="CB231">
        <v>0</v>
      </c>
      <c r="CC231">
        <v>0</v>
      </c>
      <c r="CD231">
        <v>1</v>
      </c>
      <c r="CE231">
        <v>0</v>
      </c>
      <c r="CF231">
        <v>0</v>
      </c>
      <c r="CG231">
        <v>0</v>
      </c>
      <c r="CH231">
        <v>0</v>
      </c>
      <c r="CI231">
        <v>0</v>
      </c>
      <c r="CJ231">
        <v>1</v>
      </c>
      <c r="CK231">
        <v>0</v>
      </c>
      <c r="CL231">
        <v>0</v>
      </c>
      <c r="CM231">
        <v>0</v>
      </c>
      <c r="CN231">
        <v>0</v>
      </c>
      <c r="CO231">
        <v>0</v>
      </c>
      <c r="CP231">
        <v>0</v>
      </c>
      <c r="CQ231">
        <v>0</v>
      </c>
      <c r="CR231">
        <v>0</v>
      </c>
      <c r="CS231">
        <v>0</v>
      </c>
      <c r="CT231">
        <v>0</v>
      </c>
      <c r="CU231">
        <v>1</v>
      </c>
      <c r="CV231">
        <v>0</v>
      </c>
      <c r="CW231">
        <v>0</v>
      </c>
      <c r="CX231">
        <v>0</v>
      </c>
      <c r="CY231">
        <v>0</v>
      </c>
      <c r="CZ231">
        <v>0</v>
      </c>
      <c r="DA231">
        <v>0</v>
      </c>
      <c r="DB231">
        <v>0</v>
      </c>
      <c r="DC231">
        <v>0</v>
      </c>
      <c r="DD231">
        <v>0</v>
      </c>
      <c r="DE231">
        <v>0</v>
      </c>
      <c r="DF231">
        <v>0</v>
      </c>
      <c r="DG231">
        <v>0</v>
      </c>
      <c r="DH231">
        <v>1</v>
      </c>
      <c r="DI231">
        <v>0</v>
      </c>
      <c r="DJ231">
        <v>0</v>
      </c>
      <c r="DK231">
        <v>1</v>
      </c>
      <c r="DL231">
        <v>0</v>
      </c>
      <c r="DM231">
        <v>0</v>
      </c>
      <c r="DN231">
        <v>1</v>
      </c>
      <c r="DO231">
        <v>0</v>
      </c>
      <c r="DP231">
        <v>1</v>
      </c>
      <c r="DQ231">
        <v>1</v>
      </c>
      <c r="DR231">
        <v>0</v>
      </c>
      <c r="DS231">
        <v>0</v>
      </c>
      <c r="DT231">
        <v>0</v>
      </c>
      <c r="DU231">
        <v>0</v>
      </c>
      <c r="DV231">
        <v>0</v>
      </c>
      <c r="DW231">
        <v>0</v>
      </c>
      <c r="DX231">
        <v>0</v>
      </c>
      <c r="DY231">
        <v>0</v>
      </c>
      <c r="DZ231">
        <v>0</v>
      </c>
      <c r="EA231">
        <v>0</v>
      </c>
      <c r="EB231">
        <v>0</v>
      </c>
      <c r="EC231">
        <v>0</v>
      </c>
      <c r="ED231">
        <v>0</v>
      </c>
      <c r="EE231">
        <v>0</v>
      </c>
      <c r="EF231">
        <v>0</v>
      </c>
      <c r="EG231">
        <v>0</v>
      </c>
      <c r="EH231">
        <v>0</v>
      </c>
      <c r="EI231">
        <v>0</v>
      </c>
      <c r="EJ231">
        <v>1</v>
      </c>
      <c r="EK231">
        <v>0</v>
      </c>
      <c r="EL231">
        <v>0</v>
      </c>
      <c r="EM231">
        <v>0</v>
      </c>
      <c r="EN231">
        <v>0</v>
      </c>
      <c r="EO231">
        <v>0</v>
      </c>
      <c r="EP231">
        <v>0</v>
      </c>
      <c r="EQ231">
        <v>0</v>
      </c>
      <c r="ER231">
        <v>0</v>
      </c>
      <c r="ES231">
        <v>0</v>
      </c>
      <c r="ET231">
        <v>0</v>
      </c>
      <c r="EU231">
        <v>0</v>
      </c>
      <c r="EV231">
        <v>1</v>
      </c>
      <c r="EW231">
        <v>2</v>
      </c>
      <c r="EX231" t="s">
        <v>1925</v>
      </c>
      <c r="EY231" t="s">
        <v>1925</v>
      </c>
      <c r="EZ231" t="s">
        <v>1925</v>
      </c>
      <c r="FA231" t="s">
        <v>1925</v>
      </c>
      <c r="FB231" t="s">
        <v>1925</v>
      </c>
      <c r="FC231" t="s">
        <v>1925</v>
      </c>
      <c r="FD231" t="s">
        <v>1925</v>
      </c>
      <c r="FE231">
        <v>0</v>
      </c>
      <c r="FF231" t="s">
        <v>1925</v>
      </c>
      <c r="FG231" t="s">
        <v>1925</v>
      </c>
      <c r="FH231" t="s">
        <v>1925</v>
      </c>
      <c r="FI231" t="s">
        <v>1925</v>
      </c>
      <c r="FJ231" t="s">
        <v>1925</v>
      </c>
      <c r="FK231" t="s">
        <v>1925</v>
      </c>
      <c r="FL231">
        <v>0</v>
      </c>
      <c r="FM231">
        <v>0</v>
      </c>
      <c r="FN231">
        <v>0</v>
      </c>
      <c r="FO231">
        <v>0</v>
      </c>
      <c r="FP231">
        <v>0</v>
      </c>
      <c r="FQ231">
        <v>1</v>
      </c>
      <c r="FR231">
        <v>0</v>
      </c>
      <c r="FS231">
        <v>0</v>
      </c>
      <c r="FT231">
        <v>0</v>
      </c>
      <c r="FU231">
        <v>1</v>
      </c>
      <c r="FV231">
        <v>0</v>
      </c>
      <c r="FW231">
        <v>0</v>
      </c>
      <c r="FX231">
        <v>1</v>
      </c>
      <c r="FY231">
        <v>0</v>
      </c>
      <c r="FZ231">
        <v>0</v>
      </c>
      <c r="GA231">
        <v>0</v>
      </c>
      <c r="GB231">
        <v>0</v>
      </c>
      <c r="GC231">
        <v>1</v>
      </c>
      <c r="GD231">
        <v>0</v>
      </c>
      <c r="GE231">
        <v>1</v>
      </c>
      <c r="GF231">
        <v>1</v>
      </c>
      <c r="GG231">
        <v>0</v>
      </c>
      <c r="GH231">
        <v>0</v>
      </c>
      <c r="GI231">
        <v>0</v>
      </c>
      <c r="GJ231">
        <v>0</v>
      </c>
      <c r="GK231">
        <v>0</v>
      </c>
      <c r="GL231">
        <v>0</v>
      </c>
      <c r="GM231">
        <v>0</v>
      </c>
      <c r="GN231">
        <v>1</v>
      </c>
      <c r="GO231">
        <v>0</v>
      </c>
      <c r="GP231">
        <v>0</v>
      </c>
      <c r="GQ231">
        <v>0</v>
      </c>
      <c r="GR231" t="s">
        <v>1925</v>
      </c>
      <c r="GS231" t="s">
        <v>1925</v>
      </c>
      <c r="GT231" t="s">
        <v>1925</v>
      </c>
      <c r="GU231" t="s">
        <v>1925</v>
      </c>
      <c r="GV231" t="s">
        <v>1925</v>
      </c>
      <c r="GW231" t="s">
        <v>1925</v>
      </c>
      <c r="GX231" t="s">
        <v>1925</v>
      </c>
      <c r="GY231" t="s">
        <v>1925</v>
      </c>
      <c r="GZ231" t="s">
        <v>1925</v>
      </c>
      <c r="HA231" t="s">
        <v>1925</v>
      </c>
      <c r="HB231" t="s">
        <v>1925</v>
      </c>
      <c r="HC231" t="s">
        <v>1925</v>
      </c>
      <c r="HD231" t="s">
        <v>1925</v>
      </c>
      <c r="HE231">
        <v>1</v>
      </c>
      <c r="HF231">
        <v>1</v>
      </c>
      <c r="HG231">
        <v>1</v>
      </c>
      <c r="HH231">
        <v>1</v>
      </c>
      <c r="HI231">
        <v>0</v>
      </c>
      <c r="HJ231">
        <v>1</v>
      </c>
      <c r="HK231">
        <v>1</v>
      </c>
      <c r="HL231">
        <v>0</v>
      </c>
      <c r="HM231">
        <v>1</v>
      </c>
      <c r="HN231">
        <v>0</v>
      </c>
      <c r="HO231">
        <v>0</v>
      </c>
      <c r="HP231">
        <v>0</v>
      </c>
      <c r="HQ231">
        <v>0</v>
      </c>
      <c r="HR231">
        <v>0</v>
      </c>
      <c r="HS231">
        <v>0</v>
      </c>
    </row>
    <row r="232" spans="1:227" x14ac:dyDescent="0.35">
      <c r="A232" t="s">
        <v>959</v>
      </c>
      <c r="B232" s="1">
        <v>41456</v>
      </c>
      <c r="C232" s="1">
        <v>41820</v>
      </c>
      <c r="D232">
        <v>1</v>
      </c>
      <c r="E232">
        <v>1</v>
      </c>
      <c r="F232">
        <v>1</v>
      </c>
      <c r="G232">
        <v>1</v>
      </c>
      <c r="H232">
        <v>0</v>
      </c>
      <c r="I232">
        <v>0</v>
      </c>
      <c r="J232">
        <v>0</v>
      </c>
      <c r="K232">
        <v>0</v>
      </c>
      <c r="L232">
        <v>0</v>
      </c>
      <c r="M232">
        <v>0</v>
      </c>
      <c r="N232">
        <v>1</v>
      </c>
      <c r="O232">
        <v>0</v>
      </c>
      <c r="P232">
        <v>0</v>
      </c>
      <c r="Q232">
        <v>0</v>
      </c>
      <c r="R232">
        <v>0</v>
      </c>
      <c r="S232">
        <v>1</v>
      </c>
      <c r="T232">
        <v>0</v>
      </c>
      <c r="U232">
        <v>0</v>
      </c>
      <c r="V232">
        <v>1</v>
      </c>
      <c r="W232">
        <v>0</v>
      </c>
      <c r="X232">
        <v>0</v>
      </c>
      <c r="Y232">
        <v>0</v>
      </c>
      <c r="Z232">
        <v>0</v>
      </c>
      <c r="AA232">
        <v>0</v>
      </c>
      <c r="AB232">
        <v>0</v>
      </c>
      <c r="AC232">
        <v>1</v>
      </c>
      <c r="AD232">
        <v>0</v>
      </c>
      <c r="AE232">
        <v>0</v>
      </c>
      <c r="AF232">
        <v>0</v>
      </c>
      <c r="AG232">
        <v>0</v>
      </c>
      <c r="AH232">
        <v>1</v>
      </c>
      <c r="AI232">
        <v>0</v>
      </c>
      <c r="AJ232">
        <v>0</v>
      </c>
      <c r="AK232">
        <v>0</v>
      </c>
      <c r="AL232">
        <v>1</v>
      </c>
      <c r="AM232">
        <v>0</v>
      </c>
      <c r="AN232">
        <v>1</v>
      </c>
      <c r="AO232">
        <v>1</v>
      </c>
      <c r="AP232">
        <v>0</v>
      </c>
      <c r="AQ232">
        <v>1</v>
      </c>
      <c r="AR232">
        <v>0</v>
      </c>
      <c r="AS232">
        <v>1</v>
      </c>
      <c r="AT232">
        <v>0</v>
      </c>
      <c r="AU232">
        <v>0</v>
      </c>
      <c r="AV232">
        <v>0</v>
      </c>
      <c r="AW232">
        <v>0</v>
      </c>
      <c r="AX232">
        <v>0</v>
      </c>
      <c r="AY232">
        <v>0</v>
      </c>
      <c r="AZ232">
        <v>0</v>
      </c>
      <c r="BA232">
        <v>0</v>
      </c>
      <c r="BB232">
        <v>0</v>
      </c>
      <c r="BC232">
        <v>0</v>
      </c>
      <c r="BD232">
        <v>0</v>
      </c>
      <c r="BE232">
        <v>0</v>
      </c>
      <c r="BF232">
        <v>0</v>
      </c>
      <c r="BG232">
        <v>0</v>
      </c>
      <c r="BH232">
        <v>0</v>
      </c>
      <c r="BI232">
        <v>0</v>
      </c>
      <c r="BJ232">
        <v>0</v>
      </c>
      <c r="BK232">
        <v>1</v>
      </c>
      <c r="BL232">
        <v>0</v>
      </c>
      <c r="BM232">
        <v>0</v>
      </c>
      <c r="BN232">
        <v>0</v>
      </c>
      <c r="BO232">
        <v>0</v>
      </c>
      <c r="BP232">
        <v>0</v>
      </c>
      <c r="BQ232">
        <v>0</v>
      </c>
      <c r="BR232">
        <v>0</v>
      </c>
      <c r="BS232">
        <v>1</v>
      </c>
      <c r="BT232">
        <v>1</v>
      </c>
      <c r="BU232">
        <v>0</v>
      </c>
      <c r="BV232">
        <v>0</v>
      </c>
      <c r="BW232">
        <v>0</v>
      </c>
      <c r="BX232">
        <v>0</v>
      </c>
      <c r="BY232">
        <v>0</v>
      </c>
      <c r="BZ232">
        <v>0</v>
      </c>
      <c r="CA232">
        <v>0</v>
      </c>
      <c r="CB232">
        <v>0</v>
      </c>
      <c r="CC232">
        <v>0</v>
      </c>
      <c r="CD232">
        <v>1</v>
      </c>
      <c r="CE232">
        <v>0</v>
      </c>
      <c r="CF232">
        <v>0</v>
      </c>
      <c r="CG232">
        <v>0</v>
      </c>
      <c r="CH232">
        <v>0</v>
      </c>
      <c r="CI232">
        <v>0</v>
      </c>
      <c r="CJ232">
        <v>1</v>
      </c>
      <c r="CK232">
        <v>0</v>
      </c>
      <c r="CL232">
        <v>0</v>
      </c>
      <c r="CM232">
        <v>0</v>
      </c>
      <c r="CN232">
        <v>0</v>
      </c>
      <c r="CO232">
        <v>0</v>
      </c>
      <c r="CP232">
        <v>0</v>
      </c>
      <c r="CQ232">
        <v>0</v>
      </c>
      <c r="CR232">
        <v>0</v>
      </c>
      <c r="CS232">
        <v>0</v>
      </c>
      <c r="CT232">
        <v>0</v>
      </c>
      <c r="CU232">
        <v>1</v>
      </c>
      <c r="CV232">
        <v>0</v>
      </c>
      <c r="CW232">
        <v>0</v>
      </c>
      <c r="CX232">
        <v>0</v>
      </c>
      <c r="CY232">
        <v>0</v>
      </c>
      <c r="CZ232">
        <v>0</v>
      </c>
      <c r="DA232">
        <v>0</v>
      </c>
      <c r="DB232">
        <v>0</v>
      </c>
      <c r="DC232">
        <v>0</v>
      </c>
      <c r="DD232">
        <v>0</v>
      </c>
      <c r="DE232">
        <v>0</v>
      </c>
      <c r="DF232">
        <v>0</v>
      </c>
      <c r="DG232">
        <v>0</v>
      </c>
      <c r="DH232">
        <v>1</v>
      </c>
      <c r="DI232">
        <v>0</v>
      </c>
      <c r="DJ232">
        <v>0</v>
      </c>
      <c r="DK232">
        <v>1</v>
      </c>
      <c r="DL232">
        <v>0</v>
      </c>
      <c r="DM232">
        <v>0</v>
      </c>
      <c r="DN232">
        <v>1</v>
      </c>
      <c r="DO232">
        <v>0</v>
      </c>
      <c r="DP232">
        <v>1</v>
      </c>
      <c r="DQ232">
        <v>1</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1</v>
      </c>
      <c r="EK232">
        <v>0</v>
      </c>
      <c r="EL232">
        <v>0</v>
      </c>
      <c r="EM232">
        <v>0</v>
      </c>
      <c r="EN232">
        <v>0</v>
      </c>
      <c r="EO232">
        <v>0</v>
      </c>
      <c r="EP232">
        <v>0</v>
      </c>
      <c r="EQ232">
        <v>0</v>
      </c>
      <c r="ER232">
        <v>0</v>
      </c>
      <c r="ES232">
        <v>0</v>
      </c>
      <c r="ET232">
        <v>0</v>
      </c>
      <c r="EU232">
        <v>0</v>
      </c>
      <c r="EV232">
        <v>1</v>
      </c>
      <c r="EW232">
        <v>2</v>
      </c>
      <c r="EX232" t="s">
        <v>1925</v>
      </c>
      <c r="EY232" t="s">
        <v>1925</v>
      </c>
      <c r="EZ232" t="s">
        <v>1925</v>
      </c>
      <c r="FA232" t="s">
        <v>1925</v>
      </c>
      <c r="FB232" t="s">
        <v>1925</v>
      </c>
      <c r="FC232" t="s">
        <v>1925</v>
      </c>
      <c r="FD232" t="s">
        <v>1925</v>
      </c>
      <c r="FE232">
        <v>0</v>
      </c>
      <c r="FF232" t="s">
        <v>1925</v>
      </c>
      <c r="FG232" t="s">
        <v>1925</v>
      </c>
      <c r="FH232" t="s">
        <v>1925</v>
      </c>
      <c r="FI232" t="s">
        <v>1925</v>
      </c>
      <c r="FJ232" t="s">
        <v>1925</v>
      </c>
      <c r="FK232" t="s">
        <v>1925</v>
      </c>
      <c r="FL232">
        <v>0</v>
      </c>
      <c r="FM232">
        <v>0</v>
      </c>
      <c r="FN232">
        <v>0</v>
      </c>
      <c r="FO232">
        <v>0</v>
      </c>
      <c r="FP232">
        <v>0</v>
      </c>
      <c r="FQ232">
        <v>1</v>
      </c>
      <c r="FR232">
        <v>0</v>
      </c>
      <c r="FS232">
        <v>0</v>
      </c>
      <c r="FT232">
        <v>0</v>
      </c>
      <c r="FU232">
        <v>1</v>
      </c>
      <c r="FV232">
        <v>0</v>
      </c>
      <c r="FW232">
        <v>0</v>
      </c>
      <c r="FX232">
        <v>1</v>
      </c>
      <c r="FY232">
        <v>0</v>
      </c>
      <c r="FZ232">
        <v>0</v>
      </c>
      <c r="GA232">
        <v>0</v>
      </c>
      <c r="GB232">
        <v>0</v>
      </c>
      <c r="GC232">
        <v>1</v>
      </c>
      <c r="GD232">
        <v>0</v>
      </c>
      <c r="GE232">
        <v>1</v>
      </c>
      <c r="GF232">
        <v>1</v>
      </c>
      <c r="GG232">
        <v>0</v>
      </c>
      <c r="GH232">
        <v>0</v>
      </c>
      <c r="GI232">
        <v>0</v>
      </c>
      <c r="GJ232">
        <v>0</v>
      </c>
      <c r="GK232">
        <v>0</v>
      </c>
      <c r="GL232">
        <v>0</v>
      </c>
      <c r="GM232">
        <v>0</v>
      </c>
      <c r="GN232">
        <v>1</v>
      </c>
      <c r="GO232">
        <v>0</v>
      </c>
      <c r="GP232">
        <v>0</v>
      </c>
      <c r="GQ232">
        <v>0</v>
      </c>
      <c r="GR232" t="s">
        <v>1925</v>
      </c>
      <c r="GS232" t="s">
        <v>1925</v>
      </c>
      <c r="GT232" t="s">
        <v>1925</v>
      </c>
      <c r="GU232" t="s">
        <v>1925</v>
      </c>
      <c r="GV232" t="s">
        <v>1925</v>
      </c>
      <c r="GW232" t="s">
        <v>1925</v>
      </c>
      <c r="GX232" t="s">
        <v>1925</v>
      </c>
      <c r="GY232" t="s">
        <v>1925</v>
      </c>
      <c r="GZ232" t="s">
        <v>1925</v>
      </c>
      <c r="HA232" t="s">
        <v>1925</v>
      </c>
      <c r="HB232" t="s">
        <v>1925</v>
      </c>
      <c r="HC232" t="s">
        <v>1925</v>
      </c>
      <c r="HD232" t="s">
        <v>1925</v>
      </c>
      <c r="HE232">
        <v>1</v>
      </c>
      <c r="HF232">
        <v>1</v>
      </c>
      <c r="HG232">
        <v>1</v>
      </c>
      <c r="HH232">
        <v>1</v>
      </c>
      <c r="HI232">
        <v>0</v>
      </c>
      <c r="HJ232">
        <v>1</v>
      </c>
      <c r="HK232">
        <v>1</v>
      </c>
      <c r="HL232">
        <v>0</v>
      </c>
      <c r="HM232">
        <v>1</v>
      </c>
      <c r="HN232">
        <v>0</v>
      </c>
      <c r="HO232">
        <v>0</v>
      </c>
      <c r="HP232">
        <v>0</v>
      </c>
      <c r="HQ232">
        <v>0</v>
      </c>
      <c r="HR232">
        <v>0</v>
      </c>
      <c r="HS232">
        <v>0</v>
      </c>
    </row>
    <row r="233" spans="1:227" x14ac:dyDescent="0.35">
      <c r="A233" t="s">
        <v>959</v>
      </c>
      <c r="B233" s="1">
        <v>41821</v>
      </c>
      <c r="C233" s="1">
        <v>42185</v>
      </c>
      <c r="D233">
        <v>1</v>
      </c>
      <c r="E233">
        <v>1</v>
      </c>
      <c r="F233">
        <v>1</v>
      </c>
      <c r="G233">
        <v>1</v>
      </c>
      <c r="H233">
        <v>0</v>
      </c>
      <c r="I233">
        <v>0</v>
      </c>
      <c r="J233">
        <v>0</v>
      </c>
      <c r="K233">
        <v>0</v>
      </c>
      <c r="L233">
        <v>0</v>
      </c>
      <c r="M233">
        <v>0</v>
      </c>
      <c r="N233">
        <v>1</v>
      </c>
      <c r="O233">
        <v>0</v>
      </c>
      <c r="P233">
        <v>0</v>
      </c>
      <c r="Q233">
        <v>0</v>
      </c>
      <c r="R233">
        <v>0</v>
      </c>
      <c r="S233">
        <v>1</v>
      </c>
      <c r="T233">
        <v>0</v>
      </c>
      <c r="U233">
        <v>0</v>
      </c>
      <c r="V233">
        <v>1</v>
      </c>
      <c r="W233">
        <v>0</v>
      </c>
      <c r="X233">
        <v>0</v>
      </c>
      <c r="Y233">
        <v>0</v>
      </c>
      <c r="Z233">
        <v>0</v>
      </c>
      <c r="AA233">
        <v>0</v>
      </c>
      <c r="AB233">
        <v>0</v>
      </c>
      <c r="AC233">
        <v>1</v>
      </c>
      <c r="AD233">
        <v>0</v>
      </c>
      <c r="AE233">
        <v>0</v>
      </c>
      <c r="AF233">
        <v>0</v>
      </c>
      <c r="AG233">
        <v>0</v>
      </c>
      <c r="AH233">
        <v>1</v>
      </c>
      <c r="AI233">
        <v>0</v>
      </c>
      <c r="AJ233">
        <v>0</v>
      </c>
      <c r="AK233">
        <v>0</v>
      </c>
      <c r="AL233">
        <v>1</v>
      </c>
      <c r="AM233">
        <v>0</v>
      </c>
      <c r="AN233">
        <v>1</v>
      </c>
      <c r="AO233">
        <v>1</v>
      </c>
      <c r="AP233">
        <v>0</v>
      </c>
      <c r="AQ233">
        <v>1</v>
      </c>
      <c r="AR233">
        <v>0</v>
      </c>
      <c r="AS233">
        <v>1</v>
      </c>
      <c r="AT233">
        <v>0</v>
      </c>
      <c r="AU233">
        <v>0</v>
      </c>
      <c r="AV233">
        <v>0</v>
      </c>
      <c r="AW233">
        <v>0</v>
      </c>
      <c r="AX233">
        <v>0</v>
      </c>
      <c r="AY233">
        <v>0</v>
      </c>
      <c r="AZ233">
        <v>0</v>
      </c>
      <c r="BA233">
        <v>0</v>
      </c>
      <c r="BB233">
        <v>0</v>
      </c>
      <c r="BC233">
        <v>0</v>
      </c>
      <c r="BD233">
        <v>0</v>
      </c>
      <c r="BE233">
        <v>0</v>
      </c>
      <c r="BF233">
        <v>0</v>
      </c>
      <c r="BG233">
        <v>0</v>
      </c>
      <c r="BH233">
        <v>0</v>
      </c>
      <c r="BI233">
        <v>0</v>
      </c>
      <c r="BJ233">
        <v>0</v>
      </c>
      <c r="BK233">
        <v>1</v>
      </c>
      <c r="BL233">
        <v>0</v>
      </c>
      <c r="BM233">
        <v>0</v>
      </c>
      <c r="BN233">
        <v>0</v>
      </c>
      <c r="BO233">
        <v>0</v>
      </c>
      <c r="BP233">
        <v>0</v>
      </c>
      <c r="BQ233">
        <v>0</v>
      </c>
      <c r="BR233">
        <v>0</v>
      </c>
      <c r="BS233">
        <v>1</v>
      </c>
      <c r="BT233">
        <v>1</v>
      </c>
      <c r="BU233">
        <v>0</v>
      </c>
      <c r="BV233">
        <v>0</v>
      </c>
      <c r="BW233">
        <v>0</v>
      </c>
      <c r="BX233">
        <v>0</v>
      </c>
      <c r="BY233">
        <v>0</v>
      </c>
      <c r="BZ233">
        <v>0</v>
      </c>
      <c r="CA233">
        <v>0</v>
      </c>
      <c r="CB233">
        <v>0</v>
      </c>
      <c r="CC233">
        <v>0</v>
      </c>
      <c r="CD233">
        <v>1</v>
      </c>
      <c r="CE233">
        <v>0</v>
      </c>
      <c r="CF233">
        <v>0</v>
      </c>
      <c r="CG233">
        <v>0</v>
      </c>
      <c r="CH233">
        <v>0</v>
      </c>
      <c r="CI233">
        <v>0</v>
      </c>
      <c r="CJ233">
        <v>1</v>
      </c>
      <c r="CK233">
        <v>0</v>
      </c>
      <c r="CL233">
        <v>0</v>
      </c>
      <c r="CM233">
        <v>0</v>
      </c>
      <c r="CN233">
        <v>0</v>
      </c>
      <c r="CO233">
        <v>0</v>
      </c>
      <c r="CP233">
        <v>0</v>
      </c>
      <c r="CQ233">
        <v>0</v>
      </c>
      <c r="CR233">
        <v>0</v>
      </c>
      <c r="CS233">
        <v>0</v>
      </c>
      <c r="CT233">
        <v>0</v>
      </c>
      <c r="CU233">
        <v>1</v>
      </c>
      <c r="CV233">
        <v>0</v>
      </c>
      <c r="CW233">
        <v>0</v>
      </c>
      <c r="CX233">
        <v>0</v>
      </c>
      <c r="CY233">
        <v>0</v>
      </c>
      <c r="CZ233">
        <v>0</v>
      </c>
      <c r="DA233">
        <v>0</v>
      </c>
      <c r="DB233">
        <v>0</v>
      </c>
      <c r="DC233">
        <v>0</v>
      </c>
      <c r="DD233">
        <v>0</v>
      </c>
      <c r="DE233">
        <v>0</v>
      </c>
      <c r="DF233">
        <v>0</v>
      </c>
      <c r="DG233">
        <v>0</v>
      </c>
      <c r="DH233">
        <v>1</v>
      </c>
      <c r="DI233">
        <v>0</v>
      </c>
      <c r="DJ233">
        <v>0</v>
      </c>
      <c r="DK233">
        <v>1</v>
      </c>
      <c r="DL233">
        <v>0</v>
      </c>
      <c r="DM233">
        <v>0</v>
      </c>
      <c r="DN233">
        <v>1</v>
      </c>
      <c r="DO233">
        <v>0</v>
      </c>
      <c r="DP233">
        <v>1</v>
      </c>
      <c r="DQ233">
        <v>1</v>
      </c>
      <c r="DR233">
        <v>0</v>
      </c>
      <c r="DS233">
        <v>0</v>
      </c>
      <c r="DT233">
        <v>0</v>
      </c>
      <c r="DU233">
        <v>0</v>
      </c>
      <c r="DV233">
        <v>0</v>
      </c>
      <c r="DW233">
        <v>0</v>
      </c>
      <c r="DX233">
        <v>0</v>
      </c>
      <c r="DY233">
        <v>0</v>
      </c>
      <c r="DZ233">
        <v>0</v>
      </c>
      <c r="EA233">
        <v>0</v>
      </c>
      <c r="EB233">
        <v>0</v>
      </c>
      <c r="EC233">
        <v>0</v>
      </c>
      <c r="ED233">
        <v>0</v>
      </c>
      <c r="EE233">
        <v>0</v>
      </c>
      <c r="EF233">
        <v>0</v>
      </c>
      <c r="EG233">
        <v>0</v>
      </c>
      <c r="EH233">
        <v>0</v>
      </c>
      <c r="EI233">
        <v>0</v>
      </c>
      <c r="EJ233">
        <v>1</v>
      </c>
      <c r="EK233">
        <v>0</v>
      </c>
      <c r="EL233">
        <v>0</v>
      </c>
      <c r="EM233">
        <v>0</v>
      </c>
      <c r="EN233">
        <v>0</v>
      </c>
      <c r="EO233">
        <v>0</v>
      </c>
      <c r="EP233">
        <v>0</v>
      </c>
      <c r="EQ233">
        <v>0</v>
      </c>
      <c r="ER233">
        <v>0</v>
      </c>
      <c r="ES233">
        <v>0</v>
      </c>
      <c r="ET233">
        <v>0</v>
      </c>
      <c r="EU233">
        <v>0</v>
      </c>
      <c r="EV233">
        <v>1</v>
      </c>
      <c r="EW233">
        <v>2</v>
      </c>
      <c r="EX233" t="s">
        <v>1925</v>
      </c>
      <c r="EY233" t="s">
        <v>1925</v>
      </c>
      <c r="EZ233" t="s">
        <v>1925</v>
      </c>
      <c r="FA233" t="s">
        <v>1925</v>
      </c>
      <c r="FB233" t="s">
        <v>1925</v>
      </c>
      <c r="FC233" t="s">
        <v>1925</v>
      </c>
      <c r="FD233" t="s">
        <v>1925</v>
      </c>
      <c r="FE233">
        <v>0</v>
      </c>
      <c r="FF233" t="s">
        <v>1925</v>
      </c>
      <c r="FG233" t="s">
        <v>1925</v>
      </c>
      <c r="FH233" t="s">
        <v>1925</v>
      </c>
      <c r="FI233" t="s">
        <v>1925</v>
      </c>
      <c r="FJ233" t="s">
        <v>1925</v>
      </c>
      <c r="FK233" t="s">
        <v>1925</v>
      </c>
      <c r="FL233">
        <v>0</v>
      </c>
      <c r="FM233">
        <v>0</v>
      </c>
      <c r="FN233">
        <v>0</v>
      </c>
      <c r="FO233">
        <v>0</v>
      </c>
      <c r="FP233">
        <v>0</v>
      </c>
      <c r="FQ233">
        <v>1</v>
      </c>
      <c r="FR233">
        <v>0</v>
      </c>
      <c r="FS233">
        <v>0</v>
      </c>
      <c r="FT233">
        <v>0</v>
      </c>
      <c r="FU233">
        <v>1</v>
      </c>
      <c r="FV233">
        <v>0</v>
      </c>
      <c r="FW233">
        <v>0</v>
      </c>
      <c r="FX233">
        <v>1</v>
      </c>
      <c r="FY233">
        <v>0</v>
      </c>
      <c r="FZ233">
        <v>0</v>
      </c>
      <c r="GA233">
        <v>0</v>
      </c>
      <c r="GB233">
        <v>0</v>
      </c>
      <c r="GC233">
        <v>1</v>
      </c>
      <c r="GD233">
        <v>0</v>
      </c>
      <c r="GE233">
        <v>1</v>
      </c>
      <c r="GF233">
        <v>1</v>
      </c>
      <c r="GG233">
        <v>0</v>
      </c>
      <c r="GH233">
        <v>0</v>
      </c>
      <c r="GI233">
        <v>0</v>
      </c>
      <c r="GJ233">
        <v>0</v>
      </c>
      <c r="GK233">
        <v>0</v>
      </c>
      <c r="GL233">
        <v>0</v>
      </c>
      <c r="GM233">
        <v>0</v>
      </c>
      <c r="GN233">
        <v>1</v>
      </c>
      <c r="GO233">
        <v>0</v>
      </c>
      <c r="GP233">
        <v>0</v>
      </c>
      <c r="GQ233">
        <v>0</v>
      </c>
      <c r="GR233" t="s">
        <v>1925</v>
      </c>
      <c r="GS233" t="s">
        <v>1925</v>
      </c>
      <c r="GT233" t="s">
        <v>1925</v>
      </c>
      <c r="GU233" t="s">
        <v>1925</v>
      </c>
      <c r="GV233" t="s">
        <v>1925</v>
      </c>
      <c r="GW233" t="s">
        <v>1925</v>
      </c>
      <c r="GX233" t="s">
        <v>1925</v>
      </c>
      <c r="GY233" t="s">
        <v>1925</v>
      </c>
      <c r="GZ233" t="s">
        <v>1925</v>
      </c>
      <c r="HA233" t="s">
        <v>1925</v>
      </c>
      <c r="HB233" t="s">
        <v>1925</v>
      </c>
      <c r="HC233" t="s">
        <v>1925</v>
      </c>
      <c r="HD233" t="s">
        <v>1925</v>
      </c>
      <c r="HE233">
        <v>1</v>
      </c>
      <c r="HF233">
        <v>1</v>
      </c>
      <c r="HG233">
        <v>1</v>
      </c>
      <c r="HH233">
        <v>1</v>
      </c>
      <c r="HI233">
        <v>0</v>
      </c>
      <c r="HJ233">
        <v>1</v>
      </c>
      <c r="HK233">
        <v>1</v>
      </c>
      <c r="HL233">
        <v>0</v>
      </c>
      <c r="HM233">
        <v>1</v>
      </c>
      <c r="HN233">
        <v>0</v>
      </c>
      <c r="HO233">
        <v>0</v>
      </c>
      <c r="HP233">
        <v>0</v>
      </c>
      <c r="HQ233">
        <v>0</v>
      </c>
      <c r="HR233">
        <v>0</v>
      </c>
      <c r="HS233">
        <v>0</v>
      </c>
    </row>
    <row r="234" spans="1:227" x14ac:dyDescent="0.35">
      <c r="A234" t="s">
        <v>959</v>
      </c>
      <c r="B234" s="1">
        <v>42186</v>
      </c>
      <c r="C234" s="1">
        <v>42551</v>
      </c>
      <c r="D234">
        <v>1</v>
      </c>
      <c r="E234">
        <v>1</v>
      </c>
      <c r="F234">
        <v>1</v>
      </c>
      <c r="G234">
        <v>1</v>
      </c>
      <c r="H234">
        <v>0</v>
      </c>
      <c r="I234">
        <v>0</v>
      </c>
      <c r="J234">
        <v>0</v>
      </c>
      <c r="K234">
        <v>0</v>
      </c>
      <c r="L234">
        <v>0</v>
      </c>
      <c r="M234">
        <v>0</v>
      </c>
      <c r="N234">
        <v>1</v>
      </c>
      <c r="O234">
        <v>0</v>
      </c>
      <c r="P234">
        <v>0</v>
      </c>
      <c r="Q234">
        <v>0</v>
      </c>
      <c r="R234">
        <v>0</v>
      </c>
      <c r="S234">
        <v>1</v>
      </c>
      <c r="T234">
        <v>0</v>
      </c>
      <c r="U234">
        <v>0</v>
      </c>
      <c r="V234">
        <v>1</v>
      </c>
      <c r="W234">
        <v>0</v>
      </c>
      <c r="X234">
        <v>0</v>
      </c>
      <c r="Y234">
        <v>0</v>
      </c>
      <c r="Z234">
        <v>0</v>
      </c>
      <c r="AA234">
        <v>0</v>
      </c>
      <c r="AB234">
        <v>0</v>
      </c>
      <c r="AC234">
        <v>1</v>
      </c>
      <c r="AD234">
        <v>0</v>
      </c>
      <c r="AE234">
        <v>0</v>
      </c>
      <c r="AF234">
        <v>0</v>
      </c>
      <c r="AG234">
        <v>0</v>
      </c>
      <c r="AH234">
        <v>1</v>
      </c>
      <c r="AI234">
        <v>0</v>
      </c>
      <c r="AJ234">
        <v>0</v>
      </c>
      <c r="AK234">
        <v>0</v>
      </c>
      <c r="AL234">
        <v>1</v>
      </c>
      <c r="AM234">
        <v>0</v>
      </c>
      <c r="AN234">
        <v>1</v>
      </c>
      <c r="AO234">
        <v>1</v>
      </c>
      <c r="AP234">
        <v>0</v>
      </c>
      <c r="AQ234">
        <v>1</v>
      </c>
      <c r="AR234">
        <v>0</v>
      </c>
      <c r="AS234">
        <v>1</v>
      </c>
      <c r="AT234">
        <v>0</v>
      </c>
      <c r="AU234">
        <v>0</v>
      </c>
      <c r="AV234">
        <v>0</v>
      </c>
      <c r="AW234">
        <v>0</v>
      </c>
      <c r="AX234">
        <v>0</v>
      </c>
      <c r="AY234">
        <v>0</v>
      </c>
      <c r="AZ234">
        <v>0</v>
      </c>
      <c r="BA234">
        <v>0</v>
      </c>
      <c r="BB234">
        <v>0</v>
      </c>
      <c r="BC234">
        <v>0</v>
      </c>
      <c r="BD234">
        <v>0</v>
      </c>
      <c r="BE234">
        <v>0</v>
      </c>
      <c r="BF234">
        <v>0</v>
      </c>
      <c r="BG234">
        <v>0</v>
      </c>
      <c r="BH234">
        <v>0</v>
      </c>
      <c r="BI234">
        <v>0</v>
      </c>
      <c r="BJ234">
        <v>0</v>
      </c>
      <c r="BK234">
        <v>1</v>
      </c>
      <c r="BL234">
        <v>0</v>
      </c>
      <c r="BM234">
        <v>0</v>
      </c>
      <c r="BN234">
        <v>0</v>
      </c>
      <c r="BO234">
        <v>0</v>
      </c>
      <c r="BP234">
        <v>0</v>
      </c>
      <c r="BQ234">
        <v>0</v>
      </c>
      <c r="BR234">
        <v>0</v>
      </c>
      <c r="BS234">
        <v>1</v>
      </c>
      <c r="BT234">
        <v>1</v>
      </c>
      <c r="BU234">
        <v>0</v>
      </c>
      <c r="BV234">
        <v>0</v>
      </c>
      <c r="BW234">
        <v>0</v>
      </c>
      <c r="BX234">
        <v>0</v>
      </c>
      <c r="BY234">
        <v>0</v>
      </c>
      <c r="BZ234">
        <v>0</v>
      </c>
      <c r="CA234">
        <v>0</v>
      </c>
      <c r="CB234">
        <v>0</v>
      </c>
      <c r="CC234">
        <v>0</v>
      </c>
      <c r="CD234">
        <v>1</v>
      </c>
      <c r="CE234">
        <v>0</v>
      </c>
      <c r="CF234">
        <v>0</v>
      </c>
      <c r="CG234">
        <v>0</v>
      </c>
      <c r="CH234">
        <v>0</v>
      </c>
      <c r="CI234">
        <v>0</v>
      </c>
      <c r="CJ234">
        <v>1</v>
      </c>
      <c r="CK234">
        <v>0</v>
      </c>
      <c r="CL234">
        <v>0</v>
      </c>
      <c r="CM234">
        <v>0</v>
      </c>
      <c r="CN234">
        <v>0</v>
      </c>
      <c r="CO234">
        <v>0</v>
      </c>
      <c r="CP234">
        <v>0</v>
      </c>
      <c r="CQ234">
        <v>0</v>
      </c>
      <c r="CR234">
        <v>0</v>
      </c>
      <c r="CS234">
        <v>0</v>
      </c>
      <c r="CT234">
        <v>0</v>
      </c>
      <c r="CU234">
        <v>1</v>
      </c>
      <c r="CV234">
        <v>0</v>
      </c>
      <c r="CW234">
        <v>0</v>
      </c>
      <c r="CX234">
        <v>0</v>
      </c>
      <c r="CY234">
        <v>0</v>
      </c>
      <c r="CZ234">
        <v>0</v>
      </c>
      <c r="DA234">
        <v>0</v>
      </c>
      <c r="DB234">
        <v>0</v>
      </c>
      <c r="DC234">
        <v>0</v>
      </c>
      <c r="DD234">
        <v>0</v>
      </c>
      <c r="DE234">
        <v>0</v>
      </c>
      <c r="DF234">
        <v>0</v>
      </c>
      <c r="DG234">
        <v>0</v>
      </c>
      <c r="DH234">
        <v>1</v>
      </c>
      <c r="DI234">
        <v>0</v>
      </c>
      <c r="DJ234">
        <v>0</v>
      </c>
      <c r="DK234">
        <v>1</v>
      </c>
      <c r="DL234">
        <v>0</v>
      </c>
      <c r="DM234">
        <v>0</v>
      </c>
      <c r="DN234">
        <v>1</v>
      </c>
      <c r="DO234">
        <v>0</v>
      </c>
      <c r="DP234">
        <v>1</v>
      </c>
      <c r="DQ234">
        <v>1</v>
      </c>
      <c r="DR234">
        <v>0</v>
      </c>
      <c r="DS234">
        <v>0</v>
      </c>
      <c r="DT234">
        <v>0</v>
      </c>
      <c r="DU234">
        <v>0</v>
      </c>
      <c r="DV234">
        <v>0</v>
      </c>
      <c r="DW234">
        <v>0</v>
      </c>
      <c r="DX234">
        <v>0</v>
      </c>
      <c r="DY234">
        <v>0</v>
      </c>
      <c r="DZ234">
        <v>0</v>
      </c>
      <c r="EA234">
        <v>0</v>
      </c>
      <c r="EB234">
        <v>0</v>
      </c>
      <c r="EC234">
        <v>0</v>
      </c>
      <c r="ED234">
        <v>0</v>
      </c>
      <c r="EE234">
        <v>0</v>
      </c>
      <c r="EF234">
        <v>0</v>
      </c>
      <c r="EG234">
        <v>0</v>
      </c>
      <c r="EH234">
        <v>0</v>
      </c>
      <c r="EI234">
        <v>0</v>
      </c>
      <c r="EJ234">
        <v>1</v>
      </c>
      <c r="EK234">
        <v>0</v>
      </c>
      <c r="EL234">
        <v>0</v>
      </c>
      <c r="EM234">
        <v>0</v>
      </c>
      <c r="EN234">
        <v>0</v>
      </c>
      <c r="EO234">
        <v>0</v>
      </c>
      <c r="EP234">
        <v>0</v>
      </c>
      <c r="EQ234">
        <v>0</v>
      </c>
      <c r="ER234">
        <v>0</v>
      </c>
      <c r="ES234">
        <v>0</v>
      </c>
      <c r="ET234">
        <v>0</v>
      </c>
      <c r="EU234">
        <v>0</v>
      </c>
      <c r="EV234">
        <v>1</v>
      </c>
      <c r="EW234">
        <v>2</v>
      </c>
      <c r="EX234" t="s">
        <v>1925</v>
      </c>
      <c r="EY234" t="s">
        <v>1925</v>
      </c>
      <c r="EZ234" t="s">
        <v>1925</v>
      </c>
      <c r="FA234" t="s">
        <v>1925</v>
      </c>
      <c r="FB234" t="s">
        <v>1925</v>
      </c>
      <c r="FC234" t="s">
        <v>1925</v>
      </c>
      <c r="FD234" t="s">
        <v>1925</v>
      </c>
      <c r="FE234">
        <v>0</v>
      </c>
      <c r="FF234" t="s">
        <v>1925</v>
      </c>
      <c r="FG234" t="s">
        <v>1925</v>
      </c>
      <c r="FH234" t="s">
        <v>1925</v>
      </c>
      <c r="FI234" t="s">
        <v>1925</v>
      </c>
      <c r="FJ234" t="s">
        <v>1925</v>
      </c>
      <c r="FK234" t="s">
        <v>1925</v>
      </c>
      <c r="FL234">
        <v>0</v>
      </c>
      <c r="FM234">
        <v>0</v>
      </c>
      <c r="FN234">
        <v>0</v>
      </c>
      <c r="FO234">
        <v>0</v>
      </c>
      <c r="FP234">
        <v>0</v>
      </c>
      <c r="FQ234">
        <v>1</v>
      </c>
      <c r="FR234">
        <v>0</v>
      </c>
      <c r="FS234">
        <v>0</v>
      </c>
      <c r="FT234">
        <v>0</v>
      </c>
      <c r="FU234">
        <v>1</v>
      </c>
      <c r="FV234">
        <v>0</v>
      </c>
      <c r="FW234">
        <v>0</v>
      </c>
      <c r="FX234">
        <v>1</v>
      </c>
      <c r="FY234">
        <v>0</v>
      </c>
      <c r="FZ234">
        <v>0</v>
      </c>
      <c r="GA234">
        <v>0</v>
      </c>
      <c r="GB234">
        <v>0</v>
      </c>
      <c r="GC234">
        <v>1</v>
      </c>
      <c r="GD234">
        <v>0</v>
      </c>
      <c r="GE234">
        <v>1</v>
      </c>
      <c r="GF234">
        <v>1</v>
      </c>
      <c r="GG234">
        <v>0</v>
      </c>
      <c r="GH234">
        <v>0</v>
      </c>
      <c r="GI234">
        <v>0</v>
      </c>
      <c r="GJ234">
        <v>0</v>
      </c>
      <c r="GK234">
        <v>0</v>
      </c>
      <c r="GL234">
        <v>0</v>
      </c>
      <c r="GM234">
        <v>0</v>
      </c>
      <c r="GN234">
        <v>1</v>
      </c>
      <c r="GO234">
        <v>0</v>
      </c>
      <c r="GP234">
        <v>0</v>
      </c>
      <c r="GQ234">
        <v>0</v>
      </c>
      <c r="GR234" t="s">
        <v>1925</v>
      </c>
      <c r="GS234" t="s">
        <v>1925</v>
      </c>
      <c r="GT234" t="s">
        <v>1925</v>
      </c>
      <c r="GU234" t="s">
        <v>1925</v>
      </c>
      <c r="GV234" t="s">
        <v>1925</v>
      </c>
      <c r="GW234" t="s">
        <v>1925</v>
      </c>
      <c r="GX234" t="s">
        <v>1925</v>
      </c>
      <c r="GY234" t="s">
        <v>1925</v>
      </c>
      <c r="GZ234" t="s">
        <v>1925</v>
      </c>
      <c r="HA234" t="s">
        <v>1925</v>
      </c>
      <c r="HB234" t="s">
        <v>1925</v>
      </c>
      <c r="HC234" t="s">
        <v>1925</v>
      </c>
      <c r="HD234" t="s">
        <v>1925</v>
      </c>
      <c r="HE234">
        <v>1</v>
      </c>
      <c r="HF234">
        <v>1</v>
      </c>
      <c r="HG234">
        <v>1</v>
      </c>
      <c r="HH234">
        <v>1</v>
      </c>
      <c r="HI234">
        <v>0</v>
      </c>
      <c r="HJ234">
        <v>1</v>
      </c>
      <c r="HK234">
        <v>1</v>
      </c>
      <c r="HL234">
        <v>0</v>
      </c>
      <c r="HM234">
        <v>1</v>
      </c>
      <c r="HN234">
        <v>0</v>
      </c>
      <c r="HO234">
        <v>0</v>
      </c>
      <c r="HP234">
        <v>0</v>
      </c>
      <c r="HQ234">
        <v>0</v>
      </c>
      <c r="HR234">
        <v>0</v>
      </c>
      <c r="HS234">
        <v>0</v>
      </c>
    </row>
    <row r="235" spans="1:227" x14ac:dyDescent="0.35">
      <c r="A235" t="s">
        <v>959</v>
      </c>
      <c r="B235" s="1">
        <v>42552</v>
      </c>
      <c r="C235" s="1">
        <v>42916</v>
      </c>
      <c r="D235">
        <v>1</v>
      </c>
      <c r="E235">
        <v>1</v>
      </c>
      <c r="F235">
        <v>1</v>
      </c>
      <c r="G235">
        <v>1</v>
      </c>
      <c r="H235">
        <v>0</v>
      </c>
      <c r="I235">
        <v>0</v>
      </c>
      <c r="J235">
        <v>0</v>
      </c>
      <c r="K235">
        <v>0</v>
      </c>
      <c r="L235">
        <v>0</v>
      </c>
      <c r="M235">
        <v>0</v>
      </c>
      <c r="N235">
        <v>1</v>
      </c>
      <c r="O235">
        <v>0</v>
      </c>
      <c r="P235">
        <v>0</v>
      </c>
      <c r="Q235">
        <v>0</v>
      </c>
      <c r="R235">
        <v>0</v>
      </c>
      <c r="S235">
        <v>1</v>
      </c>
      <c r="T235">
        <v>0</v>
      </c>
      <c r="U235">
        <v>0</v>
      </c>
      <c r="V235">
        <v>1</v>
      </c>
      <c r="W235">
        <v>0</v>
      </c>
      <c r="X235">
        <v>0</v>
      </c>
      <c r="Y235">
        <v>0</v>
      </c>
      <c r="Z235">
        <v>0</v>
      </c>
      <c r="AA235">
        <v>0</v>
      </c>
      <c r="AB235">
        <v>0</v>
      </c>
      <c r="AC235">
        <v>1</v>
      </c>
      <c r="AD235">
        <v>0</v>
      </c>
      <c r="AE235">
        <v>0</v>
      </c>
      <c r="AF235">
        <v>0</v>
      </c>
      <c r="AG235">
        <v>0</v>
      </c>
      <c r="AH235">
        <v>1</v>
      </c>
      <c r="AI235">
        <v>0</v>
      </c>
      <c r="AJ235">
        <v>0</v>
      </c>
      <c r="AK235">
        <v>0</v>
      </c>
      <c r="AL235">
        <v>1</v>
      </c>
      <c r="AM235">
        <v>0</v>
      </c>
      <c r="AN235">
        <v>1</v>
      </c>
      <c r="AO235">
        <v>1</v>
      </c>
      <c r="AP235">
        <v>0</v>
      </c>
      <c r="AQ235">
        <v>1</v>
      </c>
      <c r="AR235">
        <v>0</v>
      </c>
      <c r="AS235">
        <v>1</v>
      </c>
      <c r="AT235">
        <v>0</v>
      </c>
      <c r="AU235">
        <v>0</v>
      </c>
      <c r="AV235">
        <v>0</v>
      </c>
      <c r="AW235">
        <v>0</v>
      </c>
      <c r="AX235">
        <v>0</v>
      </c>
      <c r="AY235">
        <v>0</v>
      </c>
      <c r="AZ235">
        <v>0</v>
      </c>
      <c r="BA235">
        <v>0</v>
      </c>
      <c r="BB235">
        <v>0</v>
      </c>
      <c r="BC235">
        <v>0</v>
      </c>
      <c r="BD235">
        <v>0</v>
      </c>
      <c r="BE235">
        <v>0</v>
      </c>
      <c r="BF235">
        <v>0</v>
      </c>
      <c r="BG235">
        <v>0</v>
      </c>
      <c r="BH235">
        <v>0</v>
      </c>
      <c r="BI235">
        <v>0</v>
      </c>
      <c r="BJ235">
        <v>0</v>
      </c>
      <c r="BK235">
        <v>1</v>
      </c>
      <c r="BL235">
        <v>0</v>
      </c>
      <c r="BM235">
        <v>0</v>
      </c>
      <c r="BN235">
        <v>0</v>
      </c>
      <c r="BO235">
        <v>0</v>
      </c>
      <c r="BP235">
        <v>0</v>
      </c>
      <c r="BQ235">
        <v>0</v>
      </c>
      <c r="BR235">
        <v>0</v>
      </c>
      <c r="BS235">
        <v>1</v>
      </c>
      <c r="BT235">
        <v>1</v>
      </c>
      <c r="BU235">
        <v>0</v>
      </c>
      <c r="BV235">
        <v>0</v>
      </c>
      <c r="BW235">
        <v>0</v>
      </c>
      <c r="BX235">
        <v>0</v>
      </c>
      <c r="BY235">
        <v>0</v>
      </c>
      <c r="BZ235">
        <v>0</v>
      </c>
      <c r="CA235">
        <v>0</v>
      </c>
      <c r="CB235">
        <v>0</v>
      </c>
      <c r="CC235">
        <v>0</v>
      </c>
      <c r="CD235">
        <v>1</v>
      </c>
      <c r="CE235">
        <v>0</v>
      </c>
      <c r="CF235">
        <v>0</v>
      </c>
      <c r="CG235">
        <v>0</v>
      </c>
      <c r="CH235">
        <v>0</v>
      </c>
      <c r="CI235">
        <v>0</v>
      </c>
      <c r="CJ235">
        <v>1</v>
      </c>
      <c r="CK235">
        <v>0</v>
      </c>
      <c r="CL235">
        <v>0</v>
      </c>
      <c r="CM235">
        <v>0</v>
      </c>
      <c r="CN235">
        <v>0</v>
      </c>
      <c r="CO235">
        <v>0</v>
      </c>
      <c r="CP235">
        <v>0</v>
      </c>
      <c r="CQ235">
        <v>0</v>
      </c>
      <c r="CR235">
        <v>0</v>
      </c>
      <c r="CS235">
        <v>0</v>
      </c>
      <c r="CT235">
        <v>0</v>
      </c>
      <c r="CU235">
        <v>1</v>
      </c>
      <c r="CV235">
        <v>0</v>
      </c>
      <c r="CW235">
        <v>0</v>
      </c>
      <c r="CX235">
        <v>0</v>
      </c>
      <c r="CY235">
        <v>0</v>
      </c>
      <c r="CZ235">
        <v>0</v>
      </c>
      <c r="DA235">
        <v>0</v>
      </c>
      <c r="DB235">
        <v>0</v>
      </c>
      <c r="DC235">
        <v>0</v>
      </c>
      <c r="DD235">
        <v>0</v>
      </c>
      <c r="DE235">
        <v>0</v>
      </c>
      <c r="DF235">
        <v>0</v>
      </c>
      <c r="DG235">
        <v>0</v>
      </c>
      <c r="DH235">
        <v>1</v>
      </c>
      <c r="DI235">
        <v>0</v>
      </c>
      <c r="DJ235">
        <v>0</v>
      </c>
      <c r="DK235">
        <v>1</v>
      </c>
      <c r="DL235">
        <v>0</v>
      </c>
      <c r="DM235">
        <v>0</v>
      </c>
      <c r="DN235">
        <v>1</v>
      </c>
      <c r="DO235">
        <v>0</v>
      </c>
      <c r="DP235">
        <v>1</v>
      </c>
      <c r="DQ235">
        <v>1</v>
      </c>
      <c r="DR235">
        <v>0</v>
      </c>
      <c r="DS235">
        <v>0</v>
      </c>
      <c r="DT235">
        <v>0</v>
      </c>
      <c r="DU235">
        <v>0</v>
      </c>
      <c r="DV235">
        <v>0</v>
      </c>
      <c r="DW235">
        <v>0</v>
      </c>
      <c r="DX235">
        <v>0</v>
      </c>
      <c r="DY235">
        <v>0</v>
      </c>
      <c r="DZ235">
        <v>0</v>
      </c>
      <c r="EA235">
        <v>0</v>
      </c>
      <c r="EB235">
        <v>0</v>
      </c>
      <c r="EC235">
        <v>0</v>
      </c>
      <c r="ED235">
        <v>0</v>
      </c>
      <c r="EE235">
        <v>0</v>
      </c>
      <c r="EF235">
        <v>0</v>
      </c>
      <c r="EG235">
        <v>0</v>
      </c>
      <c r="EH235">
        <v>0</v>
      </c>
      <c r="EI235">
        <v>0</v>
      </c>
      <c r="EJ235">
        <v>1</v>
      </c>
      <c r="EK235">
        <v>0</v>
      </c>
      <c r="EL235">
        <v>0</v>
      </c>
      <c r="EM235">
        <v>0</v>
      </c>
      <c r="EN235">
        <v>0</v>
      </c>
      <c r="EO235">
        <v>0</v>
      </c>
      <c r="EP235">
        <v>0</v>
      </c>
      <c r="EQ235">
        <v>0</v>
      </c>
      <c r="ER235">
        <v>0</v>
      </c>
      <c r="ES235">
        <v>0</v>
      </c>
      <c r="ET235">
        <v>0</v>
      </c>
      <c r="EU235">
        <v>0</v>
      </c>
      <c r="EV235">
        <v>1</v>
      </c>
      <c r="EW235">
        <v>2</v>
      </c>
      <c r="EX235" t="s">
        <v>1925</v>
      </c>
      <c r="EY235" t="s">
        <v>1925</v>
      </c>
      <c r="EZ235" t="s">
        <v>1925</v>
      </c>
      <c r="FA235" t="s">
        <v>1925</v>
      </c>
      <c r="FB235" t="s">
        <v>1925</v>
      </c>
      <c r="FC235" t="s">
        <v>1925</v>
      </c>
      <c r="FD235" t="s">
        <v>1925</v>
      </c>
      <c r="FE235">
        <v>0</v>
      </c>
      <c r="FF235" t="s">
        <v>1925</v>
      </c>
      <c r="FG235" t="s">
        <v>1925</v>
      </c>
      <c r="FH235" t="s">
        <v>1925</v>
      </c>
      <c r="FI235" t="s">
        <v>1925</v>
      </c>
      <c r="FJ235" t="s">
        <v>1925</v>
      </c>
      <c r="FK235" t="s">
        <v>1925</v>
      </c>
      <c r="FL235">
        <v>0</v>
      </c>
      <c r="FM235">
        <v>0</v>
      </c>
      <c r="FN235">
        <v>0</v>
      </c>
      <c r="FO235">
        <v>0</v>
      </c>
      <c r="FP235">
        <v>0</v>
      </c>
      <c r="FQ235">
        <v>1</v>
      </c>
      <c r="FR235">
        <v>0</v>
      </c>
      <c r="FS235">
        <v>0</v>
      </c>
      <c r="FT235">
        <v>0</v>
      </c>
      <c r="FU235">
        <v>1</v>
      </c>
      <c r="FV235">
        <v>0</v>
      </c>
      <c r="FW235">
        <v>0</v>
      </c>
      <c r="FX235">
        <v>1</v>
      </c>
      <c r="FY235">
        <v>0</v>
      </c>
      <c r="FZ235">
        <v>0</v>
      </c>
      <c r="GA235">
        <v>0</v>
      </c>
      <c r="GB235">
        <v>0</v>
      </c>
      <c r="GC235">
        <v>1</v>
      </c>
      <c r="GD235">
        <v>0</v>
      </c>
      <c r="GE235">
        <v>1</v>
      </c>
      <c r="GF235">
        <v>1</v>
      </c>
      <c r="GG235">
        <v>0</v>
      </c>
      <c r="GH235">
        <v>0</v>
      </c>
      <c r="GI235">
        <v>0</v>
      </c>
      <c r="GJ235">
        <v>0</v>
      </c>
      <c r="GK235">
        <v>0</v>
      </c>
      <c r="GL235">
        <v>0</v>
      </c>
      <c r="GM235">
        <v>0</v>
      </c>
      <c r="GN235">
        <v>1</v>
      </c>
      <c r="GO235">
        <v>0</v>
      </c>
      <c r="GP235">
        <v>0</v>
      </c>
      <c r="GQ235">
        <v>0</v>
      </c>
      <c r="GR235" t="s">
        <v>1925</v>
      </c>
      <c r="GS235" t="s">
        <v>1925</v>
      </c>
      <c r="GT235" t="s">
        <v>1925</v>
      </c>
      <c r="GU235" t="s">
        <v>1925</v>
      </c>
      <c r="GV235" t="s">
        <v>1925</v>
      </c>
      <c r="GW235" t="s">
        <v>1925</v>
      </c>
      <c r="GX235" t="s">
        <v>1925</v>
      </c>
      <c r="GY235" t="s">
        <v>1925</v>
      </c>
      <c r="GZ235" t="s">
        <v>1925</v>
      </c>
      <c r="HA235" t="s">
        <v>1925</v>
      </c>
      <c r="HB235" t="s">
        <v>1925</v>
      </c>
      <c r="HC235" t="s">
        <v>1925</v>
      </c>
      <c r="HD235" t="s">
        <v>1925</v>
      </c>
      <c r="HE235">
        <v>1</v>
      </c>
      <c r="HF235">
        <v>1</v>
      </c>
      <c r="HG235">
        <v>1</v>
      </c>
      <c r="HH235">
        <v>1</v>
      </c>
      <c r="HI235">
        <v>0</v>
      </c>
      <c r="HJ235">
        <v>1</v>
      </c>
      <c r="HK235">
        <v>1</v>
      </c>
      <c r="HL235">
        <v>0</v>
      </c>
      <c r="HM235">
        <v>1</v>
      </c>
      <c r="HN235">
        <v>0</v>
      </c>
      <c r="HO235">
        <v>0</v>
      </c>
      <c r="HP235">
        <v>0</v>
      </c>
      <c r="HQ235">
        <v>0</v>
      </c>
      <c r="HR235">
        <v>0</v>
      </c>
      <c r="HS235">
        <v>0</v>
      </c>
    </row>
    <row r="236" spans="1:227" x14ac:dyDescent="0.35">
      <c r="A236" t="s">
        <v>959</v>
      </c>
      <c r="B236" s="1">
        <v>42917</v>
      </c>
      <c r="C236" s="1">
        <v>43435</v>
      </c>
      <c r="D236">
        <v>1</v>
      </c>
      <c r="E236">
        <v>1</v>
      </c>
      <c r="F236">
        <v>1</v>
      </c>
      <c r="G236">
        <v>1</v>
      </c>
      <c r="H236">
        <v>0</v>
      </c>
      <c r="I236">
        <v>0</v>
      </c>
      <c r="J236">
        <v>0</v>
      </c>
      <c r="K236">
        <v>0</v>
      </c>
      <c r="L236">
        <v>0</v>
      </c>
      <c r="M236">
        <v>0</v>
      </c>
      <c r="N236">
        <v>1</v>
      </c>
      <c r="O236">
        <v>0</v>
      </c>
      <c r="P236">
        <v>0</v>
      </c>
      <c r="Q236">
        <v>0</v>
      </c>
      <c r="R236">
        <v>0</v>
      </c>
      <c r="S236">
        <v>1</v>
      </c>
      <c r="T236">
        <v>0</v>
      </c>
      <c r="U236">
        <v>0</v>
      </c>
      <c r="V236">
        <v>1</v>
      </c>
      <c r="W236">
        <v>0</v>
      </c>
      <c r="X236">
        <v>0</v>
      </c>
      <c r="Y236">
        <v>0</v>
      </c>
      <c r="Z236">
        <v>0</v>
      </c>
      <c r="AA236">
        <v>0</v>
      </c>
      <c r="AB236">
        <v>0</v>
      </c>
      <c r="AC236">
        <v>1</v>
      </c>
      <c r="AD236">
        <v>0</v>
      </c>
      <c r="AE236">
        <v>0</v>
      </c>
      <c r="AF236">
        <v>0</v>
      </c>
      <c r="AG236">
        <v>0</v>
      </c>
      <c r="AH236">
        <v>1</v>
      </c>
      <c r="AI236">
        <v>0</v>
      </c>
      <c r="AJ236">
        <v>0</v>
      </c>
      <c r="AK236">
        <v>0</v>
      </c>
      <c r="AL236">
        <v>1</v>
      </c>
      <c r="AM236">
        <v>0</v>
      </c>
      <c r="AN236">
        <v>1</v>
      </c>
      <c r="AO236">
        <v>1</v>
      </c>
      <c r="AP236">
        <v>0</v>
      </c>
      <c r="AQ236">
        <v>1</v>
      </c>
      <c r="AR236">
        <v>0</v>
      </c>
      <c r="AS236">
        <v>1</v>
      </c>
      <c r="AT236">
        <v>0</v>
      </c>
      <c r="AU236">
        <v>0</v>
      </c>
      <c r="AV236">
        <v>0</v>
      </c>
      <c r="AW236">
        <v>0</v>
      </c>
      <c r="AX236">
        <v>0</v>
      </c>
      <c r="AY236">
        <v>0</v>
      </c>
      <c r="AZ236">
        <v>0</v>
      </c>
      <c r="BA236">
        <v>0</v>
      </c>
      <c r="BB236">
        <v>0</v>
      </c>
      <c r="BC236">
        <v>0</v>
      </c>
      <c r="BD236">
        <v>0</v>
      </c>
      <c r="BE236">
        <v>0</v>
      </c>
      <c r="BF236">
        <v>0</v>
      </c>
      <c r="BG236">
        <v>0</v>
      </c>
      <c r="BH236">
        <v>0</v>
      </c>
      <c r="BI236">
        <v>0</v>
      </c>
      <c r="BJ236">
        <v>0</v>
      </c>
      <c r="BK236">
        <v>1</v>
      </c>
      <c r="BL236">
        <v>0</v>
      </c>
      <c r="BM236">
        <v>0</v>
      </c>
      <c r="BN236">
        <v>0</v>
      </c>
      <c r="BO236">
        <v>0</v>
      </c>
      <c r="BP236">
        <v>0</v>
      </c>
      <c r="BQ236">
        <v>0</v>
      </c>
      <c r="BR236">
        <v>0</v>
      </c>
      <c r="BS236">
        <v>1</v>
      </c>
      <c r="BT236">
        <v>1</v>
      </c>
      <c r="BU236">
        <v>0</v>
      </c>
      <c r="BV236">
        <v>0</v>
      </c>
      <c r="BW236">
        <v>0</v>
      </c>
      <c r="BX236">
        <v>0</v>
      </c>
      <c r="BY236">
        <v>0</v>
      </c>
      <c r="BZ236">
        <v>0</v>
      </c>
      <c r="CA236">
        <v>0</v>
      </c>
      <c r="CB236">
        <v>0</v>
      </c>
      <c r="CC236">
        <v>0</v>
      </c>
      <c r="CD236">
        <v>1</v>
      </c>
      <c r="CE236">
        <v>0</v>
      </c>
      <c r="CF236">
        <v>0</v>
      </c>
      <c r="CG236">
        <v>0</v>
      </c>
      <c r="CH236">
        <v>0</v>
      </c>
      <c r="CI236">
        <v>0</v>
      </c>
      <c r="CJ236">
        <v>1</v>
      </c>
      <c r="CK236">
        <v>0</v>
      </c>
      <c r="CL236">
        <v>0</v>
      </c>
      <c r="CM236">
        <v>0</v>
      </c>
      <c r="CN236">
        <v>0</v>
      </c>
      <c r="CO236">
        <v>0</v>
      </c>
      <c r="CP236">
        <v>0</v>
      </c>
      <c r="CQ236">
        <v>0</v>
      </c>
      <c r="CR236">
        <v>0</v>
      </c>
      <c r="CS236">
        <v>0</v>
      </c>
      <c r="CT236">
        <v>0</v>
      </c>
      <c r="CU236">
        <v>1</v>
      </c>
      <c r="CV236">
        <v>0</v>
      </c>
      <c r="CW236">
        <v>0</v>
      </c>
      <c r="CX236">
        <v>0</v>
      </c>
      <c r="CY236">
        <v>0</v>
      </c>
      <c r="CZ236">
        <v>0</v>
      </c>
      <c r="DA236">
        <v>0</v>
      </c>
      <c r="DB236">
        <v>0</v>
      </c>
      <c r="DC236">
        <v>0</v>
      </c>
      <c r="DD236">
        <v>0</v>
      </c>
      <c r="DE236">
        <v>0</v>
      </c>
      <c r="DF236">
        <v>0</v>
      </c>
      <c r="DG236">
        <v>0</v>
      </c>
      <c r="DH236">
        <v>1</v>
      </c>
      <c r="DI236">
        <v>0</v>
      </c>
      <c r="DJ236">
        <v>0</v>
      </c>
      <c r="DK236">
        <v>1</v>
      </c>
      <c r="DL236">
        <v>0</v>
      </c>
      <c r="DM236">
        <v>0</v>
      </c>
      <c r="DN236">
        <v>1</v>
      </c>
      <c r="DO236">
        <v>0</v>
      </c>
      <c r="DP236">
        <v>1</v>
      </c>
      <c r="DQ236">
        <v>1</v>
      </c>
      <c r="DR236">
        <v>0</v>
      </c>
      <c r="DS236">
        <v>0</v>
      </c>
      <c r="DT236">
        <v>0</v>
      </c>
      <c r="DU236">
        <v>0</v>
      </c>
      <c r="DV236">
        <v>0</v>
      </c>
      <c r="DW236">
        <v>0</v>
      </c>
      <c r="DX236">
        <v>0</v>
      </c>
      <c r="DY236">
        <v>0</v>
      </c>
      <c r="DZ236">
        <v>0</v>
      </c>
      <c r="EA236">
        <v>0</v>
      </c>
      <c r="EB236">
        <v>0</v>
      </c>
      <c r="EC236">
        <v>0</v>
      </c>
      <c r="ED236">
        <v>0</v>
      </c>
      <c r="EE236">
        <v>0</v>
      </c>
      <c r="EF236">
        <v>0</v>
      </c>
      <c r="EG236">
        <v>0</v>
      </c>
      <c r="EH236">
        <v>0</v>
      </c>
      <c r="EI236">
        <v>0</v>
      </c>
      <c r="EJ236">
        <v>1</v>
      </c>
      <c r="EK236">
        <v>0</v>
      </c>
      <c r="EL236">
        <v>0</v>
      </c>
      <c r="EM236">
        <v>1</v>
      </c>
      <c r="EN236">
        <v>0</v>
      </c>
      <c r="EO236">
        <v>0</v>
      </c>
      <c r="EP236">
        <v>0</v>
      </c>
      <c r="EQ236">
        <v>0</v>
      </c>
      <c r="ER236">
        <v>0</v>
      </c>
      <c r="ES236">
        <v>0</v>
      </c>
      <c r="ET236">
        <v>0</v>
      </c>
      <c r="EU236">
        <v>0</v>
      </c>
      <c r="EV236">
        <v>0</v>
      </c>
      <c r="EW236">
        <v>2</v>
      </c>
      <c r="EX236" t="s">
        <v>1925</v>
      </c>
      <c r="EY236" t="s">
        <v>1925</v>
      </c>
      <c r="EZ236" t="s">
        <v>1925</v>
      </c>
      <c r="FA236" t="s">
        <v>1925</v>
      </c>
      <c r="FB236" t="s">
        <v>1925</v>
      </c>
      <c r="FC236" t="s">
        <v>1925</v>
      </c>
      <c r="FD236" t="s">
        <v>1925</v>
      </c>
      <c r="FE236">
        <v>0</v>
      </c>
      <c r="FF236" t="s">
        <v>1925</v>
      </c>
      <c r="FG236" t="s">
        <v>1925</v>
      </c>
      <c r="FH236" t="s">
        <v>1925</v>
      </c>
      <c r="FI236" t="s">
        <v>1925</v>
      </c>
      <c r="FJ236" t="s">
        <v>1925</v>
      </c>
      <c r="FK236" t="s">
        <v>1925</v>
      </c>
      <c r="FL236">
        <v>0</v>
      </c>
      <c r="FM236">
        <v>0</v>
      </c>
      <c r="FN236">
        <v>0</v>
      </c>
      <c r="FO236">
        <v>0</v>
      </c>
      <c r="FP236">
        <v>0</v>
      </c>
      <c r="FQ236">
        <v>1</v>
      </c>
      <c r="FR236">
        <v>0</v>
      </c>
      <c r="FS236">
        <v>0</v>
      </c>
      <c r="FT236">
        <v>0</v>
      </c>
      <c r="FU236">
        <v>1</v>
      </c>
      <c r="FV236">
        <v>0</v>
      </c>
      <c r="FW236">
        <v>0</v>
      </c>
      <c r="FX236">
        <v>1</v>
      </c>
      <c r="FY236">
        <v>0</v>
      </c>
      <c r="FZ236">
        <v>0</v>
      </c>
      <c r="GA236">
        <v>0</v>
      </c>
      <c r="GB236">
        <v>0</v>
      </c>
      <c r="GC236">
        <v>1</v>
      </c>
      <c r="GD236">
        <v>0</v>
      </c>
      <c r="GE236">
        <v>1</v>
      </c>
      <c r="GF236">
        <v>1</v>
      </c>
      <c r="GG236">
        <v>0</v>
      </c>
      <c r="GH236">
        <v>0</v>
      </c>
      <c r="GI236">
        <v>0</v>
      </c>
      <c r="GJ236">
        <v>0</v>
      </c>
      <c r="GK236">
        <v>0</v>
      </c>
      <c r="GL236">
        <v>0</v>
      </c>
      <c r="GM236">
        <v>0</v>
      </c>
      <c r="GN236">
        <v>1</v>
      </c>
      <c r="GO236">
        <v>0</v>
      </c>
      <c r="GP236">
        <v>0</v>
      </c>
      <c r="GQ236">
        <v>0</v>
      </c>
      <c r="GR236" t="s">
        <v>1925</v>
      </c>
      <c r="GS236" t="s">
        <v>1925</v>
      </c>
      <c r="GT236" t="s">
        <v>1925</v>
      </c>
      <c r="GU236" t="s">
        <v>1925</v>
      </c>
      <c r="GV236" t="s">
        <v>1925</v>
      </c>
      <c r="GW236" t="s">
        <v>1925</v>
      </c>
      <c r="GX236" t="s">
        <v>1925</v>
      </c>
      <c r="GY236" t="s">
        <v>1925</v>
      </c>
      <c r="GZ236" t="s">
        <v>1925</v>
      </c>
      <c r="HA236" t="s">
        <v>1925</v>
      </c>
      <c r="HB236" t="s">
        <v>1925</v>
      </c>
      <c r="HC236" t="s">
        <v>1925</v>
      </c>
      <c r="HD236" t="s">
        <v>1925</v>
      </c>
      <c r="HE236">
        <v>1</v>
      </c>
      <c r="HF236">
        <v>1</v>
      </c>
      <c r="HG236">
        <v>1</v>
      </c>
      <c r="HH236">
        <v>1</v>
      </c>
      <c r="HI236">
        <v>0</v>
      </c>
      <c r="HJ236">
        <v>1</v>
      </c>
      <c r="HK236">
        <v>1</v>
      </c>
      <c r="HL236">
        <v>0</v>
      </c>
      <c r="HM236">
        <v>1</v>
      </c>
      <c r="HN236">
        <v>0</v>
      </c>
      <c r="HO236">
        <v>0</v>
      </c>
      <c r="HP236">
        <v>0</v>
      </c>
      <c r="HQ236">
        <v>0</v>
      </c>
      <c r="HR236">
        <v>0</v>
      </c>
      <c r="HS236">
        <v>0</v>
      </c>
    </row>
    <row r="237" spans="1:227" x14ac:dyDescent="0.35">
      <c r="A237" t="s">
        <v>982</v>
      </c>
      <c r="B237" s="1">
        <v>39448</v>
      </c>
      <c r="C237" s="1">
        <v>39687</v>
      </c>
      <c r="D237">
        <v>1</v>
      </c>
      <c r="E237">
        <v>1</v>
      </c>
      <c r="F237">
        <v>0</v>
      </c>
      <c r="G237">
        <v>0</v>
      </c>
      <c r="H237">
        <v>0</v>
      </c>
      <c r="I237">
        <v>0</v>
      </c>
      <c r="J237">
        <v>0</v>
      </c>
      <c r="K237">
        <v>0</v>
      </c>
      <c r="L237">
        <v>0</v>
      </c>
      <c r="M237">
        <v>0</v>
      </c>
      <c r="N237">
        <v>0</v>
      </c>
      <c r="O237">
        <v>0</v>
      </c>
      <c r="P237">
        <v>1</v>
      </c>
      <c r="Q237" t="s">
        <v>1925</v>
      </c>
      <c r="R237" t="s">
        <v>1925</v>
      </c>
      <c r="S237" t="s">
        <v>1925</v>
      </c>
      <c r="T237" t="s">
        <v>1925</v>
      </c>
      <c r="U237" t="s">
        <v>1925</v>
      </c>
      <c r="V237" t="s">
        <v>1925</v>
      </c>
      <c r="W237">
        <v>1</v>
      </c>
      <c r="X237">
        <v>1</v>
      </c>
      <c r="Y237">
        <v>0</v>
      </c>
      <c r="Z237">
        <v>0</v>
      </c>
      <c r="AA237">
        <v>0</v>
      </c>
      <c r="AB237">
        <v>0</v>
      </c>
      <c r="AC237">
        <v>0</v>
      </c>
      <c r="AD237">
        <v>0</v>
      </c>
      <c r="AE237">
        <v>0</v>
      </c>
      <c r="AF237">
        <v>0</v>
      </c>
      <c r="AG237">
        <v>0</v>
      </c>
      <c r="AH237">
        <v>0</v>
      </c>
      <c r="AI237">
        <v>0</v>
      </c>
      <c r="AJ237">
        <v>0</v>
      </c>
      <c r="AK237">
        <v>0</v>
      </c>
      <c r="AL237">
        <v>0</v>
      </c>
      <c r="AM237">
        <v>0</v>
      </c>
      <c r="AN237">
        <v>1</v>
      </c>
      <c r="AO237">
        <v>0</v>
      </c>
      <c r="AP237">
        <v>0</v>
      </c>
      <c r="AQ237">
        <v>1</v>
      </c>
      <c r="AR237">
        <v>0</v>
      </c>
      <c r="AS237">
        <v>0</v>
      </c>
      <c r="AT237">
        <v>0</v>
      </c>
      <c r="AU237">
        <v>0</v>
      </c>
      <c r="AV237">
        <v>1</v>
      </c>
      <c r="AW237">
        <v>0</v>
      </c>
      <c r="AX237">
        <v>0</v>
      </c>
      <c r="AY237">
        <v>0</v>
      </c>
      <c r="AZ237">
        <v>0</v>
      </c>
      <c r="BA237">
        <v>0</v>
      </c>
      <c r="BB237">
        <v>0</v>
      </c>
      <c r="BC237">
        <v>0</v>
      </c>
      <c r="BD237">
        <v>0</v>
      </c>
      <c r="BE237">
        <v>0</v>
      </c>
      <c r="BF237">
        <v>0</v>
      </c>
      <c r="BG237">
        <v>0</v>
      </c>
      <c r="BH237">
        <v>0</v>
      </c>
      <c r="BI237">
        <v>0</v>
      </c>
      <c r="BJ237">
        <v>0</v>
      </c>
      <c r="BK237">
        <v>1</v>
      </c>
      <c r="BL237">
        <v>0</v>
      </c>
      <c r="BM237">
        <v>0</v>
      </c>
      <c r="BN237">
        <v>0</v>
      </c>
      <c r="BO237">
        <v>0</v>
      </c>
      <c r="BP237">
        <v>0</v>
      </c>
      <c r="BQ237">
        <v>0</v>
      </c>
      <c r="BR237">
        <v>0</v>
      </c>
      <c r="BS237">
        <v>1</v>
      </c>
      <c r="BT237">
        <v>1</v>
      </c>
      <c r="BU237">
        <v>0</v>
      </c>
      <c r="BV237">
        <v>0</v>
      </c>
      <c r="BW237">
        <v>0</v>
      </c>
      <c r="BX237">
        <v>0</v>
      </c>
      <c r="BY237">
        <v>0</v>
      </c>
      <c r="BZ237">
        <v>1</v>
      </c>
      <c r="CA237">
        <v>1</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1</v>
      </c>
      <c r="CU237">
        <v>0</v>
      </c>
      <c r="CV237">
        <v>1</v>
      </c>
      <c r="CW237">
        <v>0</v>
      </c>
      <c r="CX237">
        <v>0</v>
      </c>
      <c r="CY237">
        <v>0</v>
      </c>
      <c r="CZ237">
        <v>0</v>
      </c>
      <c r="DA237">
        <v>0</v>
      </c>
      <c r="DB237">
        <v>0</v>
      </c>
      <c r="DC237">
        <v>0</v>
      </c>
      <c r="DD237">
        <v>0</v>
      </c>
      <c r="DE237">
        <v>0</v>
      </c>
      <c r="DF237">
        <v>0</v>
      </c>
      <c r="DG237">
        <v>0</v>
      </c>
      <c r="DH237">
        <v>0</v>
      </c>
      <c r="DI237">
        <v>0</v>
      </c>
      <c r="DJ237">
        <v>0</v>
      </c>
      <c r="DK237">
        <v>0</v>
      </c>
      <c r="DL237">
        <v>0</v>
      </c>
      <c r="DM237">
        <v>0</v>
      </c>
      <c r="DN237">
        <v>1</v>
      </c>
      <c r="DO237">
        <v>0</v>
      </c>
      <c r="DP237">
        <v>0</v>
      </c>
      <c r="DQ237">
        <v>0</v>
      </c>
      <c r="DR237">
        <v>1</v>
      </c>
      <c r="DS237">
        <v>0</v>
      </c>
      <c r="DT237">
        <v>0</v>
      </c>
      <c r="DU237">
        <v>0</v>
      </c>
      <c r="DV237">
        <v>0</v>
      </c>
      <c r="DW237">
        <v>1</v>
      </c>
      <c r="DX237">
        <v>0</v>
      </c>
      <c r="DY237">
        <v>0</v>
      </c>
      <c r="DZ237">
        <v>0</v>
      </c>
      <c r="EA237">
        <v>0</v>
      </c>
      <c r="EB237">
        <v>0</v>
      </c>
      <c r="EC237">
        <v>0</v>
      </c>
      <c r="ED237">
        <v>0</v>
      </c>
      <c r="EE237">
        <v>0</v>
      </c>
      <c r="EF237">
        <v>0</v>
      </c>
      <c r="EG237">
        <v>0</v>
      </c>
      <c r="EH237">
        <v>0</v>
      </c>
      <c r="EI237">
        <v>0</v>
      </c>
      <c r="EJ237">
        <v>1</v>
      </c>
      <c r="EK237">
        <v>0</v>
      </c>
      <c r="EL237">
        <v>0</v>
      </c>
      <c r="EM237">
        <v>1</v>
      </c>
      <c r="EN237">
        <v>0</v>
      </c>
      <c r="EO237">
        <v>0</v>
      </c>
      <c r="EP237">
        <v>0</v>
      </c>
      <c r="EQ237">
        <v>0</v>
      </c>
      <c r="ER237">
        <v>0</v>
      </c>
      <c r="ES237">
        <v>0</v>
      </c>
      <c r="ET237">
        <v>0</v>
      </c>
      <c r="EU237">
        <v>0</v>
      </c>
      <c r="EV237">
        <v>0</v>
      </c>
      <c r="EW237">
        <v>2</v>
      </c>
      <c r="EX237" t="s">
        <v>1925</v>
      </c>
      <c r="EY237" t="s">
        <v>1925</v>
      </c>
      <c r="EZ237" t="s">
        <v>1925</v>
      </c>
      <c r="FA237" t="s">
        <v>1925</v>
      </c>
      <c r="FB237" t="s">
        <v>1925</v>
      </c>
      <c r="FC237" t="s">
        <v>1925</v>
      </c>
      <c r="FD237" t="s">
        <v>1925</v>
      </c>
      <c r="FE237">
        <v>0</v>
      </c>
      <c r="FF237" t="s">
        <v>1925</v>
      </c>
      <c r="FG237" t="s">
        <v>1925</v>
      </c>
      <c r="FH237" t="s">
        <v>1925</v>
      </c>
      <c r="FI237" t="s">
        <v>1925</v>
      </c>
      <c r="FJ237" t="s">
        <v>1925</v>
      </c>
      <c r="FK237" t="s">
        <v>1925</v>
      </c>
      <c r="FL237">
        <v>1</v>
      </c>
      <c r="FM237">
        <v>0</v>
      </c>
      <c r="FN237">
        <v>0</v>
      </c>
      <c r="FO237">
        <v>0</v>
      </c>
      <c r="FP237">
        <v>0</v>
      </c>
      <c r="FQ237">
        <v>0</v>
      </c>
      <c r="FR237">
        <v>1</v>
      </c>
      <c r="FS237">
        <v>1</v>
      </c>
      <c r="FT237">
        <v>0</v>
      </c>
      <c r="FU237">
        <v>0</v>
      </c>
      <c r="FV237">
        <v>0</v>
      </c>
      <c r="FW237">
        <v>0</v>
      </c>
      <c r="FX237">
        <v>0</v>
      </c>
      <c r="FY237">
        <v>0</v>
      </c>
      <c r="FZ237">
        <v>0</v>
      </c>
      <c r="GA237">
        <v>0</v>
      </c>
      <c r="GB237">
        <v>0</v>
      </c>
      <c r="GC237">
        <v>1</v>
      </c>
      <c r="GD237">
        <v>0</v>
      </c>
      <c r="GE237">
        <v>1</v>
      </c>
      <c r="GF237">
        <v>1</v>
      </c>
      <c r="GG237">
        <v>0</v>
      </c>
      <c r="GH237">
        <v>0</v>
      </c>
      <c r="GI237">
        <v>0</v>
      </c>
      <c r="GJ237">
        <v>0</v>
      </c>
      <c r="GK237">
        <v>0</v>
      </c>
      <c r="GL237">
        <v>0</v>
      </c>
      <c r="GM237">
        <v>0</v>
      </c>
      <c r="GN237">
        <v>0</v>
      </c>
      <c r="GO237">
        <v>0</v>
      </c>
      <c r="GP237">
        <v>0</v>
      </c>
      <c r="GQ237">
        <v>0</v>
      </c>
      <c r="GR237" t="s">
        <v>1925</v>
      </c>
      <c r="GS237" t="s">
        <v>1925</v>
      </c>
      <c r="GT237" t="s">
        <v>1925</v>
      </c>
      <c r="GU237" t="s">
        <v>1925</v>
      </c>
      <c r="GV237" t="s">
        <v>1925</v>
      </c>
      <c r="GW237" t="s">
        <v>1925</v>
      </c>
      <c r="GX237" t="s">
        <v>1925</v>
      </c>
      <c r="GY237" t="s">
        <v>1925</v>
      </c>
      <c r="GZ237" t="s">
        <v>1925</v>
      </c>
      <c r="HA237" t="s">
        <v>1925</v>
      </c>
      <c r="HB237" t="s">
        <v>1925</v>
      </c>
      <c r="HC237" t="s">
        <v>1925</v>
      </c>
      <c r="HD237" t="s">
        <v>1925</v>
      </c>
      <c r="HE237">
        <v>1</v>
      </c>
      <c r="HF237">
        <v>1</v>
      </c>
      <c r="HG237">
        <v>1</v>
      </c>
      <c r="HH237">
        <v>1</v>
      </c>
      <c r="HI237">
        <v>0</v>
      </c>
      <c r="HJ237">
        <v>1</v>
      </c>
      <c r="HK237">
        <v>1</v>
      </c>
      <c r="HL237">
        <v>0</v>
      </c>
      <c r="HM237">
        <v>1</v>
      </c>
      <c r="HN237">
        <v>1</v>
      </c>
      <c r="HO237">
        <v>1</v>
      </c>
      <c r="HP237">
        <v>0</v>
      </c>
      <c r="HQ237">
        <v>0</v>
      </c>
      <c r="HR237">
        <v>0</v>
      </c>
      <c r="HS237">
        <v>0</v>
      </c>
    </row>
    <row r="238" spans="1:227" x14ac:dyDescent="0.35">
      <c r="A238" t="s">
        <v>982</v>
      </c>
      <c r="B238" s="1">
        <v>39688</v>
      </c>
      <c r="C238" s="1">
        <v>40417</v>
      </c>
      <c r="D238">
        <v>1</v>
      </c>
      <c r="E238">
        <v>1</v>
      </c>
      <c r="F238">
        <v>0</v>
      </c>
      <c r="G238">
        <v>0</v>
      </c>
      <c r="H238">
        <v>0</v>
      </c>
      <c r="I238">
        <v>0</v>
      </c>
      <c r="J238">
        <v>0</v>
      </c>
      <c r="K238">
        <v>0</v>
      </c>
      <c r="L238">
        <v>0</v>
      </c>
      <c r="M238">
        <v>0</v>
      </c>
      <c r="N238">
        <v>0</v>
      </c>
      <c r="O238">
        <v>0</v>
      </c>
      <c r="P238">
        <v>1</v>
      </c>
      <c r="Q238" t="s">
        <v>1925</v>
      </c>
      <c r="R238" t="s">
        <v>1925</v>
      </c>
      <c r="S238" t="s">
        <v>1925</v>
      </c>
      <c r="T238" t="s">
        <v>1925</v>
      </c>
      <c r="U238" t="s">
        <v>1925</v>
      </c>
      <c r="V238" t="s">
        <v>1925</v>
      </c>
      <c r="W238">
        <v>1</v>
      </c>
      <c r="X238">
        <v>1</v>
      </c>
      <c r="Y238">
        <v>0</v>
      </c>
      <c r="Z238">
        <v>0</v>
      </c>
      <c r="AA238">
        <v>0</v>
      </c>
      <c r="AB238">
        <v>0</v>
      </c>
      <c r="AC238">
        <v>0</v>
      </c>
      <c r="AD238">
        <v>0</v>
      </c>
      <c r="AE238">
        <v>0</v>
      </c>
      <c r="AF238">
        <v>0</v>
      </c>
      <c r="AG238">
        <v>0</v>
      </c>
      <c r="AH238">
        <v>0</v>
      </c>
      <c r="AI238">
        <v>0</v>
      </c>
      <c r="AJ238">
        <v>0</v>
      </c>
      <c r="AK238">
        <v>0</v>
      </c>
      <c r="AL238">
        <v>0</v>
      </c>
      <c r="AM238">
        <v>0</v>
      </c>
      <c r="AN238">
        <v>1</v>
      </c>
      <c r="AO238">
        <v>0</v>
      </c>
      <c r="AP238">
        <v>0</v>
      </c>
      <c r="AQ238">
        <v>1</v>
      </c>
      <c r="AR238">
        <v>0</v>
      </c>
      <c r="AS238">
        <v>0</v>
      </c>
      <c r="AT238">
        <v>0</v>
      </c>
      <c r="AU238">
        <v>0</v>
      </c>
      <c r="AV238">
        <v>1</v>
      </c>
      <c r="AW238">
        <v>0</v>
      </c>
      <c r="AX238">
        <v>0</v>
      </c>
      <c r="AY238">
        <v>0</v>
      </c>
      <c r="AZ238">
        <v>0</v>
      </c>
      <c r="BA238">
        <v>0</v>
      </c>
      <c r="BB238">
        <v>0</v>
      </c>
      <c r="BC238">
        <v>0</v>
      </c>
      <c r="BD238">
        <v>0</v>
      </c>
      <c r="BE238">
        <v>0</v>
      </c>
      <c r="BF238">
        <v>0</v>
      </c>
      <c r="BG238">
        <v>0</v>
      </c>
      <c r="BH238">
        <v>0</v>
      </c>
      <c r="BI238">
        <v>0</v>
      </c>
      <c r="BJ238">
        <v>0</v>
      </c>
      <c r="BK238">
        <v>1</v>
      </c>
      <c r="BL238">
        <v>0</v>
      </c>
      <c r="BM238">
        <v>0</v>
      </c>
      <c r="BN238">
        <v>0</v>
      </c>
      <c r="BO238">
        <v>0</v>
      </c>
      <c r="BP238">
        <v>0</v>
      </c>
      <c r="BQ238">
        <v>0</v>
      </c>
      <c r="BR238">
        <v>0</v>
      </c>
      <c r="BS238">
        <v>1</v>
      </c>
      <c r="BT238">
        <v>1</v>
      </c>
      <c r="BU238">
        <v>0</v>
      </c>
      <c r="BV238">
        <v>0</v>
      </c>
      <c r="BW238">
        <v>0</v>
      </c>
      <c r="BX238">
        <v>0</v>
      </c>
      <c r="BY238">
        <v>0</v>
      </c>
      <c r="BZ238">
        <v>1</v>
      </c>
      <c r="CA238">
        <v>1</v>
      </c>
      <c r="CB238">
        <v>0</v>
      </c>
      <c r="CC238">
        <v>0</v>
      </c>
      <c r="CD238">
        <v>0</v>
      </c>
      <c r="CE238">
        <v>0</v>
      </c>
      <c r="CF238">
        <v>0</v>
      </c>
      <c r="CG238">
        <v>0</v>
      </c>
      <c r="CH238">
        <v>0</v>
      </c>
      <c r="CI238">
        <v>0</v>
      </c>
      <c r="CJ238">
        <v>0</v>
      </c>
      <c r="CK238">
        <v>0</v>
      </c>
      <c r="CL238">
        <v>0</v>
      </c>
      <c r="CM238">
        <v>0</v>
      </c>
      <c r="CN238">
        <v>0</v>
      </c>
      <c r="CO238">
        <v>0</v>
      </c>
      <c r="CP238">
        <v>0</v>
      </c>
      <c r="CQ238">
        <v>0</v>
      </c>
      <c r="CR238">
        <v>0</v>
      </c>
      <c r="CS238">
        <v>0</v>
      </c>
      <c r="CT238">
        <v>1</v>
      </c>
      <c r="CU238">
        <v>0</v>
      </c>
      <c r="CV238">
        <v>1</v>
      </c>
      <c r="CW238">
        <v>0</v>
      </c>
      <c r="CX238">
        <v>0</v>
      </c>
      <c r="CY238">
        <v>0</v>
      </c>
      <c r="CZ238">
        <v>0</v>
      </c>
      <c r="DA238">
        <v>0</v>
      </c>
      <c r="DB238">
        <v>0</v>
      </c>
      <c r="DC238">
        <v>0</v>
      </c>
      <c r="DD238">
        <v>0</v>
      </c>
      <c r="DE238">
        <v>0</v>
      </c>
      <c r="DF238">
        <v>0</v>
      </c>
      <c r="DG238">
        <v>0</v>
      </c>
      <c r="DH238">
        <v>0</v>
      </c>
      <c r="DI238">
        <v>0</v>
      </c>
      <c r="DJ238">
        <v>0</v>
      </c>
      <c r="DK238">
        <v>0</v>
      </c>
      <c r="DL238">
        <v>0</v>
      </c>
      <c r="DM238">
        <v>0</v>
      </c>
      <c r="DN238">
        <v>1</v>
      </c>
      <c r="DO238">
        <v>0</v>
      </c>
      <c r="DP238">
        <v>0</v>
      </c>
      <c r="DQ238">
        <v>0</v>
      </c>
      <c r="DR238">
        <v>1</v>
      </c>
      <c r="DS238">
        <v>0</v>
      </c>
      <c r="DT238">
        <v>0</v>
      </c>
      <c r="DU238">
        <v>0</v>
      </c>
      <c r="DV238">
        <v>0</v>
      </c>
      <c r="DW238">
        <v>1</v>
      </c>
      <c r="DX238">
        <v>0</v>
      </c>
      <c r="DY238">
        <v>0</v>
      </c>
      <c r="DZ238">
        <v>0</v>
      </c>
      <c r="EA238">
        <v>0</v>
      </c>
      <c r="EB238">
        <v>0</v>
      </c>
      <c r="EC238">
        <v>0</v>
      </c>
      <c r="ED238">
        <v>0</v>
      </c>
      <c r="EE238">
        <v>0</v>
      </c>
      <c r="EF238">
        <v>0</v>
      </c>
      <c r="EG238">
        <v>0</v>
      </c>
      <c r="EH238">
        <v>0</v>
      </c>
      <c r="EI238">
        <v>0</v>
      </c>
      <c r="EJ238">
        <v>1</v>
      </c>
      <c r="EK238">
        <v>0</v>
      </c>
      <c r="EL238">
        <v>0</v>
      </c>
      <c r="EM238">
        <v>1</v>
      </c>
      <c r="EN238">
        <v>0</v>
      </c>
      <c r="EO238">
        <v>0</v>
      </c>
      <c r="EP238">
        <v>0</v>
      </c>
      <c r="EQ238">
        <v>0</v>
      </c>
      <c r="ER238">
        <v>0</v>
      </c>
      <c r="ES238">
        <v>0</v>
      </c>
      <c r="ET238">
        <v>0</v>
      </c>
      <c r="EU238">
        <v>0</v>
      </c>
      <c r="EV238">
        <v>0</v>
      </c>
      <c r="EW238">
        <v>2</v>
      </c>
      <c r="EX238" t="s">
        <v>1925</v>
      </c>
      <c r="EY238" t="s">
        <v>1925</v>
      </c>
      <c r="EZ238" t="s">
        <v>1925</v>
      </c>
      <c r="FA238" t="s">
        <v>1925</v>
      </c>
      <c r="FB238" t="s">
        <v>1925</v>
      </c>
      <c r="FC238" t="s">
        <v>1925</v>
      </c>
      <c r="FD238" t="s">
        <v>1925</v>
      </c>
      <c r="FE238">
        <v>0</v>
      </c>
      <c r="FF238" t="s">
        <v>1925</v>
      </c>
      <c r="FG238" t="s">
        <v>1925</v>
      </c>
      <c r="FH238" t="s">
        <v>1925</v>
      </c>
      <c r="FI238" t="s">
        <v>1925</v>
      </c>
      <c r="FJ238" t="s">
        <v>1925</v>
      </c>
      <c r="FK238" t="s">
        <v>1925</v>
      </c>
      <c r="FL238">
        <v>1</v>
      </c>
      <c r="FM238">
        <v>0</v>
      </c>
      <c r="FN238">
        <v>0</v>
      </c>
      <c r="FO238">
        <v>0</v>
      </c>
      <c r="FP238">
        <v>0</v>
      </c>
      <c r="FQ238">
        <v>0</v>
      </c>
      <c r="FR238">
        <v>1</v>
      </c>
      <c r="FS238">
        <v>1</v>
      </c>
      <c r="FT238">
        <v>0</v>
      </c>
      <c r="FU238">
        <v>0</v>
      </c>
      <c r="FV238">
        <v>0</v>
      </c>
      <c r="FW238">
        <v>0</v>
      </c>
      <c r="FX238">
        <v>0</v>
      </c>
      <c r="FY238">
        <v>0</v>
      </c>
      <c r="FZ238">
        <v>0</v>
      </c>
      <c r="GA238">
        <v>0</v>
      </c>
      <c r="GB238">
        <v>0</v>
      </c>
      <c r="GC238">
        <v>1</v>
      </c>
      <c r="GD238">
        <v>0</v>
      </c>
      <c r="GE238">
        <v>1</v>
      </c>
      <c r="GF238">
        <v>1</v>
      </c>
      <c r="GG238">
        <v>0</v>
      </c>
      <c r="GH238">
        <v>0</v>
      </c>
      <c r="GI238">
        <v>0</v>
      </c>
      <c r="GJ238">
        <v>0</v>
      </c>
      <c r="GK238">
        <v>0</v>
      </c>
      <c r="GL238">
        <v>0</v>
      </c>
      <c r="GM238">
        <v>0</v>
      </c>
      <c r="GN238">
        <v>0</v>
      </c>
      <c r="GO238">
        <v>0</v>
      </c>
      <c r="GP238">
        <v>0</v>
      </c>
      <c r="GQ238">
        <v>0</v>
      </c>
      <c r="GR238" t="s">
        <v>1925</v>
      </c>
      <c r="GS238" t="s">
        <v>1925</v>
      </c>
      <c r="GT238" t="s">
        <v>1925</v>
      </c>
      <c r="GU238" t="s">
        <v>1925</v>
      </c>
      <c r="GV238" t="s">
        <v>1925</v>
      </c>
      <c r="GW238" t="s">
        <v>1925</v>
      </c>
      <c r="GX238" t="s">
        <v>1925</v>
      </c>
      <c r="GY238" t="s">
        <v>1925</v>
      </c>
      <c r="GZ238" t="s">
        <v>1925</v>
      </c>
      <c r="HA238" t="s">
        <v>1925</v>
      </c>
      <c r="HB238" t="s">
        <v>1925</v>
      </c>
      <c r="HC238" t="s">
        <v>1925</v>
      </c>
      <c r="HD238" t="s">
        <v>1925</v>
      </c>
      <c r="HE238">
        <v>1</v>
      </c>
      <c r="HF238">
        <v>1</v>
      </c>
      <c r="HG238">
        <v>1</v>
      </c>
      <c r="HH238">
        <v>1</v>
      </c>
      <c r="HI238">
        <v>0</v>
      </c>
      <c r="HJ238">
        <v>1</v>
      </c>
      <c r="HK238">
        <v>1</v>
      </c>
      <c r="HL238">
        <v>0</v>
      </c>
      <c r="HM238">
        <v>1</v>
      </c>
      <c r="HN238">
        <v>1</v>
      </c>
      <c r="HO238">
        <v>1</v>
      </c>
      <c r="HP238">
        <v>0</v>
      </c>
      <c r="HQ238">
        <v>0</v>
      </c>
      <c r="HR238">
        <v>0</v>
      </c>
      <c r="HS238">
        <v>0</v>
      </c>
    </row>
    <row r="239" spans="1:227" x14ac:dyDescent="0.35">
      <c r="A239" t="s">
        <v>982</v>
      </c>
      <c r="B239" s="1">
        <v>40418</v>
      </c>
      <c r="C239" s="1">
        <v>41148</v>
      </c>
      <c r="D239">
        <v>1</v>
      </c>
      <c r="E239">
        <v>1</v>
      </c>
      <c r="F239">
        <v>0</v>
      </c>
      <c r="G239">
        <v>0</v>
      </c>
      <c r="H239">
        <v>0</v>
      </c>
      <c r="I239">
        <v>0</v>
      </c>
      <c r="J239">
        <v>0</v>
      </c>
      <c r="K239">
        <v>0</v>
      </c>
      <c r="L239">
        <v>0</v>
      </c>
      <c r="M239">
        <v>0</v>
      </c>
      <c r="N239">
        <v>0</v>
      </c>
      <c r="O239">
        <v>0</v>
      </c>
      <c r="P239">
        <v>1</v>
      </c>
      <c r="Q239" t="s">
        <v>1925</v>
      </c>
      <c r="R239" t="s">
        <v>1925</v>
      </c>
      <c r="S239" t="s">
        <v>1925</v>
      </c>
      <c r="T239" t="s">
        <v>1925</v>
      </c>
      <c r="U239" t="s">
        <v>1925</v>
      </c>
      <c r="V239" t="s">
        <v>1925</v>
      </c>
      <c r="W239">
        <v>1</v>
      </c>
      <c r="X239">
        <v>1</v>
      </c>
      <c r="Y239">
        <v>0</v>
      </c>
      <c r="Z239">
        <v>0</v>
      </c>
      <c r="AA239">
        <v>0</v>
      </c>
      <c r="AB239">
        <v>0</v>
      </c>
      <c r="AC239">
        <v>0</v>
      </c>
      <c r="AD239">
        <v>0</v>
      </c>
      <c r="AE239">
        <v>0</v>
      </c>
      <c r="AF239">
        <v>0</v>
      </c>
      <c r="AG239">
        <v>0</v>
      </c>
      <c r="AH239">
        <v>0</v>
      </c>
      <c r="AI239">
        <v>0</v>
      </c>
      <c r="AJ239">
        <v>0</v>
      </c>
      <c r="AK239">
        <v>0</v>
      </c>
      <c r="AL239">
        <v>0</v>
      </c>
      <c r="AM239">
        <v>0</v>
      </c>
      <c r="AN239">
        <v>1</v>
      </c>
      <c r="AO239">
        <v>0</v>
      </c>
      <c r="AP239">
        <v>0</v>
      </c>
      <c r="AQ239">
        <v>1</v>
      </c>
      <c r="AR239">
        <v>0</v>
      </c>
      <c r="AS239">
        <v>0</v>
      </c>
      <c r="AT239">
        <v>0</v>
      </c>
      <c r="AU239">
        <v>0</v>
      </c>
      <c r="AV239">
        <v>1</v>
      </c>
      <c r="AW239">
        <v>0</v>
      </c>
      <c r="AX239">
        <v>0</v>
      </c>
      <c r="AY239">
        <v>0</v>
      </c>
      <c r="AZ239">
        <v>0</v>
      </c>
      <c r="BA239">
        <v>0</v>
      </c>
      <c r="BB239">
        <v>0</v>
      </c>
      <c r="BC239">
        <v>0</v>
      </c>
      <c r="BD239">
        <v>0</v>
      </c>
      <c r="BE239">
        <v>0</v>
      </c>
      <c r="BF239">
        <v>0</v>
      </c>
      <c r="BG239">
        <v>0</v>
      </c>
      <c r="BH239">
        <v>0</v>
      </c>
      <c r="BI239">
        <v>0</v>
      </c>
      <c r="BJ239">
        <v>0</v>
      </c>
      <c r="BK239">
        <v>1</v>
      </c>
      <c r="BL239">
        <v>0</v>
      </c>
      <c r="BM239">
        <v>0</v>
      </c>
      <c r="BN239">
        <v>0</v>
      </c>
      <c r="BO239">
        <v>0</v>
      </c>
      <c r="BP239">
        <v>0</v>
      </c>
      <c r="BQ239">
        <v>0</v>
      </c>
      <c r="BR239">
        <v>0</v>
      </c>
      <c r="BS239">
        <v>1</v>
      </c>
      <c r="BT239">
        <v>1</v>
      </c>
      <c r="BU239">
        <v>0</v>
      </c>
      <c r="BV239">
        <v>0</v>
      </c>
      <c r="BW239">
        <v>0</v>
      </c>
      <c r="BX239">
        <v>0</v>
      </c>
      <c r="BY239">
        <v>0</v>
      </c>
      <c r="BZ239">
        <v>1</v>
      </c>
      <c r="CA239">
        <v>1</v>
      </c>
      <c r="CB239">
        <v>0</v>
      </c>
      <c r="CC239">
        <v>0</v>
      </c>
      <c r="CD239">
        <v>0</v>
      </c>
      <c r="CE239">
        <v>0</v>
      </c>
      <c r="CF239">
        <v>0</v>
      </c>
      <c r="CG239">
        <v>0</v>
      </c>
      <c r="CH239">
        <v>0</v>
      </c>
      <c r="CI239">
        <v>0</v>
      </c>
      <c r="CJ239">
        <v>0</v>
      </c>
      <c r="CK239">
        <v>0</v>
      </c>
      <c r="CL239">
        <v>0</v>
      </c>
      <c r="CM239">
        <v>0</v>
      </c>
      <c r="CN239">
        <v>0</v>
      </c>
      <c r="CO239">
        <v>0</v>
      </c>
      <c r="CP239">
        <v>0</v>
      </c>
      <c r="CQ239">
        <v>0</v>
      </c>
      <c r="CR239">
        <v>0</v>
      </c>
      <c r="CS239">
        <v>0</v>
      </c>
      <c r="CT239">
        <v>1</v>
      </c>
      <c r="CU239">
        <v>0</v>
      </c>
      <c r="CV239">
        <v>1</v>
      </c>
      <c r="CW239">
        <v>0</v>
      </c>
      <c r="CX239">
        <v>0</v>
      </c>
      <c r="CY239">
        <v>0</v>
      </c>
      <c r="CZ239">
        <v>0</v>
      </c>
      <c r="DA239">
        <v>0</v>
      </c>
      <c r="DB239">
        <v>0</v>
      </c>
      <c r="DC239">
        <v>0</v>
      </c>
      <c r="DD239">
        <v>0</v>
      </c>
      <c r="DE239">
        <v>0</v>
      </c>
      <c r="DF239">
        <v>0</v>
      </c>
      <c r="DG239">
        <v>0</v>
      </c>
      <c r="DH239">
        <v>0</v>
      </c>
      <c r="DI239">
        <v>0</v>
      </c>
      <c r="DJ239">
        <v>0</v>
      </c>
      <c r="DK239">
        <v>0</v>
      </c>
      <c r="DL239">
        <v>0</v>
      </c>
      <c r="DM239">
        <v>0</v>
      </c>
      <c r="DN239">
        <v>1</v>
      </c>
      <c r="DO239">
        <v>0</v>
      </c>
      <c r="DP239">
        <v>0</v>
      </c>
      <c r="DQ239">
        <v>0</v>
      </c>
      <c r="DR239">
        <v>1</v>
      </c>
      <c r="DS239">
        <v>0</v>
      </c>
      <c r="DT239">
        <v>0</v>
      </c>
      <c r="DU239">
        <v>0</v>
      </c>
      <c r="DV239">
        <v>0</v>
      </c>
      <c r="DW239">
        <v>1</v>
      </c>
      <c r="DX239">
        <v>0</v>
      </c>
      <c r="DY239">
        <v>0</v>
      </c>
      <c r="DZ239">
        <v>0</v>
      </c>
      <c r="EA239">
        <v>0</v>
      </c>
      <c r="EB239">
        <v>0</v>
      </c>
      <c r="EC239">
        <v>0</v>
      </c>
      <c r="ED239">
        <v>0</v>
      </c>
      <c r="EE239">
        <v>0</v>
      </c>
      <c r="EF239">
        <v>0</v>
      </c>
      <c r="EG239">
        <v>0</v>
      </c>
      <c r="EH239">
        <v>0</v>
      </c>
      <c r="EI239">
        <v>0</v>
      </c>
      <c r="EJ239">
        <v>1</v>
      </c>
      <c r="EK239">
        <v>0</v>
      </c>
      <c r="EL239">
        <v>0</v>
      </c>
      <c r="EM239">
        <v>1</v>
      </c>
      <c r="EN239">
        <v>0</v>
      </c>
      <c r="EO239">
        <v>0</v>
      </c>
      <c r="EP239">
        <v>0</v>
      </c>
      <c r="EQ239">
        <v>0</v>
      </c>
      <c r="ER239">
        <v>0</v>
      </c>
      <c r="ES239">
        <v>0</v>
      </c>
      <c r="ET239">
        <v>0</v>
      </c>
      <c r="EU239">
        <v>0</v>
      </c>
      <c r="EV239">
        <v>0</v>
      </c>
      <c r="EW239">
        <v>2</v>
      </c>
      <c r="EX239" t="s">
        <v>1925</v>
      </c>
      <c r="EY239" t="s">
        <v>1925</v>
      </c>
      <c r="EZ239" t="s">
        <v>1925</v>
      </c>
      <c r="FA239" t="s">
        <v>1925</v>
      </c>
      <c r="FB239" t="s">
        <v>1925</v>
      </c>
      <c r="FC239" t="s">
        <v>1925</v>
      </c>
      <c r="FD239" t="s">
        <v>1925</v>
      </c>
      <c r="FE239">
        <v>0</v>
      </c>
      <c r="FF239" t="s">
        <v>1925</v>
      </c>
      <c r="FG239" t="s">
        <v>1925</v>
      </c>
      <c r="FH239" t="s">
        <v>1925</v>
      </c>
      <c r="FI239" t="s">
        <v>1925</v>
      </c>
      <c r="FJ239" t="s">
        <v>1925</v>
      </c>
      <c r="FK239" t="s">
        <v>1925</v>
      </c>
      <c r="FL239">
        <v>1</v>
      </c>
      <c r="FM239">
        <v>0</v>
      </c>
      <c r="FN239">
        <v>0</v>
      </c>
      <c r="FO239">
        <v>0</v>
      </c>
      <c r="FP239">
        <v>0</v>
      </c>
      <c r="FQ239">
        <v>0</v>
      </c>
      <c r="FR239">
        <v>1</v>
      </c>
      <c r="FS239">
        <v>1</v>
      </c>
      <c r="FT239">
        <v>0</v>
      </c>
      <c r="FU239">
        <v>0</v>
      </c>
      <c r="FV239">
        <v>0</v>
      </c>
      <c r="FW239">
        <v>0</v>
      </c>
      <c r="FX239">
        <v>0</v>
      </c>
      <c r="FY239">
        <v>0</v>
      </c>
      <c r="FZ239">
        <v>0</v>
      </c>
      <c r="GA239">
        <v>0</v>
      </c>
      <c r="GB239">
        <v>0</v>
      </c>
      <c r="GC239">
        <v>1</v>
      </c>
      <c r="GD239">
        <v>0</v>
      </c>
      <c r="GE239">
        <v>1</v>
      </c>
      <c r="GF239">
        <v>1</v>
      </c>
      <c r="GG239">
        <v>0</v>
      </c>
      <c r="GH239">
        <v>0</v>
      </c>
      <c r="GI239">
        <v>0</v>
      </c>
      <c r="GJ239">
        <v>0</v>
      </c>
      <c r="GK239">
        <v>0</v>
      </c>
      <c r="GL239">
        <v>0</v>
      </c>
      <c r="GM239">
        <v>0</v>
      </c>
      <c r="GN239">
        <v>0</v>
      </c>
      <c r="GO239">
        <v>0</v>
      </c>
      <c r="GP239">
        <v>0</v>
      </c>
      <c r="GQ239">
        <v>0</v>
      </c>
      <c r="GR239" t="s">
        <v>1925</v>
      </c>
      <c r="GS239" t="s">
        <v>1925</v>
      </c>
      <c r="GT239" t="s">
        <v>1925</v>
      </c>
      <c r="GU239" t="s">
        <v>1925</v>
      </c>
      <c r="GV239" t="s">
        <v>1925</v>
      </c>
      <c r="GW239" t="s">
        <v>1925</v>
      </c>
      <c r="GX239" t="s">
        <v>1925</v>
      </c>
      <c r="GY239" t="s">
        <v>1925</v>
      </c>
      <c r="GZ239" t="s">
        <v>1925</v>
      </c>
      <c r="HA239" t="s">
        <v>1925</v>
      </c>
      <c r="HB239" t="s">
        <v>1925</v>
      </c>
      <c r="HC239" t="s">
        <v>1925</v>
      </c>
      <c r="HD239" t="s">
        <v>1925</v>
      </c>
      <c r="HE239">
        <v>1</v>
      </c>
      <c r="HF239">
        <v>1</v>
      </c>
      <c r="HG239">
        <v>1</v>
      </c>
      <c r="HH239">
        <v>1</v>
      </c>
      <c r="HI239">
        <v>0</v>
      </c>
      <c r="HJ239">
        <v>1</v>
      </c>
      <c r="HK239">
        <v>1</v>
      </c>
      <c r="HL239">
        <v>0</v>
      </c>
      <c r="HM239">
        <v>1</v>
      </c>
      <c r="HN239">
        <v>1</v>
      </c>
      <c r="HO239">
        <v>1</v>
      </c>
      <c r="HP239">
        <v>0</v>
      </c>
      <c r="HQ239">
        <v>0</v>
      </c>
      <c r="HR239">
        <v>0</v>
      </c>
      <c r="HS239">
        <v>0</v>
      </c>
    </row>
    <row r="240" spans="1:227" x14ac:dyDescent="0.35">
      <c r="A240" t="s">
        <v>982</v>
      </c>
      <c r="B240" s="1">
        <v>41149</v>
      </c>
      <c r="C240" s="1">
        <v>41513</v>
      </c>
      <c r="D240">
        <v>1</v>
      </c>
      <c r="E240">
        <v>1</v>
      </c>
      <c r="F240">
        <v>0</v>
      </c>
      <c r="G240">
        <v>0</v>
      </c>
      <c r="H240">
        <v>0</v>
      </c>
      <c r="I240">
        <v>0</v>
      </c>
      <c r="J240">
        <v>0</v>
      </c>
      <c r="K240">
        <v>0</v>
      </c>
      <c r="L240">
        <v>0</v>
      </c>
      <c r="M240">
        <v>0</v>
      </c>
      <c r="N240">
        <v>0</v>
      </c>
      <c r="O240">
        <v>0</v>
      </c>
      <c r="P240">
        <v>1</v>
      </c>
      <c r="Q240" t="s">
        <v>1925</v>
      </c>
      <c r="R240" t="s">
        <v>1925</v>
      </c>
      <c r="S240" t="s">
        <v>1925</v>
      </c>
      <c r="T240" t="s">
        <v>1925</v>
      </c>
      <c r="U240" t="s">
        <v>1925</v>
      </c>
      <c r="V240" t="s">
        <v>1925</v>
      </c>
      <c r="W240">
        <v>1</v>
      </c>
      <c r="X240">
        <v>1</v>
      </c>
      <c r="Y240">
        <v>0</v>
      </c>
      <c r="Z240">
        <v>0</v>
      </c>
      <c r="AA240">
        <v>0</v>
      </c>
      <c r="AB240">
        <v>0</v>
      </c>
      <c r="AC240">
        <v>0</v>
      </c>
      <c r="AD240">
        <v>0</v>
      </c>
      <c r="AE240">
        <v>0</v>
      </c>
      <c r="AF240">
        <v>0</v>
      </c>
      <c r="AG240">
        <v>0</v>
      </c>
      <c r="AH240">
        <v>0</v>
      </c>
      <c r="AI240">
        <v>0</v>
      </c>
      <c r="AJ240">
        <v>0</v>
      </c>
      <c r="AK240">
        <v>0</v>
      </c>
      <c r="AL240">
        <v>0</v>
      </c>
      <c r="AM240">
        <v>0</v>
      </c>
      <c r="AN240">
        <v>1</v>
      </c>
      <c r="AO240">
        <v>0</v>
      </c>
      <c r="AP240">
        <v>0</v>
      </c>
      <c r="AQ240">
        <v>1</v>
      </c>
      <c r="AR240">
        <v>0</v>
      </c>
      <c r="AS240">
        <v>0</v>
      </c>
      <c r="AT240">
        <v>0</v>
      </c>
      <c r="AU240">
        <v>0</v>
      </c>
      <c r="AV240">
        <v>1</v>
      </c>
      <c r="AW240">
        <v>0</v>
      </c>
      <c r="AX240">
        <v>0</v>
      </c>
      <c r="AY240">
        <v>0</v>
      </c>
      <c r="AZ240">
        <v>0</v>
      </c>
      <c r="BA240">
        <v>0</v>
      </c>
      <c r="BB240">
        <v>0</v>
      </c>
      <c r="BC240">
        <v>0</v>
      </c>
      <c r="BD240">
        <v>0</v>
      </c>
      <c r="BE240">
        <v>0</v>
      </c>
      <c r="BF240">
        <v>0</v>
      </c>
      <c r="BG240">
        <v>0</v>
      </c>
      <c r="BH240">
        <v>0</v>
      </c>
      <c r="BI240">
        <v>0</v>
      </c>
      <c r="BJ240">
        <v>0</v>
      </c>
      <c r="BK240">
        <v>1</v>
      </c>
      <c r="BL240">
        <v>0</v>
      </c>
      <c r="BM240">
        <v>0</v>
      </c>
      <c r="BN240">
        <v>0</v>
      </c>
      <c r="BO240">
        <v>0</v>
      </c>
      <c r="BP240">
        <v>0</v>
      </c>
      <c r="BQ240">
        <v>0</v>
      </c>
      <c r="BR240">
        <v>0</v>
      </c>
      <c r="BS240">
        <v>1</v>
      </c>
      <c r="BT240">
        <v>1</v>
      </c>
      <c r="BU240">
        <v>0</v>
      </c>
      <c r="BV240">
        <v>0</v>
      </c>
      <c r="BW240">
        <v>0</v>
      </c>
      <c r="BX240">
        <v>0</v>
      </c>
      <c r="BY240">
        <v>0</v>
      </c>
      <c r="BZ240">
        <v>1</v>
      </c>
      <c r="CA240">
        <v>1</v>
      </c>
      <c r="CB240">
        <v>0</v>
      </c>
      <c r="CC240">
        <v>0</v>
      </c>
      <c r="CD240">
        <v>0</v>
      </c>
      <c r="CE240">
        <v>0</v>
      </c>
      <c r="CF240">
        <v>0</v>
      </c>
      <c r="CG240">
        <v>0</v>
      </c>
      <c r="CH240">
        <v>0</v>
      </c>
      <c r="CI240">
        <v>0</v>
      </c>
      <c r="CJ240">
        <v>0</v>
      </c>
      <c r="CK240">
        <v>0</v>
      </c>
      <c r="CL240">
        <v>0</v>
      </c>
      <c r="CM240">
        <v>0</v>
      </c>
      <c r="CN240">
        <v>0</v>
      </c>
      <c r="CO240">
        <v>0</v>
      </c>
      <c r="CP240">
        <v>0</v>
      </c>
      <c r="CQ240">
        <v>0</v>
      </c>
      <c r="CR240">
        <v>0</v>
      </c>
      <c r="CS240">
        <v>0</v>
      </c>
      <c r="CT240">
        <v>1</v>
      </c>
      <c r="CU240">
        <v>0</v>
      </c>
      <c r="CV240">
        <v>1</v>
      </c>
      <c r="CW240">
        <v>0</v>
      </c>
      <c r="CX240">
        <v>0</v>
      </c>
      <c r="CY240">
        <v>0</v>
      </c>
      <c r="CZ240">
        <v>0</v>
      </c>
      <c r="DA240">
        <v>0</v>
      </c>
      <c r="DB240">
        <v>0</v>
      </c>
      <c r="DC240">
        <v>0</v>
      </c>
      <c r="DD240">
        <v>0</v>
      </c>
      <c r="DE240">
        <v>0</v>
      </c>
      <c r="DF240">
        <v>0</v>
      </c>
      <c r="DG240">
        <v>0</v>
      </c>
      <c r="DH240">
        <v>0</v>
      </c>
      <c r="DI240">
        <v>0</v>
      </c>
      <c r="DJ240">
        <v>0</v>
      </c>
      <c r="DK240">
        <v>0</v>
      </c>
      <c r="DL240">
        <v>0</v>
      </c>
      <c r="DM240">
        <v>0</v>
      </c>
      <c r="DN240">
        <v>1</v>
      </c>
      <c r="DO240">
        <v>0</v>
      </c>
      <c r="DP240">
        <v>0</v>
      </c>
      <c r="DQ240">
        <v>0</v>
      </c>
      <c r="DR240">
        <v>1</v>
      </c>
      <c r="DS240">
        <v>0</v>
      </c>
      <c r="DT240">
        <v>0</v>
      </c>
      <c r="DU240">
        <v>0</v>
      </c>
      <c r="DV240">
        <v>0</v>
      </c>
      <c r="DW240">
        <v>1</v>
      </c>
      <c r="DX240">
        <v>0</v>
      </c>
      <c r="DY240">
        <v>0</v>
      </c>
      <c r="DZ240">
        <v>0</v>
      </c>
      <c r="EA240">
        <v>0</v>
      </c>
      <c r="EB240">
        <v>0</v>
      </c>
      <c r="EC240">
        <v>0</v>
      </c>
      <c r="ED240">
        <v>0</v>
      </c>
      <c r="EE240">
        <v>0</v>
      </c>
      <c r="EF240">
        <v>0</v>
      </c>
      <c r="EG240">
        <v>0</v>
      </c>
      <c r="EH240">
        <v>0</v>
      </c>
      <c r="EI240">
        <v>0</v>
      </c>
      <c r="EJ240">
        <v>1</v>
      </c>
      <c r="EK240">
        <v>0</v>
      </c>
      <c r="EL240">
        <v>0</v>
      </c>
      <c r="EM240">
        <v>1</v>
      </c>
      <c r="EN240">
        <v>0</v>
      </c>
      <c r="EO240">
        <v>0</v>
      </c>
      <c r="EP240">
        <v>0</v>
      </c>
      <c r="EQ240">
        <v>0</v>
      </c>
      <c r="ER240">
        <v>0</v>
      </c>
      <c r="ES240">
        <v>0</v>
      </c>
      <c r="ET240">
        <v>0</v>
      </c>
      <c r="EU240">
        <v>0</v>
      </c>
      <c r="EV240">
        <v>0</v>
      </c>
      <c r="EW240">
        <v>2</v>
      </c>
      <c r="EX240" t="s">
        <v>1925</v>
      </c>
      <c r="EY240" t="s">
        <v>1925</v>
      </c>
      <c r="EZ240" t="s">
        <v>1925</v>
      </c>
      <c r="FA240" t="s">
        <v>1925</v>
      </c>
      <c r="FB240" t="s">
        <v>1925</v>
      </c>
      <c r="FC240" t="s">
        <v>1925</v>
      </c>
      <c r="FD240" t="s">
        <v>1925</v>
      </c>
      <c r="FE240">
        <v>0</v>
      </c>
      <c r="FF240" t="s">
        <v>1925</v>
      </c>
      <c r="FG240" t="s">
        <v>1925</v>
      </c>
      <c r="FH240" t="s">
        <v>1925</v>
      </c>
      <c r="FI240" t="s">
        <v>1925</v>
      </c>
      <c r="FJ240" t="s">
        <v>1925</v>
      </c>
      <c r="FK240" t="s">
        <v>1925</v>
      </c>
      <c r="FL240">
        <v>1</v>
      </c>
      <c r="FM240">
        <v>0</v>
      </c>
      <c r="FN240">
        <v>0</v>
      </c>
      <c r="FO240">
        <v>0</v>
      </c>
      <c r="FP240">
        <v>0</v>
      </c>
      <c r="FQ240">
        <v>0</v>
      </c>
      <c r="FR240">
        <v>1</v>
      </c>
      <c r="FS240">
        <v>1</v>
      </c>
      <c r="FT240">
        <v>0</v>
      </c>
      <c r="FU240">
        <v>0</v>
      </c>
      <c r="FV240">
        <v>0</v>
      </c>
      <c r="FW240">
        <v>0</v>
      </c>
      <c r="FX240">
        <v>0</v>
      </c>
      <c r="FY240">
        <v>0</v>
      </c>
      <c r="FZ240">
        <v>0</v>
      </c>
      <c r="GA240">
        <v>0</v>
      </c>
      <c r="GB240">
        <v>0</v>
      </c>
      <c r="GC240">
        <v>1</v>
      </c>
      <c r="GD240">
        <v>0</v>
      </c>
      <c r="GE240">
        <v>1</v>
      </c>
      <c r="GF240">
        <v>1</v>
      </c>
      <c r="GG240">
        <v>0</v>
      </c>
      <c r="GH240">
        <v>0</v>
      </c>
      <c r="GI240">
        <v>0</v>
      </c>
      <c r="GJ240">
        <v>0</v>
      </c>
      <c r="GK240">
        <v>0</v>
      </c>
      <c r="GL240">
        <v>0</v>
      </c>
      <c r="GM240">
        <v>0</v>
      </c>
      <c r="GN240">
        <v>0</v>
      </c>
      <c r="GO240">
        <v>0</v>
      </c>
      <c r="GP240">
        <v>0</v>
      </c>
      <c r="GQ240">
        <v>0</v>
      </c>
      <c r="GR240" t="s">
        <v>1925</v>
      </c>
      <c r="GS240" t="s">
        <v>1925</v>
      </c>
      <c r="GT240" t="s">
        <v>1925</v>
      </c>
      <c r="GU240" t="s">
        <v>1925</v>
      </c>
      <c r="GV240" t="s">
        <v>1925</v>
      </c>
      <c r="GW240" t="s">
        <v>1925</v>
      </c>
      <c r="GX240" t="s">
        <v>1925</v>
      </c>
      <c r="GY240" t="s">
        <v>1925</v>
      </c>
      <c r="GZ240" t="s">
        <v>1925</v>
      </c>
      <c r="HA240" t="s">
        <v>1925</v>
      </c>
      <c r="HB240" t="s">
        <v>1925</v>
      </c>
      <c r="HC240" t="s">
        <v>1925</v>
      </c>
      <c r="HD240" t="s">
        <v>1925</v>
      </c>
      <c r="HE240">
        <v>1</v>
      </c>
      <c r="HF240">
        <v>1</v>
      </c>
      <c r="HG240">
        <v>1</v>
      </c>
      <c r="HH240">
        <v>1</v>
      </c>
      <c r="HI240">
        <v>0</v>
      </c>
      <c r="HJ240">
        <v>1</v>
      </c>
      <c r="HK240">
        <v>1</v>
      </c>
      <c r="HL240">
        <v>0</v>
      </c>
      <c r="HM240">
        <v>1</v>
      </c>
      <c r="HN240">
        <v>1</v>
      </c>
      <c r="HO240">
        <v>1</v>
      </c>
      <c r="HP240">
        <v>0</v>
      </c>
      <c r="HQ240">
        <v>0</v>
      </c>
      <c r="HR240">
        <v>0</v>
      </c>
      <c r="HS240">
        <v>0</v>
      </c>
    </row>
    <row r="241" spans="1:227" x14ac:dyDescent="0.35">
      <c r="A241" t="s">
        <v>982</v>
      </c>
      <c r="B241" s="1">
        <v>41514</v>
      </c>
      <c r="C241" s="1">
        <v>41878</v>
      </c>
      <c r="D241">
        <v>1</v>
      </c>
      <c r="E241">
        <v>1</v>
      </c>
      <c r="F241">
        <v>0</v>
      </c>
      <c r="G241">
        <v>0</v>
      </c>
      <c r="H241">
        <v>0</v>
      </c>
      <c r="I241">
        <v>0</v>
      </c>
      <c r="J241">
        <v>0</v>
      </c>
      <c r="K241">
        <v>0</v>
      </c>
      <c r="L241">
        <v>0</v>
      </c>
      <c r="M241">
        <v>0</v>
      </c>
      <c r="N241">
        <v>0</v>
      </c>
      <c r="O241">
        <v>0</v>
      </c>
      <c r="P241">
        <v>1</v>
      </c>
      <c r="Q241" t="s">
        <v>1925</v>
      </c>
      <c r="R241" t="s">
        <v>1925</v>
      </c>
      <c r="S241" t="s">
        <v>1925</v>
      </c>
      <c r="T241" t="s">
        <v>1925</v>
      </c>
      <c r="U241" t="s">
        <v>1925</v>
      </c>
      <c r="V241" t="s">
        <v>1925</v>
      </c>
      <c r="W241">
        <v>1</v>
      </c>
      <c r="X241">
        <v>1</v>
      </c>
      <c r="Y241">
        <v>0</v>
      </c>
      <c r="Z241">
        <v>0</v>
      </c>
      <c r="AA241">
        <v>0</v>
      </c>
      <c r="AB241">
        <v>0</v>
      </c>
      <c r="AC241">
        <v>0</v>
      </c>
      <c r="AD241">
        <v>0</v>
      </c>
      <c r="AE241">
        <v>0</v>
      </c>
      <c r="AF241">
        <v>0</v>
      </c>
      <c r="AG241">
        <v>0</v>
      </c>
      <c r="AH241">
        <v>0</v>
      </c>
      <c r="AI241">
        <v>0</v>
      </c>
      <c r="AJ241">
        <v>0</v>
      </c>
      <c r="AK241">
        <v>0</v>
      </c>
      <c r="AL241">
        <v>0</v>
      </c>
      <c r="AM241">
        <v>0</v>
      </c>
      <c r="AN241">
        <v>1</v>
      </c>
      <c r="AO241">
        <v>0</v>
      </c>
      <c r="AP241">
        <v>0</v>
      </c>
      <c r="AQ241">
        <v>1</v>
      </c>
      <c r="AR241">
        <v>0</v>
      </c>
      <c r="AS241">
        <v>0</v>
      </c>
      <c r="AT241">
        <v>0</v>
      </c>
      <c r="AU241">
        <v>0</v>
      </c>
      <c r="AV241">
        <v>1</v>
      </c>
      <c r="AW241">
        <v>0</v>
      </c>
      <c r="AX241">
        <v>0</v>
      </c>
      <c r="AY241">
        <v>0</v>
      </c>
      <c r="AZ241">
        <v>0</v>
      </c>
      <c r="BA241">
        <v>0</v>
      </c>
      <c r="BB241">
        <v>0</v>
      </c>
      <c r="BC241">
        <v>0</v>
      </c>
      <c r="BD241">
        <v>0</v>
      </c>
      <c r="BE241">
        <v>0</v>
      </c>
      <c r="BF241">
        <v>0</v>
      </c>
      <c r="BG241">
        <v>0</v>
      </c>
      <c r="BH241">
        <v>0</v>
      </c>
      <c r="BI241">
        <v>0</v>
      </c>
      <c r="BJ241">
        <v>0</v>
      </c>
      <c r="BK241">
        <v>1</v>
      </c>
      <c r="BL241">
        <v>0</v>
      </c>
      <c r="BM241">
        <v>0</v>
      </c>
      <c r="BN241">
        <v>0</v>
      </c>
      <c r="BO241">
        <v>0</v>
      </c>
      <c r="BP241">
        <v>0</v>
      </c>
      <c r="BQ241">
        <v>0</v>
      </c>
      <c r="BR241">
        <v>0</v>
      </c>
      <c r="BS241">
        <v>1</v>
      </c>
      <c r="BT241">
        <v>1</v>
      </c>
      <c r="BU241">
        <v>0</v>
      </c>
      <c r="BV241">
        <v>0</v>
      </c>
      <c r="BW241">
        <v>0</v>
      </c>
      <c r="BX241">
        <v>0</v>
      </c>
      <c r="BY241">
        <v>0</v>
      </c>
      <c r="BZ241">
        <v>1</v>
      </c>
      <c r="CA241">
        <v>1</v>
      </c>
      <c r="CB241">
        <v>0</v>
      </c>
      <c r="CC241">
        <v>0</v>
      </c>
      <c r="CD241">
        <v>0</v>
      </c>
      <c r="CE241">
        <v>0</v>
      </c>
      <c r="CF241">
        <v>0</v>
      </c>
      <c r="CG241">
        <v>0</v>
      </c>
      <c r="CH241">
        <v>0</v>
      </c>
      <c r="CI241">
        <v>0</v>
      </c>
      <c r="CJ241">
        <v>0</v>
      </c>
      <c r="CK241">
        <v>0</v>
      </c>
      <c r="CL241">
        <v>0</v>
      </c>
      <c r="CM241">
        <v>0</v>
      </c>
      <c r="CN241">
        <v>0</v>
      </c>
      <c r="CO241">
        <v>0</v>
      </c>
      <c r="CP241">
        <v>0</v>
      </c>
      <c r="CQ241">
        <v>0</v>
      </c>
      <c r="CR241">
        <v>0</v>
      </c>
      <c r="CS241">
        <v>0</v>
      </c>
      <c r="CT241">
        <v>1</v>
      </c>
      <c r="CU241">
        <v>0</v>
      </c>
      <c r="CV241">
        <v>1</v>
      </c>
      <c r="CW241">
        <v>0</v>
      </c>
      <c r="CX241">
        <v>0</v>
      </c>
      <c r="CY241">
        <v>0</v>
      </c>
      <c r="CZ241">
        <v>0</v>
      </c>
      <c r="DA241">
        <v>0</v>
      </c>
      <c r="DB241">
        <v>0</v>
      </c>
      <c r="DC241">
        <v>0</v>
      </c>
      <c r="DD241">
        <v>0</v>
      </c>
      <c r="DE241">
        <v>0</v>
      </c>
      <c r="DF241">
        <v>0</v>
      </c>
      <c r="DG241">
        <v>0</v>
      </c>
      <c r="DH241">
        <v>0</v>
      </c>
      <c r="DI241">
        <v>0</v>
      </c>
      <c r="DJ241">
        <v>0</v>
      </c>
      <c r="DK241">
        <v>0</v>
      </c>
      <c r="DL241">
        <v>0</v>
      </c>
      <c r="DM241">
        <v>0</v>
      </c>
      <c r="DN241">
        <v>1</v>
      </c>
      <c r="DO241">
        <v>0</v>
      </c>
      <c r="DP241">
        <v>0</v>
      </c>
      <c r="DQ241">
        <v>0</v>
      </c>
      <c r="DR241">
        <v>1</v>
      </c>
      <c r="DS241">
        <v>0</v>
      </c>
      <c r="DT241">
        <v>0</v>
      </c>
      <c r="DU241">
        <v>0</v>
      </c>
      <c r="DV241">
        <v>0</v>
      </c>
      <c r="DW241">
        <v>1</v>
      </c>
      <c r="DX241">
        <v>0</v>
      </c>
      <c r="DY241">
        <v>0</v>
      </c>
      <c r="DZ241">
        <v>0</v>
      </c>
      <c r="EA241">
        <v>0</v>
      </c>
      <c r="EB241">
        <v>0</v>
      </c>
      <c r="EC241">
        <v>0</v>
      </c>
      <c r="ED241">
        <v>0</v>
      </c>
      <c r="EE241">
        <v>0</v>
      </c>
      <c r="EF241">
        <v>0</v>
      </c>
      <c r="EG241">
        <v>0</v>
      </c>
      <c r="EH241">
        <v>0</v>
      </c>
      <c r="EI241">
        <v>0</v>
      </c>
      <c r="EJ241">
        <v>1</v>
      </c>
      <c r="EK241">
        <v>0</v>
      </c>
      <c r="EL241">
        <v>0</v>
      </c>
      <c r="EM241">
        <v>1</v>
      </c>
      <c r="EN241">
        <v>0</v>
      </c>
      <c r="EO241">
        <v>0</v>
      </c>
      <c r="EP241">
        <v>0</v>
      </c>
      <c r="EQ241">
        <v>0</v>
      </c>
      <c r="ER241">
        <v>0</v>
      </c>
      <c r="ES241">
        <v>0</v>
      </c>
      <c r="ET241">
        <v>0</v>
      </c>
      <c r="EU241">
        <v>0</v>
      </c>
      <c r="EV241">
        <v>0</v>
      </c>
      <c r="EW241">
        <v>2</v>
      </c>
      <c r="EX241" t="s">
        <v>1925</v>
      </c>
      <c r="EY241" t="s">
        <v>1925</v>
      </c>
      <c r="EZ241" t="s">
        <v>1925</v>
      </c>
      <c r="FA241" t="s">
        <v>1925</v>
      </c>
      <c r="FB241" t="s">
        <v>1925</v>
      </c>
      <c r="FC241" t="s">
        <v>1925</v>
      </c>
      <c r="FD241" t="s">
        <v>1925</v>
      </c>
      <c r="FE241">
        <v>0</v>
      </c>
      <c r="FF241" t="s">
        <v>1925</v>
      </c>
      <c r="FG241" t="s">
        <v>1925</v>
      </c>
      <c r="FH241" t="s">
        <v>1925</v>
      </c>
      <c r="FI241" t="s">
        <v>1925</v>
      </c>
      <c r="FJ241" t="s">
        <v>1925</v>
      </c>
      <c r="FK241" t="s">
        <v>1925</v>
      </c>
      <c r="FL241">
        <v>1</v>
      </c>
      <c r="FM241">
        <v>0</v>
      </c>
      <c r="FN241">
        <v>0</v>
      </c>
      <c r="FO241">
        <v>0</v>
      </c>
      <c r="FP241">
        <v>0</v>
      </c>
      <c r="FQ241">
        <v>0</v>
      </c>
      <c r="FR241">
        <v>1</v>
      </c>
      <c r="FS241">
        <v>1</v>
      </c>
      <c r="FT241">
        <v>0</v>
      </c>
      <c r="FU241">
        <v>0</v>
      </c>
      <c r="FV241">
        <v>0</v>
      </c>
      <c r="FW241">
        <v>0</v>
      </c>
      <c r="FX241">
        <v>0</v>
      </c>
      <c r="FY241">
        <v>0</v>
      </c>
      <c r="FZ241">
        <v>0</v>
      </c>
      <c r="GA241">
        <v>0</v>
      </c>
      <c r="GB241">
        <v>0</v>
      </c>
      <c r="GC241">
        <v>1</v>
      </c>
      <c r="GD241">
        <v>0</v>
      </c>
      <c r="GE241">
        <v>1</v>
      </c>
      <c r="GF241">
        <v>1</v>
      </c>
      <c r="GG241">
        <v>0</v>
      </c>
      <c r="GH241">
        <v>0</v>
      </c>
      <c r="GI241">
        <v>0</v>
      </c>
      <c r="GJ241">
        <v>0</v>
      </c>
      <c r="GK241">
        <v>0</v>
      </c>
      <c r="GL241">
        <v>0</v>
      </c>
      <c r="GM241">
        <v>0</v>
      </c>
      <c r="GN241">
        <v>0</v>
      </c>
      <c r="GO241">
        <v>0</v>
      </c>
      <c r="GP241">
        <v>0</v>
      </c>
      <c r="GQ241">
        <v>0</v>
      </c>
      <c r="GR241" t="s">
        <v>1925</v>
      </c>
      <c r="GS241" t="s">
        <v>1925</v>
      </c>
      <c r="GT241" t="s">
        <v>1925</v>
      </c>
      <c r="GU241" t="s">
        <v>1925</v>
      </c>
      <c r="GV241" t="s">
        <v>1925</v>
      </c>
      <c r="GW241" t="s">
        <v>1925</v>
      </c>
      <c r="GX241" t="s">
        <v>1925</v>
      </c>
      <c r="GY241" t="s">
        <v>1925</v>
      </c>
      <c r="GZ241" t="s">
        <v>1925</v>
      </c>
      <c r="HA241" t="s">
        <v>1925</v>
      </c>
      <c r="HB241" t="s">
        <v>1925</v>
      </c>
      <c r="HC241" t="s">
        <v>1925</v>
      </c>
      <c r="HD241" t="s">
        <v>1925</v>
      </c>
      <c r="HE241">
        <v>1</v>
      </c>
      <c r="HF241">
        <v>1</v>
      </c>
      <c r="HG241">
        <v>1</v>
      </c>
      <c r="HH241">
        <v>1</v>
      </c>
      <c r="HI241">
        <v>0</v>
      </c>
      <c r="HJ241">
        <v>1</v>
      </c>
      <c r="HK241">
        <v>1</v>
      </c>
      <c r="HL241">
        <v>0</v>
      </c>
      <c r="HM241">
        <v>1</v>
      </c>
      <c r="HN241">
        <v>1</v>
      </c>
      <c r="HO241">
        <v>1</v>
      </c>
      <c r="HP241">
        <v>0</v>
      </c>
      <c r="HQ241">
        <v>0</v>
      </c>
      <c r="HR241">
        <v>0</v>
      </c>
      <c r="HS241">
        <v>0</v>
      </c>
    </row>
    <row r="242" spans="1:227" x14ac:dyDescent="0.35">
      <c r="A242" t="s">
        <v>982</v>
      </c>
      <c r="B242" s="1">
        <v>41879</v>
      </c>
      <c r="C242" s="1">
        <v>42735</v>
      </c>
      <c r="D242">
        <v>1</v>
      </c>
      <c r="E242">
        <v>1</v>
      </c>
      <c r="F242">
        <v>0</v>
      </c>
      <c r="G242">
        <v>0</v>
      </c>
      <c r="H242">
        <v>0</v>
      </c>
      <c r="I242">
        <v>0</v>
      </c>
      <c r="J242">
        <v>0</v>
      </c>
      <c r="K242">
        <v>0</v>
      </c>
      <c r="L242">
        <v>0</v>
      </c>
      <c r="M242">
        <v>0</v>
      </c>
      <c r="N242">
        <v>0</v>
      </c>
      <c r="O242">
        <v>0</v>
      </c>
      <c r="P242">
        <v>1</v>
      </c>
      <c r="Q242" t="s">
        <v>1925</v>
      </c>
      <c r="R242" t="s">
        <v>1925</v>
      </c>
      <c r="S242" t="s">
        <v>1925</v>
      </c>
      <c r="T242" t="s">
        <v>1925</v>
      </c>
      <c r="U242" t="s">
        <v>1925</v>
      </c>
      <c r="V242" t="s">
        <v>1925</v>
      </c>
      <c r="W242">
        <v>1</v>
      </c>
      <c r="X242">
        <v>1</v>
      </c>
      <c r="Y242">
        <v>0</v>
      </c>
      <c r="Z242">
        <v>0</v>
      </c>
      <c r="AA242">
        <v>0</v>
      </c>
      <c r="AB242">
        <v>0</v>
      </c>
      <c r="AC242">
        <v>0</v>
      </c>
      <c r="AD242">
        <v>0</v>
      </c>
      <c r="AE242">
        <v>0</v>
      </c>
      <c r="AF242">
        <v>0</v>
      </c>
      <c r="AG242">
        <v>0</v>
      </c>
      <c r="AH242">
        <v>0</v>
      </c>
      <c r="AI242">
        <v>0</v>
      </c>
      <c r="AJ242">
        <v>0</v>
      </c>
      <c r="AK242">
        <v>0</v>
      </c>
      <c r="AL242">
        <v>0</v>
      </c>
      <c r="AM242">
        <v>0</v>
      </c>
      <c r="AN242">
        <v>1</v>
      </c>
      <c r="AO242">
        <v>0</v>
      </c>
      <c r="AP242">
        <v>0</v>
      </c>
      <c r="AQ242">
        <v>1</v>
      </c>
      <c r="AR242">
        <v>0</v>
      </c>
      <c r="AS242">
        <v>0</v>
      </c>
      <c r="AT242">
        <v>0</v>
      </c>
      <c r="AU242">
        <v>0</v>
      </c>
      <c r="AV242">
        <v>1</v>
      </c>
      <c r="AW242">
        <v>0</v>
      </c>
      <c r="AX242">
        <v>0</v>
      </c>
      <c r="AY242">
        <v>0</v>
      </c>
      <c r="AZ242">
        <v>0</v>
      </c>
      <c r="BA242">
        <v>0</v>
      </c>
      <c r="BB242">
        <v>0</v>
      </c>
      <c r="BC242">
        <v>0</v>
      </c>
      <c r="BD242">
        <v>0</v>
      </c>
      <c r="BE242">
        <v>0</v>
      </c>
      <c r="BF242">
        <v>0</v>
      </c>
      <c r="BG242">
        <v>0</v>
      </c>
      <c r="BH242">
        <v>0</v>
      </c>
      <c r="BI242">
        <v>0</v>
      </c>
      <c r="BJ242">
        <v>0</v>
      </c>
      <c r="BK242">
        <v>1</v>
      </c>
      <c r="BL242">
        <v>0</v>
      </c>
      <c r="BM242">
        <v>0</v>
      </c>
      <c r="BN242">
        <v>0</v>
      </c>
      <c r="BO242">
        <v>0</v>
      </c>
      <c r="BP242">
        <v>0</v>
      </c>
      <c r="BQ242">
        <v>0</v>
      </c>
      <c r="BR242">
        <v>0</v>
      </c>
      <c r="BS242">
        <v>1</v>
      </c>
      <c r="BT242">
        <v>1</v>
      </c>
      <c r="BU242">
        <v>0</v>
      </c>
      <c r="BV242">
        <v>0</v>
      </c>
      <c r="BW242">
        <v>0</v>
      </c>
      <c r="BX242">
        <v>0</v>
      </c>
      <c r="BY242">
        <v>0</v>
      </c>
      <c r="BZ242">
        <v>1</v>
      </c>
      <c r="CA242">
        <v>1</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1</v>
      </c>
      <c r="CU242">
        <v>0</v>
      </c>
      <c r="CV242">
        <v>1</v>
      </c>
      <c r="CW242">
        <v>0</v>
      </c>
      <c r="CX242">
        <v>0</v>
      </c>
      <c r="CY242">
        <v>0</v>
      </c>
      <c r="CZ242">
        <v>0</v>
      </c>
      <c r="DA242">
        <v>0</v>
      </c>
      <c r="DB242">
        <v>0</v>
      </c>
      <c r="DC242">
        <v>0</v>
      </c>
      <c r="DD242">
        <v>0</v>
      </c>
      <c r="DE242">
        <v>0</v>
      </c>
      <c r="DF242">
        <v>0</v>
      </c>
      <c r="DG242">
        <v>0</v>
      </c>
      <c r="DH242">
        <v>0</v>
      </c>
      <c r="DI242">
        <v>0</v>
      </c>
      <c r="DJ242">
        <v>0</v>
      </c>
      <c r="DK242">
        <v>0</v>
      </c>
      <c r="DL242">
        <v>0</v>
      </c>
      <c r="DM242">
        <v>0</v>
      </c>
      <c r="DN242">
        <v>1</v>
      </c>
      <c r="DO242">
        <v>0</v>
      </c>
      <c r="DP242">
        <v>0</v>
      </c>
      <c r="DQ242">
        <v>0</v>
      </c>
      <c r="DR242">
        <v>1</v>
      </c>
      <c r="DS242">
        <v>0</v>
      </c>
      <c r="DT242">
        <v>0</v>
      </c>
      <c r="DU242">
        <v>0</v>
      </c>
      <c r="DV242">
        <v>0</v>
      </c>
      <c r="DW242">
        <v>1</v>
      </c>
      <c r="DX242">
        <v>0</v>
      </c>
      <c r="DY242">
        <v>0</v>
      </c>
      <c r="DZ242">
        <v>0</v>
      </c>
      <c r="EA242">
        <v>0</v>
      </c>
      <c r="EB242">
        <v>0</v>
      </c>
      <c r="EC242">
        <v>0</v>
      </c>
      <c r="ED242">
        <v>0</v>
      </c>
      <c r="EE242">
        <v>0</v>
      </c>
      <c r="EF242">
        <v>0</v>
      </c>
      <c r="EG242">
        <v>0</v>
      </c>
      <c r="EH242">
        <v>0</v>
      </c>
      <c r="EI242">
        <v>0</v>
      </c>
      <c r="EJ242">
        <v>1</v>
      </c>
      <c r="EK242">
        <v>0</v>
      </c>
      <c r="EL242">
        <v>0</v>
      </c>
      <c r="EM242">
        <v>1</v>
      </c>
      <c r="EN242">
        <v>0</v>
      </c>
      <c r="EO242">
        <v>0</v>
      </c>
      <c r="EP242">
        <v>0</v>
      </c>
      <c r="EQ242">
        <v>0</v>
      </c>
      <c r="ER242">
        <v>0</v>
      </c>
      <c r="ES242">
        <v>0</v>
      </c>
      <c r="ET242">
        <v>0</v>
      </c>
      <c r="EU242">
        <v>0</v>
      </c>
      <c r="EV242">
        <v>0</v>
      </c>
      <c r="EW242">
        <v>2</v>
      </c>
      <c r="EX242" t="s">
        <v>1925</v>
      </c>
      <c r="EY242" t="s">
        <v>1925</v>
      </c>
      <c r="EZ242" t="s">
        <v>1925</v>
      </c>
      <c r="FA242" t="s">
        <v>1925</v>
      </c>
      <c r="FB242" t="s">
        <v>1925</v>
      </c>
      <c r="FC242" t="s">
        <v>1925</v>
      </c>
      <c r="FD242" t="s">
        <v>1925</v>
      </c>
      <c r="FE242">
        <v>0</v>
      </c>
      <c r="FF242" t="s">
        <v>1925</v>
      </c>
      <c r="FG242" t="s">
        <v>1925</v>
      </c>
      <c r="FH242" t="s">
        <v>1925</v>
      </c>
      <c r="FI242" t="s">
        <v>1925</v>
      </c>
      <c r="FJ242" t="s">
        <v>1925</v>
      </c>
      <c r="FK242" t="s">
        <v>1925</v>
      </c>
      <c r="FL242">
        <v>1</v>
      </c>
      <c r="FM242">
        <v>0</v>
      </c>
      <c r="FN242">
        <v>0</v>
      </c>
      <c r="FO242">
        <v>0</v>
      </c>
      <c r="FP242">
        <v>0</v>
      </c>
      <c r="FQ242">
        <v>0</v>
      </c>
      <c r="FR242">
        <v>1</v>
      </c>
      <c r="FS242">
        <v>1</v>
      </c>
      <c r="FT242">
        <v>0</v>
      </c>
      <c r="FU242">
        <v>0</v>
      </c>
      <c r="FV242">
        <v>0</v>
      </c>
      <c r="FW242">
        <v>0</v>
      </c>
      <c r="FX242">
        <v>0</v>
      </c>
      <c r="FY242">
        <v>0</v>
      </c>
      <c r="FZ242">
        <v>0</v>
      </c>
      <c r="GA242">
        <v>0</v>
      </c>
      <c r="GB242">
        <v>0</v>
      </c>
      <c r="GC242">
        <v>1</v>
      </c>
      <c r="GD242">
        <v>0</v>
      </c>
      <c r="GE242">
        <v>1</v>
      </c>
      <c r="GF242">
        <v>1</v>
      </c>
      <c r="GG242">
        <v>0</v>
      </c>
      <c r="GH242">
        <v>0</v>
      </c>
      <c r="GI242">
        <v>0</v>
      </c>
      <c r="GJ242">
        <v>0</v>
      </c>
      <c r="GK242">
        <v>0</v>
      </c>
      <c r="GL242">
        <v>0</v>
      </c>
      <c r="GM242">
        <v>0</v>
      </c>
      <c r="GN242">
        <v>0</v>
      </c>
      <c r="GO242">
        <v>0</v>
      </c>
      <c r="GP242">
        <v>0</v>
      </c>
      <c r="GQ242">
        <v>0</v>
      </c>
      <c r="GR242" t="s">
        <v>1925</v>
      </c>
      <c r="GS242" t="s">
        <v>1925</v>
      </c>
      <c r="GT242" t="s">
        <v>1925</v>
      </c>
      <c r="GU242" t="s">
        <v>1925</v>
      </c>
      <c r="GV242" t="s">
        <v>1925</v>
      </c>
      <c r="GW242" t="s">
        <v>1925</v>
      </c>
      <c r="GX242" t="s">
        <v>1925</v>
      </c>
      <c r="GY242" t="s">
        <v>1925</v>
      </c>
      <c r="GZ242" t="s">
        <v>1925</v>
      </c>
      <c r="HA242" t="s">
        <v>1925</v>
      </c>
      <c r="HB242" t="s">
        <v>1925</v>
      </c>
      <c r="HC242" t="s">
        <v>1925</v>
      </c>
      <c r="HD242" t="s">
        <v>1925</v>
      </c>
      <c r="HE242">
        <v>1</v>
      </c>
      <c r="HF242">
        <v>1</v>
      </c>
      <c r="HG242">
        <v>1</v>
      </c>
      <c r="HH242">
        <v>1</v>
      </c>
      <c r="HI242">
        <v>0</v>
      </c>
      <c r="HJ242">
        <v>1</v>
      </c>
      <c r="HK242">
        <v>1</v>
      </c>
      <c r="HL242">
        <v>0</v>
      </c>
      <c r="HM242">
        <v>1</v>
      </c>
      <c r="HN242">
        <v>1</v>
      </c>
      <c r="HO242">
        <v>1</v>
      </c>
      <c r="HP242">
        <v>0</v>
      </c>
      <c r="HQ242">
        <v>0</v>
      </c>
      <c r="HR242">
        <v>0</v>
      </c>
      <c r="HS242">
        <v>0</v>
      </c>
    </row>
    <row r="243" spans="1:227" x14ac:dyDescent="0.35">
      <c r="A243" t="s">
        <v>982</v>
      </c>
      <c r="B243" s="1">
        <v>42736</v>
      </c>
      <c r="C243" s="1">
        <v>43435</v>
      </c>
      <c r="D243">
        <v>1</v>
      </c>
      <c r="E243">
        <v>1</v>
      </c>
      <c r="F243">
        <v>0</v>
      </c>
      <c r="G243">
        <v>0</v>
      </c>
      <c r="H243">
        <v>0</v>
      </c>
      <c r="I243">
        <v>0</v>
      </c>
      <c r="J243">
        <v>0</v>
      </c>
      <c r="K243">
        <v>0</v>
      </c>
      <c r="L243">
        <v>0</v>
      </c>
      <c r="M243">
        <v>0</v>
      </c>
      <c r="N243">
        <v>0</v>
      </c>
      <c r="O243">
        <v>0</v>
      </c>
      <c r="P243">
        <v>1</v>
      </c>
      <c r="Q243" t="s">
        <v>1925</v>
      </c>
      <c r="R243" t="s">
        <v>1925</v>
      </c>
      <c r="S243" t="s">
        <v>1925</v>
      </c>
      <c r="T243" t="s">
        <v>1925</v>
      </c>
      <c r="U243" t="s">
        <v>1925</v>
      </c>
      <c r="V243" t="s">
        <v>1925</v>
      </c>
      <c r="W243">
        <v>1</v>
      </c>
      <c r="X243">
        <v>1</v>
      </c>
      <c r="Y243">
        <v>0</v>
      </c>
      <c r="Z243">
        <v>0</v>
      </c>
      <c r="AA243">
        <v>0</v>
      </c>
      <c r="AB243">
        <v>0</v>
      </c>
      <c r="AC243">
        <v>0</v>
      </c>
      <c r="AD243">
        <v>0</v>
      </c>
      <c r="AE243">
        <v>0</v>
      </c>
      <c r="AF243">
        <v>0</v>
      </c>
      <c r="AG243">
        <v>0</v>
      </c>
      <c r="AH243">
        <v>0</v>
      </c>
      <c r="AI243">
        <v>0</v>
      </c>
      <c r="AJ243">
        <v>0</v>
      </c>
      <c r="AK243">
        <v>0</v>
      </c>
      <c r="AL243">
        <v>0</v>
      </c>
      <c r="AM243">
        <v>0</v>
      </c>
      <c r="AN243">
        <v>1</v>
      </c>
      <c r="AO243">
        <v>0</v>
      </c>
      <c r="AP243">
        <v>0</v>
      </c>
      <c r="AQ243">
        <v>1</v>
      </c>
      <c r="AR243">
        <v>0</v>
      </c>
      <c r="AS243">
        <v>0</v>
      </c>
      <c r="AT243">
        <v>0</v>
      </c>
      <c r="AU243">
        <v>0</v>
      </c>
      <c r="AV243">
        <v>1</v>
      </c>
      <c r="AW243">
        <v>0</v>
      </c>
      <c r="AX243">
        <v>0</v>
      </c>
      <c r="AY243">
        <v>0</v>
      </c>
      <c r="AZ243">
        <v>0</v>
      </c>
      <c r="BA243">
        <v>0</v>
      </c>
      <c r="BB243">
        <v>0</v>
      </c>
      <c r="BC243">
        <v>0</v>
      </c>
      <c r="BD243">
        <v>0</v>
      </c>
      <c r="BE243">
        <v>0</v>
      </c>
      <c r="BF243">
        <v>0</v>
      </c>
      <c r="BG243">
        <v>0</v>
      </c>
      <c r="BH243">
        <v>0</v>
      </c>
      <c r="BI243">
        <v>0</v>
      </c>
      <c r="BJ243">
        <v>0</v>
      </c>
      <c r="BK243">
        <v>1</v>
      </c>
      <c r="BL243">
        <v>0</v>
      </c>
      <c r="BM243">
        <v>0</v>
      </c>
      <c r="BN243">
        <v>0</v>
      </c>
      <c r="BO243">
        <v>0</v>
      </c>
      <c r="BP243">
        <v>0</v>
      </c>
      <c r="BQ243">
        <v>0</v>
      </c>
      <c r="BR243">
        <v>0</v>
      </c>
      <c r="BS243">
        <v>1</v>
      </c>
      <c r="BT243">
        <v>1</v>
      </c>
      <c r="BU243">
        <v>0</v>
      </c>
      <c r="BV243">
        <v>0</v>
      </c>
      <c r="BW243">
        <v>0</v>
      </c>
      <c r="BX243">
        <v>0</v>
      </c>
      <c r="BY243">
        <v>0</v>
      </c>
      <c r="BZ243">
        <v>1</v>
      </c>
      <c r="CA243">
        <v>1</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1</v>
      </c>
      <c r="CU243">
        <v>0</v>
      </c>
      <c r="CV243">
        <v>1</v>
      </c>
      <c r="CW243">
        <v>0</v>
      </c>
      <c r="CX243">
        <v>0</v>
      </c>
      <c r="CY243">
        <v>0</v>
      </c>
      <c r="CZ243">
        <v>0</v>
      </c>
      <c r="DA243">
        <v>0</v>
      </c>
      <c r="DB243">
        <v>0</v>
      </c>
      <c r="DC243">
        <v>0</v>
      </c>
      <c r="DD243">
        <v>0</v>
      </c>
      <c r="DE243">
        <v>0</v>
      </c>
      <c r="DF243">
        <v>0</v>
      </c>
      <c r="DG243">
        <v>0</v>
      </c>
      <c r="DH243">
        <v>0</v>
      </c>
      <c r="DI243">
        <v>0</v>
      </c>
      <c r="DJ243">
        <v>0</v>
      </c>
      <c r="DK243">
        <v>0</v>
      </c>
      <c r="DL243">
        <v>0</v>
      </c>
      <c r="DM243">
        <v>0</v>
      </c>
      <c r="DN243">
        <v>1</v>
      </c>
      <c r="DO243">
        <v>0</v>
      </c>
      <c r="DP243">
        <v>0</v>
      </c>
      <c r="DQ243">
        <v>0</v>
      </c>
      <c r="DR243">
        <v>1</v>
      </c>
      <c r="DS243">
        <v>0</v>
      </c>
      <c r="DT243">
        <v>0</v>
      </c>
      <c r="DU243">
        <v>0</v>
      </c>
      <c r="DV243">
        <v>0</v>
      </c>
      <c r="DW243">
        <v>1</v>
      </c>
      <c r="DX243">
        <v>0</v>
      </c>
      <c r="DY243">
        <v>0</v>
      </c>
      <c r="DZ243">
        <v>0</v>
      </c>
      <c r="EA243">
        <v>0</v>
      </c>
      <c r="EB243">
        <v>0</v>
      </c>
      <c r="EC243">
        <v>0</v>
      </c>
      <c r="ED243">
        <v>0</v>
      </c>
      <c r="EE243">
        <v>0</v>
      </c>
      <c r="EF243">
        <v>0</v>
      </c>
      <c r="EG243">
        <v>0</v>
      </c>
      <c r="EH243">
        <v>0</v>
      </c>
      <c r="EI243">
        <v>0</v>
      </c>
      <c r="EJ243">
        <v>1</v>
      </c>
      <c r="EK243">
        <v>0</v>
      </c>
      <c r="EL243">
        <v>0</v>
      </c>
      <c r="EM243">
        <v>1</v>
      </c>
      <c r="EN243">
        <v>0</v>
      </c>
      <c r="EO243">
        <v>0</v>
      </c>
      <c r="EP243">
        <v>0</v>
      </c>
      <c r="EQ243">
        <v>0</v>
      </c>
      <c r="ER243">
        <v>0</v>
      </c>
      <c r="ES243">
        <v>0</v>
      </c>
      <c r="ET243">
        <v>0</v>
      </c>
      <c r="EU243">
        <v>0</v>
      </c>
      <c r="EV243">
        <v>0</v>
      </c>
      <c r="EW243">
        <v>2</v>
      </c>
      <c r="EX243" t="s">
        <v>1925</v>
      </c>
      <c r="EY243" t="s">
        <v>1925</v>
      </c>
      <c r="EZ243" t="s">
        <v>1925</v>
      </c>
      <c r="FA243" t="s">
        <v>1925</v>
      </c>
      <c r="FB243" t="s">
        <v>1925</v>
      </c>
      <c r="FC243" t="s">
        <v>1925</v>
      </c>
      <c r="FD243" t="s">
        <v>1925</v>
      </c>
      <c r="FE243">
        <v>0</v>
      </c>
      <c r="FF243" t="s">
        <v>1925</v>
      </c>
      <c r="FG243" t="s">
        <v>1925</v>
      </c>
      <c r="FH243" t="s">
        <v>1925</v>
      </c>
      <c r="FI243" t="s">
        <v>1925</v>
      </c>
      <c r="FJ243" t="s">
        <v>1925</v>
      </c>
      <c r="FK243" t="s">
        <v>1925</v>
      </c>
      <c r="FL243">
        <v>1</v>
      </c>
      <c r="FM243">
        <v>0</v>
      </c>
      <c r="FN243">
        <v>0</v>
      </c>
      <c r="FO243">
        <v>0</v>
      </c>
      <c r="FP243">
        <v>0</v>
      </c>
      <c r="FQ243">
        <v>0</v>
      </c>
      <c r="FR243">
        <v>1</v>
      </c>
      <c r="FS243">
        <v>1</v>
      </c>
      <c r="FT243">
        <v>0</v>
      </c>
      <c r="FU243">
        <v>0</v>
      </c>
      <c r="FV243">
        <v>0</v>
      </c>
      <c r="FW243">
        <v>0</v>
      </c>
      <c r="FX243">
        <v>0</v>
      </c>
      <c r="FY243">
        <v>0</v>
      </c>
      <c r="FZ243">
        <v>0</v>
      </c>
      <c r="GA243">
        <v>0</v>
      </c>
      <c r="GB243">
        <v>0</v>
      </c>
      <c r="GC243">
        <v>1</v>
      </c>
      <c r="GD243">
        <v>0</v>
      </c>
      <c r="GE243">
        <v>1</v>
      </c>
      <c r="GF243">
        <v>1</v>
      </c>
      <c r="GG243">
        <v>0</v>
      </c>
      <c r="GH243">
        <v>0</v>
      </c>
      <c r="GI243">
        <v>0</v>
      </c>
      <c r="GJ243">
        <v>0</v>
      </c>
      <c r="GK243">
        <v>0</v>
      </c>
      <c r="GL243">
        <v>0</v>
      </c>
      <c r="GM243">
        <v>0</v>
      </c>
      <c r="GN243">
        <v>0</v>
      </c>
      <c r="GO243">
        <v>0</v>
      </c>
      <c r="GP243">
        <v>0</v>
      </c>
      <c r="GQ243">
        <v>0</v>
      </c>
      <c r="GR243" t="s">
        <v>1925</v>
      </c>
      <c r="GS243" t="s">
        <v>1925</v>
      </c>
      <c r="GT243" t="s">
        <v>1925</v>
      </c>
      <c r="GU243" t="s">
        <v>1925</v>
      </c>
      <c r="GV243" t="s">
        <v>1925</v>
      </c>
      <c r="GW243" t="s">
        <v>1925</v>
      </c>
      <c r="GX243" t="s">
        <v>1925</v>
      </c>
      <c r="GY243" t="s">
        <v>1925</v>
      </c>
      <c r="GZ243" t="s">
        <v>1925</v>
      </c>
      <c r="HA243" t="s">
        <v>1925</v>
      </c>
      <c r="HB243" t="s">
        <v>1925</v>
      </c>
      <c r="HC243" t="s">
        <v>1925</v>
      </c>
      <c r="HD243" t="s">
        <v>1925</v>
      </c>
      <c r="HE243">
        <v>1</v>
      </c>
      <c r="HF243">
        <v>1</v>
      </c>
      <c r="HG243">
        <v>1</v>
      </c>
      <c r="HH243">
        <v>1</v>
      </c>
      <c r="HI243">
        <v>0</v>
      </c>
      <c r="HJ243">
        <v>1</v>
      </c>
      <c r="HK243">
        <v>1</v>
      </c>
      <c r="HL243">
        <v>0</v>
      </c>
      <c r="HM243">
        <v>1</v>
      </c>
      <c r="HN243">
        <v>1</v>
      </c>
      <c r="HO243">
        <v>1</v>
      </c>
      <c r="HP243">
        <v>0</v>
      </c>
      <c r="HQ243">
        <v>0</v>
      </c>
      <c r="HR243">
        <v>0</v>
      </c>
      <c r="HS243">
        <v>0</v>
      </c>
    </row>
    <row r="244" spans="1:227" x14ac:dyDescent="0.35">
      <c r="A244" t="s">
        <v>1000</v>
      </c>
      <c r="B244" s="1">
        <v>39448</v>
      </c>
      <c r="C244" s="1">
        <v>40086</v>
      </c>
      <c r="D244">
        <v>1</v>
      </c>
      <c r="E244">
        <v>1</v>
      </c>
      <c r="F244">
        <v>1</v>
      </c>
      <c r="G244">
        <v>0</v>
      </c>
      <c r="H244">
        <v>0</v>
      </c>
      <c r="I244">
        <v>0</v>
      </c>
      <c r="J244">
        <v>0</v>
      </c>
      <c r="K244">
        <v>0</v>
      </c>
      <c r="L244">
        <v>0</v>
      </c>
      <c r="M244">
        <v>0</v>
      </c>
      <c r="N244">
        <v>0</v>
      </c>
      <c r="O244">
        <v>0</v>
      </c>
      <c r="P244">
        <v>0</v>
      </c>
      <c r="Q244">
        <v>0</v>
      </c>
      <c r="R244">
        <v>0</v>
      </c>
      <c r="S244">
        <v>1</v>
      </c>
      <c r="T244">
        <v>0</v>
      </c>
      <c r="U244">
        <v>0</v>
      </c>
      <c r="V244">
        <v>1</v>
      </c>
      <c r="W244">
        <v>0</v>
      </c>
      <c r="X244">
        <v>0</v>
      </c>
      <c r="Y244">
        <v>1</v>
      </c>
      <c r="Z244">
        <v>0</v>
      </c>
      <c r="AA244">
        <v>0</v>
      </c>
      <c r="AB244">
        <v>0</v>
      </c>
      <c r="AC244">
        <v>1</v>
      </c>
      <c r="AD244">
        <v>0</v>
      </c>
      <c r="AE244">
        <v>0</v>
      </c>
      <c r="AF244">
        <v>0</v>
      </c>
      <c r="AG244">
        <v>0</v>
      </c>
      <c r="AH244">
        <v>0</v>
      </c>
      <c r="AI244">
        <v>0</v>
      </c>
      <c r="AJ244">
        <v>0</v>
      </c>
      <c r="AK244">
        <v>0</v>
      </c>
      <c r="AL244">
        <v>1</v>
      </c>
      <c r="AM244">
        <v>0</v>
      </c>
      <c r="AN244">
        <v>0</v>
      </c>
      <c r="AO244">
        <v>1</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1</v>
      </c>
      <c r="BL244">
        <v>0</v>
      </c>
      <c r="BM244">
        <v>0</v>
      </c>
      <c r="BN244">
        <v>0</v>
      </c>
      <c r="BO244">
        <v>0</v>
      </c>
      <c r="BP244">
        <v>0</v>
      </c>
      <c r="BQ244">
        <v>0</v>
      </c>
      <c r="BR244">
        <v>0</v>
      </c>
      <c r="BS244">
        <v>1</v>
      </c>
      <c r="BT244">
        <v>1</v>
      </c>
      <c r="BU244">
        <v>0</v>
      </c>
      <c r="BV244">
        <v>0</v>
      </c>
      <c r="BW244">
        <v>0</v>
      </c>
      <c r="BX244">
        <v>0</v>
      </c>
      <c r="BY244">
        <v>0</v>
      </c>
      <c r="BZ244">
        <v>1</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1</v>
      </c>
      <c r="CV244">
        <v>0</v>
      </c>
      <c r="CW244">
        <v>0</v>
      </c>
      <c r="CX244">
        <v>0</v>
      </c>
      <c r="CY244">
        <v>1</v>
      </c>
      <c r="CZ244">
        <v>0</v>
      </c>
      <c r="DA244">
        <v>0</v>
      </c>
      <c r="DB244">
        <v>0</v>
      </c>
      <c r="DC244">
        <v>1</v>
      </c>
      <c r="DD244">
        <v>0</v>
      </c>
      <c r="DE244">
        <v>0</v>
      </c>
      <c r="DF244">
        <v>0</v>
      </c>
      <c r="DG244">
        <v>0</v>
      </c>
      <c r="DH244">
        <v>0</v>
      </c>
      <c r="DI244">
        <v>0</v>
      </c>
      <c r="DJ244">
        <v>0</v>
      </c>
      <c r="DK244">
        <v>1</v>
      </c>
      <c r="DL244">
        <v>0</v>
      </c>
      <c r="DM244">
        <v>0</v>
      </c>
      <c r="DN244">
        <v>0</v>
      </c>
      <c r="DO244">
        <v>0</v>
      </c>
      <c r="DP244">
        <v>1</v>
      </c>
      <c r="DQ244">
        <v>0</v>
      </c>
      <c r="DR244">
        <v>0</v>
      </c>
      <c r="DS244">
        <v>0</v>
      </c>
      <c r="DT244">
        <v>0</v>
      </c>
      <c r="DU244">
        <v>0</v>
      </c>
      <c r="DV244">
        <v>0</v>
      </c>
      <c r="DW244">
        <v>0</v>
      </c>
      <c r="DX244">
        <v>0</v>
      </c>
      <c r="DY244">
        <v>0</v>
      </c>
      <c r="DZ244">
        <v>0</v>
      </c>
      <c r="EA244">
        <v>0</v>
      </c>
      <c r="EB244">
        <v>0</v>
      </c>
      <c r="EC244">
        <v>0</v>
      </c>
      <c r="ED244">
        <v>0</v>
      </c>
      <c r="EE244">
        <v>0</v>
      </c>
      <c r="EF244">
        <v>0</v>
      </c>
      <c r="EG244">
        <v>0</v>
      </c>
      <c r="EH244">
        <v>0</v>
      </c>
      <c r="EI244">
        <v>0</v>
      </c>
      <c r="EJ244">
        <v>1</v>
      </c>
      <c r="EK244">
        <v>0</v>
      </c>
      <c r="EL244">
        <v>0</v>
      </c>
      <c r="EM244">
        <v>0</v>
      </c>
      <c r="EN244">
        <v>0</v>
      </c>
      <c r="EO244">
        <v>0</v>
      </c>
      <c r="EP244">
        <v>0</v>
      </c>
      <c r="EQ244">
        <v>0</v>
      </c>
      <c r="ER244">
        <v>0</v>
      </c>
      <c r="ES244">
        <v>0</v>
      </c>
      <c r="ET244">
        <v>0</v>
      </c>
      <c r="EU244">
        <v>0</v>
      </c>
      <c r="EV244">
        <v>1</v>
      </c>
      <c r="EW244">
        <v>2</v>
      </c>
      <c r="EX244" t="s">
        <v>1925</v>
      </c>
      <c r="EY244" t="s">
        <v>1925</v>
      </c>
      <c r="EZ244" t="s">
        <v>1925</v>
      </c>
      <c r="FA244" t="s">
        <v>1925</v>
      </c>
      <c r="FB244" t="s">
        <v>1925</v>
      </c>
      <c r="FC244" t="s">
        <v>1925</v>
      </c>
      <c r="FD244" t="s">
        <v>1925</v>
      </c>
      <c r="FE244">
        <v>0</v>
      </c>
      <c r="FF244" t="s">
        <v>1925</v>
      </c>
      <c r="FG244" t="s">
        <v>1925</v>
      </c>
      <c r="FH244" t="s">
        <v>1925</v>
      </c>
      <c r="FI244" t="s">
        <v>1925</v>
      </c>
      <c r="FJ244" t="s">
        <v>1925</v>
      </c>
      <c r="FK244" t="s">
        <v>1925</v>
      </c>
      <c r="FL244">
        <v>0</v>
      </c>
      <c r="FM244">
        <v>0</v>
      </c>
      <c r="FN244">
        <v>0</v>
      </c>
      <c r="FO244">
        <v>0</v>
      </c>
      <c r="FP244">
        <v>0</v>
      </c>
      <c r="FQ244">
        <v>1</v>
      </c>
      <c r="FR244">
        <v>2</v>
      </c>
      <c r="FS244" t="s">
        <v>1925</v>
      </c>
      <c r="FT244" t="s">
        <v>1925</v>
      </c>
      <c r="FU244" t="s">
        <v>1925</v>
      </c>
      <c r="FV244" t="s">
        <v>1925</v>
      </c>
      <c r="FW244" t="s">
        <v>1925</v>
      </c>
      <c r="FX244" t="s">
        <v>1925</v>
      </c>
      <c r="FY244" t="s">
        <v>1925</v>
      </c>
      <c r="FZ244" t="s">
        <v>1925</v>
      </c>
      <c r="GA244" t="s">
        <v>1925</v>
      </c>
      <c r="GB244" t="s">
        <v>1925</v>
      </c>
      <c r="GC244">
        <v>0</v>
      </c>
      <c r="GD244" t="s">
        <v>1925</v>
      </c>
      <c r="GE244" t="s">
        <v>1925</v>
      </c>
      <c r="GF244" t="s">
        <v>1925</v>
      </c>
      <c r="GG244" t="s">
        <v>1925</v>
      </c>
      <c r="GH244" t="s">
        <v>1925</v>
      </c>
      <c r="GI244" t="s">
        <v>1925</v>
      </c>
      <c r="GJ244" t="s">
        <v>1925</v>
      </c>
      <c r="GK244" t="s">
        <v>1925</v>
      </c>
      <c r="GL244" t="s">
        <v>1925</v>
      </c>
      <c r="GM244" t="s">
        <v>1925</v>
      </c>
      <c r="GN244" t="s">
        <v>1925</v>
      </c>
      <c r="GO244" t="s">
        <v>1925</v>
      </c>
      <c r="GP244" t="s">
        <v>1925</v>
      </c>
      <c r="GQ244" t="s">
        <v>1925</v>
      </c>
      <c r="GR244" t="s">
        <v>1925</v>
      </c>
      <c r="GS244" t="s">
        <v>1925</v>
      </c>
      <c r="GT244" t="s">
        <v>1925</v>
      </c>
      <c r="GU244" t="s">
        <v>1925</v>
      </c>
      <c r="GV244" t="s">
        <v>1925</v>
      </c>
      <c r="GW244" t="s">
        <v>1925</v>
      </c>
      <c r="GX244" t="s">
        <v>1925</v>
      </c>
      <c r="GY244" t="s">
        <v>1925</v>
      </c>
      <c r="GZ244" t="s">
        <v>1925</v>
      </c>
      <c r="HA244" t="s">
        <v>1925</v>
      </c>
      <c r="HB244" t="s">
        <v>1925</v>
      </c>
      <c r="HC244" t="s">
        <v>1925</v>
      </c>
      <c r="HD244" t="s">
        <v>1925</v>
      </c>
      <c r="HE244">
        <v>1</v>
      </c>
      <c r="HF244">
        <v>1</v>
      </c>
      <c r="HG244">
        <v>0</v>
      </c>
      <c r="HH244">
        <v>0</v>
      </c>
      <c r="HI244">
        <v>0</v>
      </c>
      <c r="HJ244">
        <v>0</v>
      </c>
      <c r="HK244">
        <v>0</v>
      </c>
      <c r="HL244">
        <v>0</v>
      </c>
      <c r="HM244">
        <v>0</v>
      </c>
      <c r="HN244">
        <v>0</v>
      </c>
      <c r="HO244">
        <v>0</v>
      </c>
      <c r="HP244">
        <v>0</v>
      </c>
      <c r="HQ244">
        <v>0</v>
      </c>
      <c r="HR244">
        <v>0</v>
      </c>
      <c r="HS244">
        <v>0</v>
      </c>
    </row>
    <row r="245" spans="1:227" x14ac:dyDescent="0.35">
      <c r="A245" t="s">
        <v>1000</v>
      </c>
      <c r="B245" s="1">
        <v>40087</v>
      </c>
      <c r="C245" s="1">
        <v>41455</v>
      </c>
      <c r="D245">
        <v>1</v>
      </c>
      <c r="E245">
        <v>1</v>
      </c>
      <c r="F245">
        <v>1</v>
      </c>
      <c r="G245">
        <v>0</v>
      </c>
      <c r="H245">
        <v>0</v>
      </c>
      <c r="I245">
        <v>0</v>
      </c>
      <c r="J245">
        <v>0</v>
      </c>
      <c r="K245">
        <v>0</v>
      </c>
      <c r="L245">
        <v>0</v>
      </c>
      <c r="M245">
        <v>0</v>
      </c>
      <c r="N245">
        <v>0</v>
      </c>
      <c r="O245">
        <v>0</v>
      </c>
      <c r="P245">
        <v>0</v>
      </c>
      <c r="Q245">
        <v>0</v>
      </c>
      <c r="R245">
        <v>0</v>
      </c>
      <c r="S245">
        <v>1</v>
      </c>
      <c r="T245">
        <v>0</v>
      </c>
      <c r="U245">
        <v>0</v>
      </c>
      <c r="V245">
        <v>1</v>
      </c>
      <c r="W245">
        <v>0</v>
      </c>
      <c r="X245">
        <v>0</v>
      </c>
      <c r="Y245">
        <v>1</v>
      </c>
      <c r="Z245">
        <v>0</v>
      </c>
      <c r="AA245">
        <v>0</v>
      </c>
      <c r="AB245">
        <v>0</v>
      </c>
      <c r="AC245">
        <v>1</v>
      </c>
      <c r="AD245">
        <v>0</v>
      </c>
      <c r="AE245">
        <v>0</v>
      </c>
      <c r="AF245">
        <v>0</v>
      </c>
      <c r="AG245">
        <v>0</v>
      </c>
      <c r="AH245">
        <v>0</v>
      </c>
      <c r="AI245">
        <v>0</v>
      </c>
      <c r="AJ245">
        <v>0</v>
      </c>
      <c r="AK245">
        <v>0</v>
      </c>
      <c r="AL245">
        <v>1</v>
      </c>
      <c r="AM245">
        <v>0</v>
      </c>
      <c r="AN245">
        <v>0</v>
      </c>
      <c r="AO245">
        <v>1</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1</v>
      </c>
      <c r="BL245">
        <v>0</v>
      </c>
      <c r="BM245">
        <v>0</v>
      </c>
      <c r="BN245">
        <v>0</v>
      </c>
      <c r="BO245">
        <v>0</v>
      </c>
      <c r="BP245">
        <v>0</v>
      </c>
      <c r="BQ245">
        <v>0</v>
      </c>
      <c r="BR245">
        <v>0</v>
      </c>
      <c r="BS245">
        <v>1</v>
      </c>
      <c r="BT245">
        <v>1</v>
      </c>
      <c r="BU245">
        <v>0</v>
      </c>
      <c r="BV245">
        <v>0</v>
      </c>
      <c r="BW245">
        <v>0</v>
      </c>
      <c r="BX245">
        <v>0</v>
      </c>
      <c r="BY245">
        <v>0</v>
      </c>
      <c r="BZ245">
        <v>1</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1</v>
      </c>
      <c r="CV245">
        <v>0</v>
      </c>
      <c r="CW245">
        <v>0</v>
      </c>
      <c r="CX245">
        <v>0</v>
      </c>
      <c r="CY245">
        <v>1</v>
      </c>
      <c r="CZ245">
        <v>0</v>
      </c>
      <c r="DA245">
        <v>0</v>
      </c>
      <c r="DB245">
        <v>0</v>
      </c>
      <c r="DC245">
        <v>1</v>
      </c>
      <c r="DD245">
        <v>0</v>
      </c>
      <c r="DE245">
        <v>0</v>
      </c>
      <c r="DF245">
        <v>0</v>
      </c>
      <c r="DG245">
        <v>0</v>
      </c>
      <c r="DH245">
        <v>0</v>
      </c>
      <c r="DI245">
        <v>0</v>
      </c>
      <c r="DJ245">
        <v>0</v>
      </c>
      <c r="DK245">
        <v>1</v>
      </c>
      <c r="DL245">
        <v>0</v>
      </c>
      <c r="DM245">
        <v>0</v>
      </c>
      <c r="DN245">
        <v>0</v>
      </c>
      <c r="DO245">
        <v>0</v>
      </c>
      <c r="DP245">
        <v>1</v>
      </c>
      <c r="DQ245">
        <v>0</v>
      </c>
      <c r="DR245">
        <v>0</v>
      </c>
      <c r="DS245">
        <v>0</v>
      </c>
      <c r="DT245">
        <v>0</v>
      </c>
      <c r="DU245">
        <v>0</v>
      </c>
      <c r="DV245">
        <v>0</v>
      </c>
      <c r="DW245">
        <v>0</v>
      </c>
      <c r="DX245">
        <v>0</v>
      </c>
      <c r="DY245">
        <v>0</v>
      </c>
      <c r="DZ245">
        <v>0</v>
      </c>
      <c r="EA245">
        <v>0</v>
      </c>
      <c r="EB245">
        <v>0</v>
      </c>
      <c r="EC245">
        <v>0</v>
      </c>
      <c r="ED245">
        <v>0</v>
      </c>
      <c r="EE245">
        <v>0</v>
      </c>
      <c r="EF245">
        <v>0</v>
      </c>
      <c r="EG245">
        <v>0</v>
      </c>
      <c r="EH245">
        <v>0</v>
      </c>
      <c r="EI245">
        <v>0</v>
      </c>
      <c r="EJ245">
        <v>1</v>
      </c>
      <c r="EK245">
        <v>0</v>
      </c>
      <c r="EL245">
        <v>0</v>
      </c>
      <c r="EM245">
        <v>1</v>
      </c>
      <c r="EN245">
        <v>0</v>
      </c>
      <c r="EO245">
        <v>0</v>
      </c>
      <c r="EP245">
        <v>0</v>
      </c>
      <c r="EQ245">
        <v>0</v>
      </c>
      <c r="ER245">
        <v>0</v>
      </c>
      <c r="ES245">
        <v>0</v>
      </c>
      <c r="ET245">
        <v>0</v>
      </c>
      <c r="EU245">
        <v>0</v>
      </c>
      <c r="EV245">
        <v>0</v>
      </c>
      <c r="EW245">
        <v>2</v>
      </c>
      <c r="EX245" t="s">
        <v>1925</v>
      </c>
      <c r="EY245" t="s">
        <v>1925</v>
      </c>
      <c r="EZ245" t="s">
        <v>1925</v>
      </c>
      <c r="FA245" t="s">
        <v>1925</v>
      </c>
      <c r="FB245" t="s">
        <v>1925</v>
      </c>
      <c r="FC245" t="s">
        <v>1925</v>
      </c>
      <c r="FD245" t="s">
        <v>1925</v>
      </c>
      <c r="FE245">
        <v>0</v>
      </c>
      <c r="FF245" t="s">
        <v>1925</v>
      </c>
      <c r="FG245" t="s">
        <v>1925</v>
      </c>
      <c r="FH245" t="s">
        <v>1925</v>
      </c>
      <c r="FI245" t="s">
        <v>1925</v>
      </c>
      <c r="FJ245" t="s">
        <v>1925</v>
      </c>
      <c r="FK245" t="s">
        <v>1925</v>
      </c>
      <c r="FL245">
        <v>0</v>
      </c>
      <c r="FM245">
        <v>0</v>
      </c>
      <c r="FN245">
        <v>0</v>
      </c>
      <c r="FO245">
        <v>0</v>
      </c>
      <c r="FP245">
        <v>0</v>
      </c>
      <c r="FQ245">
        <v>1</v>
      </c>
      <c r="FR245">
        <v>2</v>
      </c>
      <c r="FS245" t="s">
        <v>1925</v>
      </c>
      <c r="FT245" t="s">
        <v>1925</v>
      </c>
      <c r="FU245" t="s">
        <v>1925</v>
      </c>
      <c r="FV245" t="s">
        <v>1925</v>
      </c>
      <c r="FW245" t="s">
        <v>1925</v>
      </c>
      <c r="FX245" t="s">
        <v>1925</v>
      </c>
      <c r="FY245" t="s">
        <v>1925</v>
      </c>
      <c r="FZ245" t="s">
        <v>1925</v>
      </c>
      <c r="GA245" t="s">
        <v>1925</v>
      </c>
      <c r="GB245" t="s">
        <v>1925</v>
      </c>
      <c r="GC245">
        <v>0</v>
      </c>
      <c r="GD245" t="s">
        <v>1925</v>
      </c>
      <c r="GE245" t="s">
        <v>1925</v>
      </c>
      <c r="GF245" t="s">
        <v>1925</v>
      </c>
      <c r="GG245" t="s">
        <v>1925</v>
      </c>
      <c r="GH245" t="s">
        <v>1925</v>
      </c>
      <c r="GI245" t="s">
        <v>1925</v>
      </c>
      <c r="GJ245" t="s">
        <v>1925</v>
      </c>
      <c r="GK245" t="s">
        <v>1925</v>
      </c>
      <c r="GL245" t="s">
        <v>1925</v>
      </c>
      <c r="GM245" t="s">
        <v>1925</v>
      </c>
      <c r="GN245" t="s">
        <v>1925</v>
      </c>
      <c r="GO245" t="s">
        <v>1925</v>
      </c>
      <c r="GP245" t="s">
        <v>1925</v>
      </c>
      <c r="GQ245" t="s">
        <v>1925</v>
      </c>
      <c r="GR245" t="s">
        <v>1925</v>
      </c>
      <c r="GS245" t="s">
        <v>1925</v>
      </c>
      <c r="GT245" t="s">
        <v>1925</v>
      </c>
      <c r="GU245" t="s">
        <v>1925</v>
      </c>
      <c r="GV245" t="s">
        <v>1925</v>
      </c>
      <c r="GW245" t="s">
        <v>1925</v>
      </c>
      <c r="GX245" t="s">
        <v>1925</v>
      </c>
      <c r="GY245" t="s">
        <v>1925</v>
      </c>
      <c r="GZ245" t="s">
        <v>1925</v>
      </c>
      <c r="HA245" t="s">
        <v>1925</v>
      </c>
      <c r="HB245" t="s">
        <v>1925</v>
      </c>
      <c r="HC245" t="s">
        <v>1925</v>
      </c>
      <c r="HD245" t="s">
        <v>1925</v>
      </c>
      <c r="HE245">
        <v>1</v>
      </c>
      <c r="HF245">
        <v>1</v>
      </c>
      <c r="HG245">
        <v>0</v>
      </c>
      <c r="HH245">
        <v>0</v>
      </c>
      <c r="HI245">
        <v>0</v>
      </c>
      <c r="HJ245">
        <v>0</v>
      </c>
      <c r="HK245">
        <v>0</v>
      </c>
      <c r="HL245">
        <v>0</v>
      </c>
      <c r="HM245">
        <v>0</v>
      </c>
      <c r="HN245">
        <v>0</v>
      </c>
      <c r="HO245">
        <v>0</v>
      </c>
      <c r="HP245">
        <v>0</v>
      </c>
      <c r="HQ245">
        <v>0</v>
      </c>
      <c r="HR245">
        <v>0</v>
      </c>
      <c r="HS245">
        <v>0</v>
      </c>
    </row>
    <row r="246" spans="1:227" x14ac:dyDescent="0.35">
      <c r="A246" t="s">
        <v>1000</v>
      </c>
      <c r="B246" s="1">
        <v>41456</v>
      </c>
      <c r="C246" s="1">
        <v>43435</v>
      </c>
      <c r="D246">
        <v>1</v>
      </c>
      <c r="E246">
        <v>1</v>
      </c>
      <c r="F246">
        <v>1</v>
      </c>
      <c r="G246">
        <v>0</v>
      </c>
      <c r="H246">
        <v>0</v>
      </c>
      <c r="I246">
        <v>0</v>
      </c>
      <c r="J246">
        <v>0</v>
      </c>
      <c r="K246">
        <v>0</v>
      </c>
      <c r="L246">
        <v>0</v>
      </c>
      <c r="M246">
        <v>0</v>
      </c>
      <c r="N246">
        <v>0</v>
      </c>
      <c r="O246">
        <v>0</v>
      </c>
      <c r="P246">
        <v>0</v>
      </c>
      <c r="Q246">
        <v>0</v>
      </c>
      <c r="R246">
        <v>0</v>
      </c>
      <c r="S246">
        <v>1</v>
      </c>
      <c r="T246">
        <v>0</v>
      </c>
      <c r="U246">
        <v>0</v>
      </c>
      <c r="V246">
        <v>1</v>
      </c>
      <c r="W246">
        <v>0</v>
      </c>
      <c r="X246">
        <v>0</v>
      </c>
      <c r="Y246">
        <v>1</v>
      </c>
      <c r="Z246">
        <v>0</v>
      </c>
      <c r="AA246">
        <v>0</v>
      </c>
      <c r="AB246">
        <v>0</v>
      </c>
      <c r="AC246">
        <v>1</v>
      </c>
      <c r="AD246">
        <v>0</v>
      </c>
      <c r="AE246">
        <v>0</v>
      </c>
      <c r="AF246">
        <v>0</v>
      </c>
      <c r="AG246">
        <v>0</v>
      </c>
      <c r="AH246">
        <v>0</v>
      </c>
      <c r="AI246">
        <v>0</v>
      </c>
      <c r="AJ246">
        <v>0</v>
      </c>
      <c r="AK246">
        <v>0</v>
      </c>
      <c r="AL246">
        <v>1</v>
      </c>
      <c r="AM246">
        <v>0</v>
      </c>
      <c r="AN246">
        <v>0</v>
      </c>
      <c r="AO246">
        <v>1</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1</v>
      </c>
      <c r="BL246">
        <v>0</v>
      </c>
      <c r="BM246">
        <v>0</v>
      </c>
      <c r="BN246">
        <v>0</v>
      </c>
      <c r="BO246">
        <v>0</v>
      </c>
      <c r="BP246">
        <v>0</v>
      </c>
      <c r="BQ246">
        <v>0</v>
      </c>
      <c r="BR246">
        <v>0</v>
      </c>
      <c r="BS246">
        <v>1</v>
      </c>
      <c r="BT246">
        <v>1</v>
      </c>
      <c r="BU246">
        <v>0</v>
      </c>
      <c r="BV246">
        <v>0</v>
      </c>
      <c r="BW246">
        <v>0</v>
      </c>
      <c r="BX246">
        <v>0</v>
      </c>
      <c r="BY246">
        <v>0</v>
      </c>
      <c r="BZ246">
        <v>1</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1</v>
      </c>
      <c r="CV246">
        <v>0</v>
      </c>
      <c r="CW246">
        <v>0</v>
      </c>
      <c r="CX246">
        <v>0</v>
      </c>
      <c r="CY246">
        <v>1</v>
      </c>
      <c r="CZ246">
        <v>0</v>
      </c>
      <c r="DA246">
        <v>0</v>
      </c>
      <c r="DB246">
        <v>0</v>
      </c>
      <c r="DC246">
        <v>1</v>
      </c>
      <c r="DD246">
        <v>0</v>
      </c>
      <c r="DE246">
        <v>0</v>
      </c>
      <c r="DF246">
        <v>0</v>
      </c>
      <c r="DG246">
        <v>0</v>
      </c>
      <c r="DH246">
        <v>0</v>
      </c>
      <c r="DI246">
        <v>0</v>
      </c>
      <c r="DJ246">
        <v>0</v>
      </c>
      <c r="DK246">
        <v>1</v>
      </c>
      <c r="DL246">
        <v>0</v>
      </c>
      <c r="DM246">
        <v>0</v>
      </c>
      <c r="DN246">
        <v>0</v>
      </c>
      <c r="DO246">
        <v>0</v>
      </c>
      <c r="DP246">
        <v>1</v>
      </c>
      <c r="DQ246">
        <v>0</v>
      </c>
      <c r="DR246">
        <v>0</v>
      </c>
      <c r="DS246">
        <v>0</v>
      </c>
      <c r="DT246">
        <v>0</v>
      </c>
      <c r="DU246">
        <v>0</v>
      </c>
      <c r="DV246">
        <v>0</v>
      </c>
      <c r="DW246">
        <v>0</v>
      </c>
      <c r="DX246">
        <v>0</v>
      </c>
      <c r="DY246">
        <v>0</v>
      </c>
      <c r="DZ246">
        <v>0</v>
      </c>
      <c r="EA246">
        <v>0</v>
      </c>
      <c r="EB246">
        <v>0</v>
      </c>
      <c r="EC246">
        <v>0</v>
      </c>
      <c r="ED246">
        <v>0</v>
      </c>
      <c r="EE246">
        <v>0</v>
      </c>
      <c r="EF246">
        <v>0</v>
      </c>
      <c r="EG246">
        <v>0</v>
      </c>
      <c r="EH246">
        <v>0</v>
      </c>
      <c r="EI246">
        <v>0</v>
      </c>
      <c r="EJ246">
        <v>1</v>
      </c>
      <c r="EK246">
        <v>0</v>
      </c>
      <c r="EL246">
        <v>0</v>
      </c>
      <c r="EM246">
        <v>1</v>
      </c>
      <c r="EN246">
        <v>0</v>
      </c>
      <c r="EO246">
        <v>0</v>
      </c>
      <c r="EP246">
        <v>0</v>
      </c>
      <c r="EQ246">
        <v>0</v>
      </c>
      <c r="ER246">
        <v>0</v>
      </c>
      <c r="ES246">
        <v>0</v>
      </c>
      <c r="ET246">
        <v>0</v>
      </c>
      <c r="EU246">
        <v>0</v>
      </c>
      <c r="EV246">
        <v>0</v>
      </c>
      <c r="EW246">
        <v>2</v>
      </c>
      <c r="EX246" t="s">
        <v>1925</v>
      </c>
      <c r="EY246" t="s">
        <v>1925</v>
      </c>
      <c r="EZ246" t="s">
        <v>1925</v>
      </c>
      <c r="FA246" t="s">
        <v>1925</v>
      </c>
      <c r="FB246" t="s">
        <v>1925</v>
      </c>
      <c r="FC246" t="s">
        <v>1925</v>
      </c>
      <c r="FD246" t="s">
        <v>1925</v>
      </c>
      <c r="FE246">
        <v>0</v>
      </c>
      <c r="FF246" t="s">
        <v>1925</v>
      </c>
      <c r="FG246" t="s">
        <v>1925</v>
      </c>
      <c r="FH246" t="s">
        <v>1925</v>
      </c>
      <c r="FI246" t="s">
        <v>1925</v>
      </c>
      <c r="FJ246" t="s">
        <v>1925</v>
      </c>
      <c r="FK246" t="s">
        <v>1925</v>
      </c>
      <c r="FL246">
        <v>0</v>
      </c>
      <c r="FM246">
        <v>0</v>
      </c>
      <c r="FN246">
        <v>0</v>
      </c>
      <c r="FO246">
        <v>0</v>
      </c>
      <c r="FP246">
        <v>0</v>
      </c>
      <c r="FQ246">
        <v>1</v>
      </c>
      <c r="FR246">
        <v>2</v>
      </c>
      <c r="FS246" t="s">
        <v>1925</v>
      </c>
      <c r="FT246" t="s">
        <v>1925</v>
      </c>
      <c r="FU246" t="s">
        <v>1925</v>
      </c>
      <c r="FV246" t="s">
        <v>1925</v>
      </c>
      <c r="FW246" t="s">
        <v>1925</v>
      </c>
      <c r="FX246" t="s">
        <v>1925</v>
      </c>
      <c r="FY246" t="s">
        <v>1925</v>
      </c>
      <c r="FZ246" t="s">
        <v>1925</v>
      </c>
      <c r="GA246" t="s">
        <v>1925</v>
      </c>
      <c r="GB246" t="s">
        <v>1925</v>
      </c>
      <c r="GC246">
        <v>0</v>
      </c>
      <c r="GD246" t="s">
        <v>1925</v>
      </c>
      <c r="GE246" t="s">
        <v>1925</v>
      </c>
      <c r="GF246" t="s">
        <v>1925</v>
      </c>
      <c r="GG246" t="s">
        <v>1925</v>
      </c>
      <c r="GH246" t="s">
        <v>1925</v>
      </c>
      <c r="GI246" t="s">
        <v>1925</v>
      </c>
      <c r="GJ246" t="s">
        <v>1925</v>
      </c>
      <c r="GK246" t="s">
        <v>1925</v>
      </c>
      <c r="GL246" t="s">
        <v>1925</v>
      </c>
      <c r="GM246" t="s">
        <v>1925</v>
      </c>
      <c r="GN246" t="s">
        <v>1925</v>
      </c>
      <c r="GO246" t="s">
        <v>1925</v>
      </c>
      <c r="GP246" t="s">
        <v>1925</v>
      </c>
      <c r="GQ246" t="s">
        <v>1925</v>
      </c>
      <c r="GR246" t="s">
        <v>1925</v>
      </c>
      <c r="GS246" t="s">
        <v>1925</v>
      </c>
      <c r="GT246" t="s">
        <v>1925</v>
      </c>
      <c r="GU246" t="s">
        <v>1925</v>
      </c>
      <c r="GV246" t="s">
        <v>1925</v>
      </c>
      <c r="GW246" t="s">
        <v>1925</v>
      </c>
      <c r="GX246" t="s">
        <v>1925</v>
      </c>
      <c r="GY246" t="s">
        <v>1925</v>
      </c>
      <c r="GZ246" t="s">
        <v>1925</v>
      </c>
      <c r="HA246" t="s">
        <v>1925</v>
      </c>
      <c r="HB246" t="s">
        <v>1925</v>
      </c>
      <c r="HC246" t="s">
        <v>1925</v>
      </c>
      <c r="HD246" t="s">
        <v>1925</v>
      </c>
      <c r="HE246">
        <v>1</v>
      </c>
      <c r="HF246">
        <v>1</v>
      </c>
      <c r="HG246">
        <v>0</v>
      </c>
      <c r="HH246">
        <v>0</v>
      </c>
      <c r="HI246">
        <v>0</v>
      </c>
      <c r="HJ246">
        <v>0</v>
      </c>
      <c r="HK246">
        <v>0</v>
      </c>
      <c r="HL246">
        <v>0</v>
      </c>
      <c r="HM246">
        <v>0</v>
      </c>
      <c r="HN246">
        <v>0</v>
      </c>
      <c r="HO246">
        <v>0</v>
      </c>
      <c r="HP246">
        <v>0</v>
      </c>
      <c r="HQ246">
        <v>0</v>
      </c>
      <c r="HR246">
        <v>0</v>
      </c>
      <c r="HS246">
        <v>0</v>
      </c>
    </row>
    <row r="247" spans="1:227" x14ac:dyDescent="0.35">
      <c r="A247" t="s">
        <v>1011</v>
      </c>
      <c r="B247" s="1">
        <v>39448</v>
      </c>
      <c r="C247" s="1">
        <v>39485</v>
      </c>
      <c r="D247">
        <v>1</v>
      </c>
      <c r="E247">
        <v>1</v>
      </c>
      <c r="F247">
        <v>1</v>
      </c>
      <c r="G247">
        <v>0</v>
      </c>
      <c r="H247">
        <v>0</v>
      </c>
      <c r="I247">
        <v>0</v>
      </c>
      <c r="J247">
        <v>0</v>
      </c>
      <c r="K247">
        <v>0</v>
      </c>
      <c r="L247">
        <v>0</v>
      </c>
      <c r="M247">
        <v>0</v>
      </c>
      <c r="N247">
        <v>0</v>
      </c>
      <c r="O247">
        <v>0</v>
      </c>
      <c r="P247">
        <v>0</v>
      </c>
      <c r="Q247">
        <v>0</v>
      </c>
      <c r="R247">
        <v>0</v>
      </c>
      <c r="S247">
        <v>1</v>
      </c>
      <c r="T247">
        <v>0</v>
      </c>
      <c r="U247">
        <v>0</v>
      </c>
      <c r="V247">
        <v>1</v>
      </c>
      <c r="W247">
        <v>1</v>
      </c>
      <c r="X247">
        <v>0</v>
      </c>
      <c r="Y247">
        <v>1</v>
      </c>
      <c r="Z247">
        <v>1</v>
      </c>
      <c r="AA247">
        <v>1</v>
      </c>
      <c r="AB247">
        <v>0</v>
      </c>
      <c r="AC247">
        <v>1</v>
      </c>
      <c r="AD247">
        <v>0</v>
      </c>
      <c r="AE247">
        <v>0</v>
      </c>
      <c r="AF247">
        <v>0</v>
      </c>
      <c r="AG247">
        <v>1</v>
      </c>
      <c r="AH247">
        <v>1</v>
      </c>
      <c r="AI247">
        <v>1</v>
      </c>
      <c r="AJ247">
        <v>1</v>
      </c>
      <c r="AK247">
        <v>0</v>
      </c>
      <c r="AL247">
        <v>1</v>
      </c>
      <c r="AM247">
        <v>0</v>
      </c>
      <c r="AN247">
        <v>1</v>
      </c>
      <c r="AO247">
        <v>0</v>
      </c>
      <c r="AP247">
        <v>0</v>
      </c>
      <c r="AQ247">
        <v>1</v>
      </c>
      <c r="AR247">
        <v>0</v>
      </c>
      <c r="AS247">
        <v>1</v>
      </c>
      <c r="AT247">
        <v>0</v>
      </c>
      <c r="AU247">
        <v>0</v>
      </c>
      <c r="AV247">
        <v>0</v>
      </c>
      <c r="AW247">
        <v>0</v>
      </c>
      <c r="AX247">
        <v>0</v>
      </c>
      <c r="AY247">
        <v>0</v>
      </c>
      <c r="AZ247">
        <v>0</v>
      </c>
      <c r="BA247">
        <v>0</v>
      </c>
      <c r="BB247">
        <v>0</v>
      </c>
      <c r="BC247">
        <v>0</v>
      </c>
      <c r="BD247">
        <v>0</v>
      </c>
      <c r="BE247">
        <v>0</v>
      </c>
      <c r="BF247">
        <v>0</v>
      </c>
      <c r="BG247">
        <v>0</v>
      </c>
      <c r="BH247">
        <v>0</v>
      </c>
      <c r="BI247">
        <v>0</v>
      </c>
      <c r="BJ247">
        <v>0</v>
      </c>
      <c r="BK247">
        <v>1</v>
      </c>
      <c r="BL247">
        <v>1</v>
      </c>
      <c r="BM247">
        <v>0</v>
      </c>
      <c r="BN247">
        <v>0</v>
      </c>
      <c r="BO247">
        <v>0</v>
      </c>
      <c r="BP247">
        <v>0</v>
      </c>
      <c r="BQ247">
        <v>0</v>
      </c>
      <c r="BR247">
        <v>0</v>
      </c>
      <c r="BS247">
        <v>0</v>
      </c>
      <c r="BT247">
        <v>1</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1</v>
      </c>
      <c r="CO247" t="s">
        <v>1925</v>
      </c>
      <c r="CP247" t="s">
        <v>1925</v>
      </c>
      <c r="CQ247" t="s">
        <v>1925</v>
      </c>
      <c r="CR247" t="s">
        <v>1925</v>
      </c>
      <c r="CS247" t="s">
        <v>1925</v>
      </c>
      <c r="CT247" t="s">
        <v>1925</v>
      </c>
      <c r="CU247" t="s">
        <v>1925</v>
      </c>
      <c r="CV247" t="s">
        <v>1925</v>
      </c>
      <c r="CW247">
        <v>0</v>
      </c>
      <c r="CX247">
        <v>1</v>
      </c>
      <c r="CY247">
        <v>1</v>
      </c>
      <c r="CZ247">
        <v>1</v>
      </c>
      <c r="DA247">
        <v>1</v>
      </c>
      <c r="DB247">
        <v>0</v>
      </c>
      <c r="DC247">
        <v>1</v>
      </c>
      <c r="DD247">
        <v>0</v>
      </c>
      <c r="DE247">
        <v>0</v>
      </c>
      <c r="DF247">
        <v>0</v>
      </c>
      <c r="DG247">
        <v>1</v>
      </c>
      <c r="DH247">
        <v>1</v>
      </c>
      <c r="DI247">
        <v>1</v>
      </c>
      <c r="DJ247">
        <v>0</v>
      </c>
      <c r="DK247">
        <v>1</v>
      </c>
      <c r="DL247">
        <v>0</v>
      </c>
      <c r="DM247">
        <v>1</v>
      </c>
      <c r="DN247">
        <v>1</v>
      </c>
      <c r="DO247">
        <v>0</v>
      </c>
      <c r="DP247">
        <v>0</v>
      </c>
      <c r="DQ247">
        <v>1</v>
      </c>
      <c r="DR247">
        <v>1</v>
      </c>
      <c r="DS247">
        <v>0</v>
      </c>
      <c r="DT247">
        <v>0</v>
      </c>
      <c r="DU247">
        <v>0</v>
      </c>
      <c r="DV247">
        <v>0</v>
      </c>
      <c r="DW247">
        <v>0</v>
      </c>
      <c r="DX247">
        <v>0</v>
      </c>
      <c r="DY247">
        <v>0</v>
      </c>
      <c r="DZ247">
        <v>0</v>
      </c>
      <c r="EA247">
        <v>0</v>
      </c>
      <c r="EB247">
        <v>0</v>
      </c>
      <c r="EC247">
        <v>0</v>
      </c>
      <c r="ED247">
        <v>0</v>
      </c>
      <c r="EE247">
        <v>0</v>
      </c>
      <c r="EF247">
        <v>0</v>
      </c>
      <c r="EG247">
        <v>0</v>
      </c>
      <c r="EH247">
        <v>0</v>
      </c>
      <c r="EI247">
        <v>0</v>
      </c>
      <c r="EJ247">
        <v>1</v>
      </c>
      <c r="EK247">
        <v>0</v>
      </c>
      <c r="EL247">
        <v>0</v>
      </c>
      <c r="EM247">
        <v>0</v>
      </c>
      <c r="EN247">
        <v>1</v>
      </c>
      <c r="EO247">
        <v>0</v>
      </c>
      <c r="EP247">
        <v>0</v>
      </c>
      <c r="EQ247">
        <v>0</v>
      </c>
      <c r="ER247">
        <v>0</v>
      </c>
      <c r="ES247">
        <v>0</v>
      </c>
      <c r="ET247">
        <v>0</v>
      </c>
      <c r="EU247">
        <v>0</v>
      </c>
      <c r="EV247">
        <v>0</v>
      </c>
      <c r="EW247">
        <v>2</v>
      </c>
      <c r="EX247" t="s">
        <v>1925</v>
      </c>
      <c r="EY247" t="s">
        <v>1925</v>
      </c>
      <c r="EZ247" t="s">
        <v>1925</v>
      </c>
      <c r="FA247" t="s">
        <v>1925</v>
      </c>
      <c r="FB247" t="s">
        <v>1925</v>
      </c>
      <c r="FC247" t="s">
        <v>1925</v>
      </c>
      <c r="FD247" t="s">
        <v>1925</v>
      </c>
      <c r="FE247">
        <v>1</v>
      </c>
      <c r="FF247">
        <v>0</v>
      </c>
      <c r="FG247">
        <v>0</v>
      </c>
      <c r="FH247">
        <v>0</v>
      </c>
      <c r="FI247">
        <v>0</v>
      </c>
      <c r="FJ247">
        <v>0</v>
      </c>
      <c r="FK247">
        <v>1</v>
      </c>
      <c r="FL247">
        <v>0</v>
      </c>
      <c r="FM247">
        <v>0</v>
      </c>
      <c r="FN247">
        <v>0</v>
      </c>
      <c r="FO247">
        <v>0</v>
      </c>
      <c r="FP247">
        <v>0</v>
      </c>
      <c r="FQ247">
        <v>1</v>
      </c>
      <c r="FR247">
        <v>2</v>
      </c>
      <c r="FS247" t="s">
        <v>1925</v>
      </c>
      <c r="FT247" t="s">
        <v>1925</v>
      </c>
      <c r="FU247" t="s">
        <v>1925</v>
      </c>
      <c r="FV247" t="s">
        <v>1925</v>
      </c>
      <c r="FW247" t="s">
        <v>1925</v>
      </c>
      <c r="FX247" t="s">
        <v>1925</v>
      </c>
      <c r="FY247" t="s">
        <v>1925</v>
      </c>
      <c r="FZ247" t="s">
        <v>1925</v>
      </c>
      <c r="GA247" t="s">
        <v>1925</v>
      </c>
      <c r="GB247" t="s">
        <v>1925</v>
      </c>
      <c r="GC247">
        <v>1</v>
      </c>
      <c r="GD247">
        <v>0</v>
      </c>
      <c r="GE247">
        <v>0</v>
      </c>
      <c r="GF247">
        <v>0</v>
      </c>
      <c r="GG247">
        <v>0</v>
      </c>
      <c r="GH247">
        <v>0</v>
      </c>
      <c r="GI247">
        <v>0</v>
      </c>
      <c r="GJ247">
        <v>1</v>
      </c>
      <c r="GK247">
        <v>0</v>
      </c>
      <c r="GL247">
        <v>0</v>
      </c>
      <c r="GM247">
        <v>0</v>
      </c>
      <c r="GN247">
        <v>0</v>
      </c>
      <c r="GO247">
        <v>0</v>
      </c>
      <c r="GP247">
        <v>0</v>
      </c>
      <c r="GQ247">
        <v>0</v>
      </c>
      <c r="GR247" t="s">
        <v>1925</v>
      </c>
      <c r="GS247" t="s">
        <v>1925</v>
      </c>
      <c r="GT247" t="s">
        <v>1925</v>
      </c>
      <c r="GU247" t="s">
        <v>1925</v>
      </c>
      <c r="GV247" t="s">
        <v>1925</v>
      </c>
      <c r="GW247" t="s">
        <v>1925</v>
      </c>
      <c r="GX247" t="s">
        <v>1925</v>
      </c>
      <c r="GY247" t="s">
        <v>1925</v>
      </c>
      <c r="GZ247" t="s">
        <v>1925</v>
      </c>
      <c r="HA247" t="s">
        <v>1925</v>
      </c>
      <c r="HB247" t="s">
        <v>1925</v>
      </c>
      <c r="HC247" t="s">
        <v>1925</v>
      </c>
      <c r="HD247" t="s">
        <v>1925</v>
      </c>
      <c r="HE247">
        <v>1</v>
      </c>
      <c r="HF247">
        <v>0</v>
      </c>
      <c r="HG247">
        <v>0</v>
      </c>
      <c r="HH247">
        <v>0</v>
      </c>
      <c r="HI247">
        <v>0</v>
      </c>
      <c r="HJ247">
        <v>0</v>
      </c>
      <c r="HK247">
        <v>0</v>
      </c>
      <c r="HL247">
        <v>0</v>
      </c>
      <c r="HM247">
        <v>1</v>
      </c>
      <c r="HN247">
        <v>0</v>
      </c>
      <c r="HO247">
        <v>0</v>
      </c>
      <c r="HP247">
        <v>0</v>
      </c>
      <c r="HQ247">
        <v>0</v>
      </c>
      <c r="HR247">
        <v>0</v>
      </c>
      <c r="HS247">
        <v>0</v>
      </c>
    </row>
    <row r="248" spans="1:227" x14ac:dyDescent="0.35">
      <c r="A248" t="s">
        <v>1011</v>
      </c>
      <c r="B248" s="1">
        <v>39486</v>
      </c>
      <c r="C248" s="1">
        <v>40373</v>
      </c>
      <c r="D248">
        <v>1</v>
      </c>
      <c r="E248">
        <v>1</v>
      </c>
      <c r="F248">
        <v>1</v>
      </c>
      <c r="G248">
        <v>0</v>
      </c>
      <c r="H248">
        <v>0</v>
      </c>
      <c r="I248">
        <v>0</v>
      </c>
      <c r="J248">
        <v>0</v>
      </c>
      <c r="K248">
        <v>0</v>
      </c>
      <c r="L248">
        <v>0</v>
      </c>
      <c r="M248">
        <v>0</v>
      </c>
      <c r="N248">
        <v>0</v>
      </c>
      <c r="O248">
        <v>0</v>
      </c>
      <c r="P248">
        <v>0</v>
      </c>
      <c r="Q248">
        <v>0</v>
      </c>
      <c r="R248">
        <v>0</v>
      </c>
      <c r="S248">
        <v>1</v>
      </c>
      <c r="T248">
        <v>0</v>
      </c>
      <c r="U248">
        <v>0</v>
      </c>
      <c r="V248">
        <v>1</v>
      </c>
      <c r="W248">
        <v>1</v>
      </c>
      <c r="X248">
        <v>0</v>
      </c>
      <c r="Y248">
        <v>1</v>
      </c>
      <c r="Z248">
        <v>1</v>
      </c>
      <c r="AA248">
        <v>1</v>
      </c>
      <c r="AB248">
        <v>0</v>
      </c>
      <c r="AC248">
        <v>1</v>
      </c>
      <c r="AD248">
        <v>1</v>
      </c>
      <c r="AE248">
        <v>0</v>
      </c>
      <c r="AF248">
        <v>0</v>
      </c>
      <c r="AG248">
        <v>1</v>
      </c>
      <c r="AH248">
        <v>1</v>
      </c>
      <c r="AI248">
        <v>1</v>
      </c>
      <c r="AJ248">
        <v>1</v>
      </c>
      <c r="AK248">
        <v>0</v>
      </c>
      <c r="AL248">
        <v>1</v>
      </c>
      <c r="AM248">
        <v>0</v>
      </c>
      <c r="AN248">
        <v>1</v>
      </c>
      <c r="AO248">
        <v>0</v>
      </c>
      <c r="AP248">
        <v>0</v>
      </c>
      <c r="AQ248">
        <v>1</v>
      </c>
      <c r="AR248">
        <v>0</v>
      </c>
      <c r="AS248">
        <v>1</v>
      </c>
      <c r="AT248">
        <v>0</v>
      </c>
      <c r="AU248">
        <v>0</v>
      </c>
      <c r="AV248">
        <v>0</v>
      </c>
      <c r="AW248">
        <v>0</v>
      </c>
      <c r="AX248">
        <v>0</v>
      </c>
      <c r="AY248">
        <v>0</v>
      </c>
      <c r="AZ248">
        <v>0</v>
      </c>
      <c r="BA248">
        <v>0</v>
      </c>
      <c r="BB248">
        <v>0</v>
      </c>
      <c r="BC248">
        <v>0</v>
      </c>
      <c r="BD248">
        <v>0</v>
      </c>
      <c r="BE248">
        <v>0</v>
      </c>
      <c r="BF248">
        <v>0</v>
      </c>
      <c r="BG248">
        <v>0</v>
      </c>
      <c r="BH248">
        <v>0</v>
      </c>
      <c r="BI248">
        <v>0</v>
      </c>
      <c r="BJ248">
        <v>0</v>
      </c>
      <c r="BK248">
        <v>1</v>
      </c>
      <c r="BL248">
        <v>1</v>
      </c>
      <c r="BM248">
        <v>0</v>
      </c>
      <c r="BN248">
        <v>0</v>
      </c>
      <c r="BO248">
        <v>0</v>
      </c>
      <c r="BP248">
        <v>0</v>
      </c>
      <c r="BQ248">
        <v>0</v>
      </c>
      <c r="BR248">
        <v>0</v>
      </c>
      <c r="BS248">
        <v>0</v>
      </c>
      <c r="BT248">
        <v>1</v>
      </c>
      <c r="BU248">
        <v>0</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1</v>
      </c>
      <c r="CO248" t="s">
        <v>1925</v>
      </c>
      <c r="CP248" t="s">
        <v>1925</v>
      </c>
      <c r="CQ248" t="s">
        <v>1925</v>
      </c>
      <c r="CR248" t="s">
        <v>1925</v>
      </c>
      <c r="CS248" t="s">
        <v>1925</v>
      </c>
      <c r="CT248" t="s">
        <v>1925</v>
      </c>
      <c r="CU248" t="s">
        <v>1925</v>
      </c>
      <c r="CV248" t="s">
        <v>1925</v>
      </c>
      <c r="CW248">
        <v>0</v>
      </c>
      <c r="CX248">
        <v>1</v>
      </c>
      <c r="CY248">
        <v>1</v>
      </c>
      <c r="CZ248">
        <v>1</v>
      </c>
      <c r="DA248">
        <v>1</v>
      </c>
      <c r="DB248">
        <v>0</v>
      </c>
      <c r="DC248">
        <v>1</v>
      </c>
      <c r="DD248">
        <v>1</v>
      </c>
      <c r="DE248">
        <v>0</v>
      </c>
      <c r="DF248">
        <v>0</v>
      </c>
      <c r="DG248">
        <v>1</v>
      </c>
      <c r="DH248">
        <v>1</v>
      </c>
      <c r="DI248">
        <v>1</v>
      </c>
      <c r="DJ248">
        <v>0</v>
      </c>
      <c r="DK248">
        <v>1</v>
      </c>
      <c r="DL248">
        <v>0</v>
      </c>
      <c r="DM248">
        <v>1</v>
      </c>
      <c r="DN248">
        <v>1</v>
      </c>
      <c r="DO248">
        <v>0</v>
      </c>
      <c r="DP248">
        <v>0</v>
      </c>
      <c r="DQ248">
        <v>1</v>
      </c>
      <c r="DR248">
        <v>1</v>
      </c>
      <c r="DS248">
        <v>0</v>
      </c>
      <c r="DT248">
        <v>0</v>
      </c>
      <c r="DU248">
        <v>0</v>
      </c>
      <c r="DV248">
        <v>0</v>
      </c>
      <c r="DW248">
        <v>0</v>
      </c>
      <c r="DX248">
        <v>0</v>
      </c>
      <c r="DY248">
        <v>0</v>
      </c>
      <c r="DZ248">
        <v>0</v>
      </c>
      <c r="EA248">
        <v>0</v>
      </c>
      <c r="EB248">
        <v>0</v>
      </c>
      <c r="EC248">
        <v>0</v>
      </c>
      <c r="ED248">
        <v>0</v>
      </c>
      <c r="EE248">
        <v>0</v>
      </c>
      <c r="EF248">
        <v>0</v>
      </c>
      <c r="EG248">
        <v>0</v>
      </c>
      <c r="EH248">
        <v>0</v>
      </c>
      <c r="EI248">
        <v>0</v>
      </c>
      <c r="EJ248">
        <v>1</v>
      </c>
      <c r="EK248">
        <v>0</v>
      </c>
      <c r="EL248">
        <v>0</v>
      </c>
      <c r="EM248">
        <v>0</v>
      </c>
      <c r="EN248">
        <v>1</v>
      </c>
      <c r="EO248">
        <v>0</v>
      </c>
      <c r="EP248">
        <v>0</v>
      </c>
      <c r="EQ248">
        <v>0</v>
      </c>
      <c r="ER248">
        <v>0</v>
      </c>
      <c r="ES248">
        <v>0</v>
      </c>
      <c r="ET248">
        <v>0</v>
      </c>
      <c r="EU248">
        <v>0</v>
      </c>
      <c r="EV248">
        <v>0</v>
      </c>
      <c r="EW248">
        <v>2</v>
      </c>
      <c r="EX248" t="s">
        <v>1925</v>
      </c>
      <c r="EY248" t="s">
        <v>1925</v>
      </c>
      <c r="EZ248" t="s">
        <v>1925</v>
      </c>
      <c r="FA248" t="s">
        <v>1925</v>
      </c>
      <c r="FB248" t="s">
        <v>1925</v>
      </c>
      <c r="FC248" t="s">
        <v>1925</v>
      </c>
      <c r="FD248" t="s">
        <v>1925</v>
      </c>
      <c r="FE248">
        <v>1</v>
      </c>
      <c r="FF248">
        <v>0</v>
      </c>
      <c r="FG248">
        <v>0</v>
      </c>
      <c r="FH248">
        <v>0</v>
      </c>
      <c r="FI248">
        <v>0</v>
      </c>
      <c r="FJ248">
        <v>0</v>
      </c>
      <c r="FK248">
        <v>1</v>
      </c>
      <c r="FL248">
        <v>0</v>
      </c>
      <c r="FM248">
        <v>0</v>
      </c>
      <c r="FN248">
        <v>0</v>
      </c>
      <c r="FO248">
        <v>0</v>
      </c>
      <c r="FP248">
        <v>0</v>
      </c>
      <c r="FQ248">
        <v>1</v>
      </c>
      <c r="FR248">
        <v>2</v>
      </c>
      <c r="FS248" t="s">
        <v>1925</v>
      </c>
      <c r="FT248" t="s">
        <v>1925</v>
      </c>
      <c r="FU248" t="s">
        <v>1925</v>
      </c>
      <c r="FV248" t="s">
        <v>1925</v>
      </c>
      <c r="FW248" t="s">
        <v>1925</v>
      </c>
      <c r="FX248" t="s">
        <v>1925</v>
      </c>
      <c r="FY248" t="s">
        <v>1925</v>
      </c>
      <c r="FZ248" t="s">
        <v>1925</v>
      </c>
      <c r="GA248" t="s">
        <v>1925</v>
      </c>
      <c r="GB248" t="s">
        <v>1925</v>
      </c>
      <c r="GC248">
        <v>1</v>
      </c>
      <c r="GD248">
        <v>0</v>
      </c>
      <c r="GE248">
        <v>0</v>
      </c>
      <c r="GF248">
        <v>0</v>
      </c>
      <c r="GG248">
        <v>0</v>
      </c>
      <c r="GH248">
        <v>0</v>
      </c>
      <c r="GI248">
        <v>0</v>
      </c>
      <c r="GJ248">
        <v>1</v>
      </c>
      <c r="GK248">
        <v>0</v>
      </c>
      <c r="GL248">
        <v>0</v>
      </c>
      <c r="GM248">
        <v>0</v>
      </c>
      <c r="GN248">
        <v>0</v>
      </c>
      <c r="GO248">
        <v>0</v>
      </c>
      <c r="GP248">
        <v>0</v>
      </c>
      <c r="GQ248">
        <v>0</v>
      </c>
      <c r="GR248" t="s">
        <v>1925</v>
      </c>
      <c r="GS248" t="s">
        <v>1925</v>
      </c>
      <c r="GT248" t="s">
        <v>1925</v>
      </c>
      <c r="GU248" t="s">
        <v>1925</v>
      </c>
      <c r="GV248" t="s">
        <v>1925</v>
      </c>
      <c r="GW248" t="s">
        <v>1925</v>
      </c>
      <c r="GX248" t="s">
        <v>1925</v>
      </c>
      <c r="GY248" t="s">
        <v>1925</v>
      </c>
      <c r="GZ248" t="s">
        <v>1925</v>
      </c>
      <c r="HA248" t="s">
        <v>1925</v>
      </c>
      <c r="HB248" t="s">
        <v>1925</v>
      </c>
      <c r="HC248" t="s">
        <v>1925</v>
      </c>
      <c r="HD248" t="s">
        <v>1925</v>
      </c>
      <c r="HE248">
        <v>1</v>
      </c>
      <c r="HF248">
        <v>0</v>
      </c>
      <c r="HG248">
        <v>0</v>
      </c>
      <c r="HH248">
        <v>0</v>
      </c>
      <c r="HI248">
        <v>0</v>
      </c>
      <c r="HJ248">
        <v>0</v>
      </c>
      <c r="HK248">
        <v>0</v>
      </c>
      <c r="HL248">
        <v>0</v>
      </c>
      <c r="HM248">
        <v>1</v>
      </c>
      <c r="HN248">
        <v>0</v>
      </c>
      <c r="HO248">
        <v>0</v>
      </c>
      <c r="HP248">
        <v>0</v>
      </c>
      <c r="HQ248">
        <v>0</v>
      </c>
      <c r="HR248">
        <v>0</v>
      </c>
      <c r="HS248">
        <v>0</v>
      </c>
    </row>
    <row r="249" spans="1:227" x14ac:dyDescent="0.35">
      <c r="A249" t="s">
        <v>1011</v>
      </c>
      <c r="B249" s="1">
        <v>40374</v>
      </c>
      <c r="C249" s="1">
        <v>43299</v>
      </c>
      <c r="D249">
        <v>1</v>
      </c>
      <c r="E249">
        <v>1</v>
      </c>
      <c r="F249">
        <v>1</v>
      </c>
      <c r="G249">
        <v>0</v>
      </c>
      <c r="H249">
        <v>0</v>
      </c>
      <c r="I249">
        <v>0</v>
      </c>
      <c r="J249">
        <v>0</v>
      </c>
      <c r="K249">
        <v>0</v>
      </c>
      <c r="L249">
        <v>0</v>
      </c>
      <c r="M249">
        <v>0</v>
      </c>
      <c r="N249">
        <v>0</v>
      </c>
      <c r="O249">
        <v>0</v>
      </c>
      <c r="P249">
        <v>0</v>
      </c>
      <c r="Q249">
        <v>0</v>
      </c>
      <c r="R249">
        <v>0</v>
      </c>
      <c r="S249">
        <v>1</v>
      </c>
      <c r="T249">
        <v>0</v>
      </c>
      <c r="U249">
        <v>0</v>
      </c>
      <c r="V249">
        <v>1</v>
      </c>
      <c r="W249">
        <v>1</v>
      </c>
      <c r="X249">
        <v>0</v>
      </c>
      <c r="Y249">
        <v>1</v>
      </c>
      <c r="Z249">
        <v>1</v>
      </c>
      <c r="AA249">
        <v>1</v>
      </c>
      <c r="AB249">
        <v>0</v>
      </c>
      <c r="AC249">
        <v>1</v>
      </c>
      <c r="AD249">
        <v>1</v>
      </c>
      <c r="AE249">
        <v>0</v>
      </c>
      <c r="AF249">
        <v>0</v>
      </c>
      <c r="AG249">
        <v>1</v>
      </c>
      <c r="AH249">
        <v>1</v>
      </c>
      <c r="AI249">
        <v>1</v>
      </c>
      <c r="AJ249">
        <v>1</v>
      </c>
      <c r="AK249">
        <v>0</v>
      </c>
      <c r="AL249">
        <v>1</v>
      </c>
      <c r="AM249">
        <v>0</v>
      </c>
      <c r="AN249">
        <v>1</v>
      </c>
      <c r="AO249">
        <v>0</v>
      </c>
      <c r="AP249">
        <v>0</v>
      </c>
      <c r="AQ249">
        <v>1</v>
      </c>
      <c r="AR249">
        <v>0</v>
      </c>
      <c r="AS249">
        <v>1</v>
      </c>
      <c r="AT249">
        <v>0</v>
      </c>
      <c r="AU249">
        <v>0</v>
      </c>
      <c r="AV249">
        <v>0</v>
      </c>
      <c r="AW249">
        <v>0</v>
      </c>
      <c r="AX249">
        <v>0</v>
      </c>
      <c r="AY249">
        <v>0</v>
      </c>
      <c r="AZ249">
        <v>0</v>
      </c>
      <c r="BA249">
        <v>0</v>
      </c>
      <c r="BB249">
        <v>0</v>
      </c>
      <c r="BC249">
        <v>0</v>
      </c>
      <c r="BD249">
        <v>0</v>
      </c>
      <c r="BE249">
        <v>0</v>
      </c>
      <c r="BF249">
        <v>0</v>
      </c>
      <c r="BG249">
        <v>0</v>
      </c>
      <c r="BH249">
        <v>0</v>
      </c>
      <c r="BI249">
        <v>0</v>
      </c>
      <c r="BJ249">
        <v>0</v>
      </c>
      <c r="BK249">
        <v>1</v>
      </c>
      <c r="BL249">
        <v>1</v>
      </c>
      <c r="BM249">
        <v>0</v>
      </c>
      <c r="BN249">
        <v>0</v>
      </c>
      <c r="BO249">
        <v>0</v>
      </c>
      <c r="BP249">
        <v>0</v>
      </c>
      <c r="BQ249">
        <v>0</v>
      </c>
      <c r="BR249">
        <v>0</v>
      </c>
      <c r="BS249">
        <v>0</v>
      </c>
      <c r="BT249">
        <v>1</v>
      </c>
      <c r="BU249">
        <v>0</v>
      </c>
      <c r="BV249">
        <v>0</v>
      </c>
      <c r="BW249">
        <v>0</v>
      </c>
      <c r="BX249">
        <v>0</v>
      </c>
      <c r="BY249">
        <v>0</v>
      </c>
      <c r="BZ249">
        <v>0</v>
      </c>
      <c r="CA249">
        <v>0</v>
      </c>
      <c r="CB249">
        <v>0</v>
      </c>
      <c r="CC249">
        <v>0</v>
      </c>
      <c r="CD249">
        <v>0</v>
      </c>
      <c r="CE249">
        <v>0</v>
      </c>
      <c r="CF249">
        <v>0</v>
      </c>
      <c r="CG249">
        <v>0</v>
      </c>
      <c r="CH249">
        <v>0</v>
      </c>
      <c r="CI249">
        <v>0</v>
      </c>
      <c r="CJ249">
        <v>0</v>
      </c>
      <c r="CK249">
        <v>0</v>
      </c>
      <c r="CL249">
        <v>0</v>
      </c>
      <c r="CM249">
        <v>0</v>
      </c>
      <c r="CN249">
        <v>1</v>
      </c>
      <c r="CO249" t="s">
        <v>1925</v>
      </c>
      <c r="CP249" t="s">
        <v>1925</v>
      </c>
      <c r="CQ249" t="s">
        <v>1925</v>
      </c>
      <c r="CR249" t="s">
        <v>1925</v>
      </c>
      <c r="CS249" t="s">
        <v>1925</v>
      </c>
      <c r="CT249" t="s">
        <v>1925</v>
      </c>
      <c r="CU249" t="s">
        <v>1925</v>
      </c>
      <c r="CV249" t="s">
        <v>1925</v>
      </c>
      <c r="CW249">
        <v>0</v>
      </c>
      <c r="CX249">
        <v>1</v>
      </c>
      <c r="CY249">
        <v>1</v>
      </c>
      <c r="CZ249">
        <v>1</v>
      </c>
      <c r="DA249">
        <v>1</v>
      </c>
      <c r="DB249">
        <v>0</v>
      </c>
      <c r="DC249">
        <v>1</v>
      </c>
      <c r="DD249">
        <v>1</v>
      </c>
      <c r="DE249">
        <v>0</v>
      </c>
      <c r="DF249">
        <v>0</v>
      </c>
      <c r="DG249">
        <v>1</v>
      </c>
      <c r="DH249">
        <v>0</v>
      </c>
      <c r="DI249">
        <v>0</v>
      </c>
      <c r="DJ249">
        <v>0</v>
      </c>
      <c r="DK249">
        <v>1</v>
      </c>
      <c r="DL249">
        <v>0</v>
      </c>
      <c r="DM249">
        <v>1</v>
      </c>
      <c r="DN249">
        <v>1</v>
      </c>
      <c r="DO249">
        <v>0</v>
      </c>
      <c r="DP249">
        <v>0</v>
      </c>
      <c r="DQ249">
        <v>0</v>
      </c>
      <c r="DR249">
        <v>1</v>
      </c>
      <c r="DS249">
        <v>0</v>
      </c>
      <c r="DT249">
        <v>0</v>
      </c>
      <c r="DU249">
        <v>0</v>
      </c>
      <c r="DV249">
        <v>0</v>
      </c>
      <c r="DW249">
        <v>0</v>
      </c>
      <c r="DX249">
        <v>0</v>
      </c>
      <c r="DY249">
        <v>0</v>
      </c>
      <c r="DZ249">
        <v>0</v>
      </c>
      <c r="EA249">
        <v>0</v>
      </c>
      <c r="EB249">
        <v>0</v>
      </c>
      <c r="EC249">
        <v>0</v>
      </c>
      <c r="ED249">
        <v>0</v>
      </c>
      <c r="EE249">
        <v>0</v>
      </c>
      <c r="EF249">
        <v>0</v>
      </c>
      <c r="EG249">
        <v>0</v>
      </c>
      <c r="EH249">
        <v>0</v>
      </c>
      <c r="EI249">
        <v>0</v>
      </c>
      <c r="EJ249">
        <v>1</v>
      </c>
      <c r="EK249">
        <v>0</v>
      </c>
      <c r="EL249">
        <v>0</v>
      </c>
      <c r="EM249">
        <v>0</v>
      </c>
      <c r="EN249">
        <v>1</v>
      </c>
      <c r="EO249">
        <v>0</v>
      </c>
      <c r="EP249">
        <v>0</v>
      </c>
      <c r="EQ249">
        <v>0</v>
      </c>
      <c r="ER249">
        <v>0</v>
      </c>
      <c r="ES249">
        <v>0</v>
      </c>
      <c r="ET249">
        <v>0</v>
      </c>
      <c r="EU249">
        <v>0</v>
      </c>
      <c r="EV249">
        <v>0</v>
      </c>
      <c r="EW249">
        <v>2</v>
      </c>
      <c r="EX249" t="s">
        <v>1925</v>
      </c>
      <c r="EY249" t="s">
        <v>1925</v>
      </c>
      <c r="EZ249" t="s">
        <v>1925</v>
      </c>
      <c r="FA249" t="s">
        <v>1925</v>
      </c>
      <c r="FB249" t="s">
        <v>1925</v>
      </c>
      <c r="FC249" t="s">
        <v>1925</v>
      </c>
      <c r="FD249" t="s">
        <v>1925</v>
      </c>
      <c r="FE249">
        <v>1</v>
      </c>
      <c r="FF249">
        <v>0</v>
      </c>
      <c r="FG249">
        <v>0</v>
      </c>
      <c r="FH249">
        <v>0</v>
      </c>
      <c r="FI249">
        <v>0</v>
      </c>
      <c r="FJ249">
        <v>0</v>
      </c>
      <c r="FK249">
        <v>1</v>
      </c>
      <c r="FL249">
        <v>0</v>
      </c>
      <c r="FM249">
        <v>0</v>
      </c>
      <c r="FN249">
        <v>0</v>
      </c>
      <c r="FO249">
        <v>0</v>
      </c>
      <c r="FP249">
        <v>0</v>
      </c>
      <c r="FQ249">
        <v>1</v>
      </c>
      <c r="FR249">
        <v>2</v>
      </c>
      <c r="FS249" t="s">
        <v>1925</v>
      </c>
      <c r="FT249" t="s">
        <v>1925</v>
      </c>
      <c r="FU249" t="s">
        <v>1925</v>
      </c>
      <c r="FV249" t="s">
        <v>1925</v>
      </c>
      <c r="FW249" t="s">
        <v>1925</v>
      </c>
      <c r="FX249" t="s">
        <v>1925</v>
      </c>
      <c r="FY249" t="s">
        <v>1925</v>
      </c>
      <c r="FZ249" t="s">
        <v>1925</v>
      </c>
      <c r="GA249" t="s">
        <v>1925</v>
      </c>
      <c r="GB249" t="s">
        <v>1925</v>
      </c>
      <c r="GC249">
        <v>1</v>
      </c>
      <c r="GD249">
        <v>0</v>
      </c>
      <c r="GE249">
        <v>0</v>
      </c>
      <c r="GF249">
        <v>0</v>
      </c>
      <c r="GG249">
        <v>0</v>
      </c>
      <c r="GH249">
        <v>0</v>
      </c>
      <c r="GI249">
        <v>0</v>
      </c>
      <c r="GJ249">
        <v>1</v>
      </c>
      <c r="GK249">
        <v>0</v>
      </c>
      <c r="GL249">
        <v>0</v>
      </c>
      <c r="GM249">
        <v>0</v>
      </c>
      <c r="GN249">
        <v>0</v>
      </c>
      <c r="GO249">
        <v>0</v>
      </c>
      <c r="GP249">
        <v>0</v>
      </c>
      <c r="GQ249">
        <v>0</v>
      </c>
      <c r="GR249" t="s">
        <v>1925</v>
      </c>
      <c r="GS249" t="s">
        <v>1925</v>
      </c>
      <c r="GT249" t="s">
        <v>1925</v>
      </c>
      <c r="GU249" t="s">
        <v>1925</v>
      </c>
      <c r="GV249" t="s">
        <v>1925</v>
      </c>
      <c r="GW249" t="s">
        <v>1925</v>
      </c>
      <c r="GX249" t="s">
        <v>1925</v>
      </c>
      <c r="GY249" t="s">
        <v>1925</v>
      </c>
      <c r="GZ249" t="s">
        <v>1925</v>
      </c>
      <c r="HA249" t="s">
        <v>1925</v>
      </c>
      <c r="HB249" t="s">
        <v>1925</v>
      </c>
      <c r="HC249" t="s">
        <v>1925</v>
      </c>
      <c r="HD249" t="s">
        <v>1925</v>
      </c>
      <c r="HE249">
        <v>1</v>
      </c>
      <c r="HF249">
        <v>0</v>
      </c>
      <c r="HG249">
        <v>0</v>
      </c>
      <c r="HH249">
        <v>0</v>
      </c>
      <c r="HI249">
        <v>0</v>
      </c>
      <c r="HJ249">
        <v>0</v>
      </c>
      <c r="HK249">
        <v>0</v>
      </c>
      <c r="HL249">
        <v>0</v>
      </c>
      <c r="HM249">
        <v>1</v>
      </c>
      <c r="HN249">
        <v>0</v>
      </c>
      <c r="HO249">
        <v>0</v>
      </c>
      <c r="HP249">
        <v>0</v>
      </c>
      <c r="HQ249">
        <v>0</v>
      </c>
      <c r="HR249">
        <v>0</v>
      </c>
      <c r="HS249">
        <v>0</v>
      </c>
    </row>
    <row r="250" spans="1:227" x14ac:dyDescent="0.35">
      <c r="A250" t="s">
        <v>1011</v>
      </c>
      <c r="B250" s="1">
        <v>43300</v>
      </c>
      <c r="C250" s="1">
        <v>43435</v>
      </c>
      <c r="D250">
        <v>1</v>
      </c>
      <c r="E250">
        <v>1</v>
      </c>
      <c r="F250">
        <v>1</v>
      </c>
      <c r="G250">
        <v>0</v>
      </c>
      <c r="H250">
        <v>0</v>
      </c>
      <c r="I250">
        <v>0</v>
      </c>
      <c r="J250">
        <v>0</v>
      </c>
      <c r="K250">
        <v>0</v>
      </c>
      <c r="L250">
        <v>0</v>
      </c>
      <c r="M250">
        <v>0</v>
      </c>
      <c r="N250">
        <v>0</v>
      </c>
      <c r="O250">
        <v>0</v>
      </c>
      <c r="P250">
        <v>0</v>
      </c>
      <c r="Q250">
        <v>0</v>
      </c>
      <c r="R250">
        <v>0</v>
      </c>
      <c r="S250">
        <v>1</v>
      </c>
      <c r="T250">
        <v>0</v>
      </c>
      <c r="U250">
        <v>0</v>
      </c>
      <c r="V250">
        <v>1</v>
      </c>
      <c r="W250">
        <v>1</v>
      </c>
      <c r="X250">
        <v>0</v>
      </c>
      <c r="Y250">
        <v>1</v>
      </c>
      <c r="Z250">
        <v>1</v>
      </c>
      <c r="AA250">
        <v>1</v>
      </c>
      <c r="AB250">
        <v>0</v>
      </c>
      <c r="AC250">
        <v>1</v>
      </c>
      <c r="AD250">
        <v>1</v>
      </c>
      <c r="AE250">
        <v>0</v>
      </c>
      <c r="AF250">
        <v>0</v>
      </c>
      <c r="AG250">
        <v>1</v>
      </c>
      <c r="AH250">
        <v>1</v>
      </c>
      <c r="AI250">
        <v>1</v>
      </c>
      <c r="AJ250">
        <v>1</v>
      </c>
      <c r="AK250">
        <v>0</v>
      </c>
      <c r="AL250">
        <v>1</v>
      </c>
      <c r="AM250">
        <v>0</v>
      </c>
      <c r="AN250">
        <v>1</v>
      </c>
      <c r="AO250">
        <v>0</v>
      </c>
      <c r="AP250">
        <v>0</v>
      </c>
      <c r="AQ250">
        <v>1</v>
      </c>
      <c r="AR250">
        <v>0</v>
      </c>
      <c r="AS250">
        <v>1</v>
      </c>
      <c r="AT250">
        <v>0</v>
      </c>
      <c r="AU250">
        <v>0</v>
      </c>
      <c r="AV250">
        <v>0</v>
      </c>
      <c r="AW250">
        <v>0</v>
      </c>
      <c r="AX250">
        <v>0</v>
      </c>
      <c r="AY250">
        <v>0</v>
      </c>
      <c r="AZ250">
        <v>0</v>
      </c>
      <c r="BA250">
        <v>0</v>
      </c>
      <c r="BB250">
        <v>0</v>
      </c>
      <c r="BC250">
        <v>0</v>
      </c>
      <c r="BD250">
        <v>0</v>
      </c>
      <c r="BE250">
        <v>0</v>
      </c>
      <c r="BF250">
        <v>0</v>
      </c>
      <c r="BG250">
        <v>0</v>
      </c>
      <c r="BH250">
        <v>0</v>
      </c>
      <c r="BI250">
        <v>0</v>
      </c>
      <c r="BJ250">
        <v>0</v>
      </c>
      <c r="BK250">
        <v>1</v>
      </c>
      <c r="BL250">
        <v>1</v>
      </c>
      <c r="BM250">
        <v>0</v>
      </c>
      <c r="BN250">
        <v>0</v>
      </c>
      <c r="BO250">
        <v>0</v>
      </c>
      <c r="BP250">
        <v>0</v>
      </c>
      <c r="BQ250">
        <v>0</v>
      </c>
      <c r="BR250">
        <v>0</v>
      </c>
      <c r="BS250">
        <v>0</v>
      </c>
      <c r="BT250">
        <v>1</v>
      </c>
      <c r="BU250">
        <v>0</v>
      </c>
      <c r="BV250">
        <v>0</v>
      </c>
      <c r="BW250">
        <v>0</v>
      </c>
      <c r="BX250">
        <v>0</v>
      </c>
      <c r="BY250">
        <v>0</v>
      </c>
      <c r="BZ250">
        <v>0</v>
      </c>
      <c r="CA250">
        <v>0</v>
      </c>
      <c r="CB250">
        <v>0</v>
      </c>
      <c r="CC250">
        <v>0</v>
      </c>
      <c r="CD250">
        <v>0</v>
      </c>
      <c r="CE250">
        <v>0</v>
      </c>
      <c r="CF250">
        <v>0</v>
      </c>
      <c r="CG250">
        <v>0</v>
      </c>
      <c r="CH250">
        <v>0</v>
      </c>
      <c r="CI250">
        <v>0</v>
      </c>
      <c r="CJ250">
        <v>0</v>
      </c>
      <c r="CK250">
        <v>0</v>
      </c>
      <c r="CL250">
        <v>0</v>
      </c>
      <c r="CM250">
        <v>0</v>
      </c>
      <c r="CN250">
        <v>1</v>
      </c>
      <c r="CO250" t="s">
        <v>1925</v>
      </c>
      <c r="CP250" t="s">
        <v>1925</v>
      </c>
      <c r="CQ250" t="s">
        <v>1925</v>
      </c>
      <c r="CR250" t="s">
        <v>1925</v>
      </c>
      <c r="CS250" t="s">
        <v>1925</v>
      </c>
      <c r="CT250" t="s">
        <v>1925</v>
      </c>
      <c r="CU250" t="s">
        <v>1925</v>
      </c>
      <c r="CV250" t="s">
        <v>1925</v>
      </c>
      <c r="CW250">
        <v>0</v>
      </c>
      <c r="CX250">
        <v>1</v>
      </c>
      <c r="CY250">
        <v>1</v>
      </c>
      <c r="CZ250">
        <v>1</v>
      </c>
      <c r="DA250">
        <v>1</v>
      </c>
      <c r="DB250">
        <v>0</v>
      </c>
      <c r="DC250">
        <v>1</v>
      </c>
      <c r="DD250">
        <v>1</v>
      </c>
      <c r="DE250">
        <v>0</v>
      </c>
      <c r="DF250">
        <v>0</v>
      </c>
      <c r="DG250">
        <v>1</v>
      </c>
      <c r="DH250">
        <v>1</v>
      </c>
      <c r="DI250">
        <v>1</v>
      </c>
      <c r="DJ250">
        <v>0</v>
      </c>
      <c r="DK250">
        <v>1</v>
      </c>
      <c r="DL250">
        <v>0</v>
      </c>
      <c r="DM250">
        <v>1</v>
      </c>
      <c r="DN250">
        <v>1</v>
      </c>
      <c r="DO250">
        <v>0</v>
      </c>
      <c r="DP250">
        <v>0</v>
      </c>
      <c r="DQ250">
        <v>1</v>
      </c>
      <c r="DR250">
        <v>1</v>
      </c>
      <c r="DS250">
        <v>0</v>
      </c>
      <c r="DT250">
        <v>0</v>
      </c>
      <c r="DU250">
        <v>0</v>
      </c>
      <c r="DV250">
        <v>0</v>
      </c>
      <c r="DW250">
        <v>0</v>
      </c>
      <c r="DX250">
        <v>0</v>
      </c>
      <c r="DY250">
        <v>0</v>
      </c>
      <c r="DZ250">
        <v>0</v>
      </c>
      <c r="EA250">
        <v>0</v>
      </c>
      <c r="EB250">
        <v>0</v>
      </c>
      <c r="EC250">
        <v>0</v>
      </c>
      <c r="ED250">
        <v>0</v>
      </c>
      <c r="EE250">
        <v>0</v>
      </c>
      <c r="EF250">
        <v>0</v>
      </c>
      <c r="EG250">
        <v>0</v>
      </c>
      <c r="EH250">
        <v>0</v>
      </c>
      <c r="EI250">
        <v>0</v>
      </c>
      <c r="EJ250">
        <v>1</v>
      </c>
      <c r="EK250">
        <v>0</v>
      </c>
      <c r="EL250">
        <v>0</v>
      </c>
      <c r="EM250">
        <v>0</v>
      </c>
      <c r="EN250">
        <v>1</v>
      </c>
      <c r="EO250">
        <v>0</v>
      </c>
      <c r="EP250">
        <v>0</v>
      </c>
      <c r="EQ250">
        <v>0</v>
      </c>
      <c r="ER250">
        <v>0</v>
      </c>
      <c r="ES250">
        <v>0</v>
      </c>
      <c r="ET250">
        <v>0</v>
      </c>
      <c r="EU250">
        <v>0</v>
      </c>
      <c r="EV250">
        <v>0</v>
      </c>
      <c r="EW250">
        <v>2</v>
      </c>
      <c r="EX250" t="s">
        <v>1925</v>
      </c>
      <c r="EY250" t="s">
        <v>1925</v>
      </c>
      <c r="EZ250" t="s">
        <v>1925</v>
      </c>
      <c r="FA250" t="s">
        <v>1925</v>
      </c>
      <c r="FB250" t="s">
        <v>1925</v>
      </c>
      <c r="FC250" t="s">
        <v>1925</v>
      </c>
      <c r="FD250" t="s">
        <v>1925</v>
      </c>
      <c r="FE250">
        <v>1</v>
      </c>
      <c r="FF250">
        <v>0</v>
      </c>
      <c r="FG250">
        <v>0</v>
      </c>
      <c r="FH250">
        <v>0</v>
      </c>
      <c r="FI250">
        <v>0</v>
      </c>
      <c r="FJ250">
        <v>0</v>
      </c>
      <c r="FK250">
        <v>1</v>
      </c>
      <c r="FL250">
        <v>0</v>
      </c>
      <c r="FM250">
        <v>0</v>
      </c>
      <c r="FN250">
        <v>0</v>
      </c>
      <c r="FO250">
        <v>0</v>
      </c>
      <c r="FP250">
        <v>0</v>
      </c>
      <c r="FQ250">
        <v>1</v>
      </c>
      <c r="FR250">
        <v>2</v>
      </c>
      <c r="FS250" t="s">
        <v>1925</v>
      </c>
      <c r="FT250" t="s">
        <v>1925</v>
      </c>
      <c r="FU250" t="s">
        <v>1925</v>
      </c>
      <c r="FV250" t="s">
        <v>1925</v>
      </c>
      <c r="FW250" t="s">
        <v>1925</v>
      </c>
      <c r="FX250" t="s">
        <v>1925</v>
      </c>
      <c r="FY250" t="s">
        <v>1925</v>
      </c>
      <c r="FZ250" t="s">
        <v>1925</v>
      </c>
      <c r="GA250" t="s">
        <v>1925</v>
      </c>
      <c r="GB250" t="s">
        <v>1925</v>
      </c>
      <c r="GC250">
        <v>1</v>
      </c>
      <c r="GD250">
        <v>0</v>
      </c>
      <c r="GE250">
        <v>0</v>
      </c>
      <c r="GF250">
        <v>0</v>
      </c>
      <c r="GG250">
        <v>0</v>
      </c>
      <c r="GH250">
        <v>0</v>
      </c>
      <c r="GI250">
        <v>0</v>
      </c>
      <c r="GJ250">
        <v>1</v>
      </c>
      <c r="GK250">
        <v>0</v>
      </c>
      <c r="GL250">
        <v>0</v>
      </c>
      <c r="GM250">
        <v>0</v>
      </c>
      <c r="GN250">
        <v>0</v>
      </c>
      <c r="GO250">
        <v>0</v>
      </c>
      <c r="GP250">
        <v>0</v>
      </c>
      <c r="GQ250">
        <v>0</v>
      </c>
      <c r="GR250" t="s">
        <v>1925</v>
      </c>
      <c r="GS250" t="s">
        <v>1925</v>
      </c>
      <c r="GT250" t="s">
        <v>1925</v>
      </c>
      <c r="GU250" t="s">
        <v>1925</v>
      </c>
      <c r="GV250" t="s">
        <v>1925</v>
      </c>
      <c r="GW250" t="s">
        <v>1925</v>
      </c>
      <c r="GX250" t="s">
        <v>1925</v>
      </c>
      <c r="GY250" t="s">
        <v>1925</v>
      </c>
      <c r="GZ250" t="s">
        <v>1925</v>
      </c>
      <c r="HA250" t="s">
        <v>1925</v>
      </c>
      <c r="HB250" t="s">
        <v>1925</v>
      </c>
      <c r="HC250" t="s">
        <v>1925</v>
      </c>
      <c r="HD250" t="s">
        <v>1925</v>
      </c>
      <c r="HE250">
        <v>1</v>
      </c>
      <c r="HF250">
        <v>0</v>
      </c>
      <c r="HG250">
        <v>0</v>
      </c>
      <c r="HH250">
        <v>0</v>
      </c>
      <c r="HI250">
        <v>0</v>
      </c>
      <c r="HJ250">
        <v>0</v>
      </c>
      <c r="HK250">
        <v>0</v>
      </c>
      <c r="HL250">
        <v>0</v>
      </c>
      <c r="HM250">
        <v>1</v>
      </c>
      <c r="HN250">
        <v>0</v>
      </c>
      <c r="HO250">
        <v>0</v>
      </c>
      <c r="HP250">
        <v>0</v>
      </c>
      <c r="HQ250">
        <v>0</v>
      </c>
      <c r="HR250">
        <v>0</v>
      </c>
      <c r="HS250">
        <v>0</v>
      </c>
    </row>
    <row r="251" spans="1:227" x14ac:dyDescent="0.35">
      <c r="A251" t="s">
        <v>1033</v>
      </c>
      <c r="B251" s="1">
        <v>39448</v>
      </c>
      <c r="C251" s="1">
        <v>39958</v>
      </c>
      <c r="D251">
        <v>1</v>
      </c>
      <c r="E251">
        <v>1</v>
      </c>
      <c r="F251">
        <v>1</v>
      </c>
      <c r="G251">
        <v>1</v>
      </c>
      <c r="H251">
        <v>0</v>
      </c>
      <c r="I251">
        <v>0</v>
      </c>
      <c r="J251">
        <v>1</v>
      </c>
      <c r="K251">
        <v>0</v>
      </c>
      <c r="L251">
        <v>0</v>
      </c>
      <c r="M251">
        <v>0</v>
      </c>
      <c r="N251">
        <v>1</v>
      </c>
      <c r="O251">
        <v>0</v>
      </c>
      <c r="P251">
        <v>0</v>
      </c>
      <c r="Q251">
        <v>0</v>
      </c>
      <c r="R251">
        <v>0</v>
      </c>
      <c r="S251">
        <v>1</v>
      </c>
      <c r="T251">
        <v>0</v>
      </c>
      <c r="U251">
        <v>0</v>
      </c>
      <c r="V251">
        <v>0</v>
      </c>
      <c r="W251">
        <v>0</v>
      </c>
      <c r="X251">
        <v>0</v>
      </c>
      <c r="Y251">
        <v>1</v>
      </c>
      <c r="Z251">
        <v>1</v>
      </c>
      <c r="AA251">
        <v>0</v>
      </c>
      <c r="AB251">
        <v>0</v>
      </c>
      <c r="AC251">
        <v>0</v>
      </c>
      <c r="AD251">
        <v>0</v>
      </c>
      <c r="AE251">
        <v>0</v>
      </c>
      <c r="AF251">
        <v>0</v>
      </c>
      <c r="AG251">
        <v>0</v>
      </c>
      <c r="AH251">
        <v>0</v>
      </c>
      <c r="AI251">
        <v>0</v>
      </c>
      <c r="AJ251">
        <v>0</v>
      </c>
      <c r="AK251">
        <v>0</v>
      </c>
      <c r="AL251">
        <v>0</v>
      </c>
      <c r="AM251">
        <v>0</v>
      </c>
      <c r="AN251">
        <v>0</v>
      </c>
      <c r="AO251">
        <v>1</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1</v>
      </c>
      <c r="BL251">
        <v>0</v>
      </c>
      <c r="BM251">
        <v>0</v>
      </c>
      <c r="BN251">
        <v>0</v>
      </c>
      <c r="BO251">
        <v>0</v>
      </c>
      <c r="BP251">
        <v>0</v>
      </c>
      <c r="BQ251">
        <v>0</v>
      </c>
      <c r="BR251">
        <v>0</v>
      </c>
      <c r="BS251">
        <v>1</v>
      </c>
      <c r="BT251">
        <v>1</v>
      </c>
      <c r="BU251">
        <v>1</v>
      </c>
      <c r="BV251">
        <v>0</v>
      </c>
      <c r="BW251">
        <v>1</v>
      </c>
      <c r="BX251">
        <v>0</v>
      </c>
      <c r="BY251">
        <v>0</v>
      </c>
      <c r="BZ251">
        <v>0</v>
      </c>
      <c r="CA251">
        <v>0</v>
      </c>
      <c r="CB251">
        <v>1</v>
      </c>
      <c r="CC251">
        <v>0</v>
      </c>
      <c r="CD251">
        <v>0</v>
      </c>
      <c r="CE251">
        <v>0</v>
      </c>
      <c r="CF251">
        <v>0</v>
      </c>
      <c r="CG251">
        <v>0</v>
      </c>
      <c r="CH251">
        <v>0</v>
      </c>
      <c r="CI251">
        <v>0</v>
      </c>
      <c r="CJ251">
        <v>0</v>
      </c>
      <c r="CK251">
        <v>0</v>
      </c>
      <c r="CL251">
        <v>0</v>
      </c>
      <c r="CM251">
        <v>0</v>
      </c>
      <c r="CN251">
        <v>0</v>
      </c>
      <c r="CO251">
        <v>0</v>
      </c>
      <c r="CP251">
        <v>0</v>
      </c>
      <c r="CQ251">
        <v>0</v>
      </c>
      <c r="CR251">
        <v>1</v>
      </c>
      <c r="CS251">
        <v>0</v>
      </c>
      <c r="CT251">
        <v>0</v>
      </c>
      <c r="CU251">
        <v>0</v>
      </c>
      <c r="CV251">
        <v>0</v>
      </c>
      <c r="CW251">
        <v>0</v>
      </c>
      <c r="CX251">
        <v>0</v>
      </c>
      <c r="CY251">
        <v>0</v>
      </c>
      <c r="CZ251">
        <v>0</v>
      </c>
      <c r="DA251">
        <v>0</v>
      </c>
      <c r="DB251">
        <v>0</v>
      </c>
      <c r="DC251">
        <v>0</v>
      </c>
      <c r="DD251">
        <v>0</v>
      </c>
      <c r="DE251">
        <v>0</v>
      </c>
      <c r="DF251">
        <v>0</v>
      </c>
      <c r="DG251">
        <v>0</v>
      </c>
      <c r="DH251">
        <v>0</v>
      </c>
      <c r="DI251">
        <v>0</v>
      </c>
      <c r="DJ251">
        <v>0</v>
      </c>
      <c r="DK251">
        <v>0</v>
      </c>
      <c r="DL251">
        <v>0</v>
      </c>
      <c r="DM251">
        <v>0</v>
      </c>
      <c r="DN251">
        <v>0</v>
      </c>
      <c r="DO251">
        <v>0</v>
      </c>
      <c r="DP251">
        <v>0</v>
      </c>
      <c r="DQ251">
        <v>0</v>
      </c>
      <c r="DR251">
        <v>0</v>
      </c>
      <c r="DS251">
        <v>0</v>
      </c>
      <c r="DT251">
        <v>0</v>
      </c>
      <c r="DU251">
        <v>0</v>
      </c>
      <c r="DV251">
        <v>0</v>
      </c>
      <c r="DW251">
        <v>0</v>
      </c>
      <c r="DX251">
        <v>0</v>
      </c>
      <c r="DY251">
        <v>1</v>
      </c>
      <c r="DZ251">
        <v>0</v>
      </c>
      <c r="EA251">
        <v>0</v>
      </c>
      <c r="EB251">
        <v>0</v>
      </c>
      <c r="EC251">
        <v>0</v>
      </c>
      <c r="ED251">
        <v>0</v>
      </c>
      <c r="EE251">
        <v>0</v>
      </c>
      <c r="EF251">
        <v>0</v>
      </c>
      <c r="EG251">
        <v>0</v>
      </c>
      <c r="EH251">
        <v>0</v>
      </c>
      <c r="EI251">
        <v>0</v>
      </c>
      <c r="EJ251">
        <v>1</v>
      </c>
      <c r="EK251">
        <v>0</v>
      </c>
      <c r="EL251">
        <v>0</v>
      </c>
      <c r="EM251">
        <v>0</v>
      </c>
      <c r="EN251">
        <v>0</v>
      </c>
      <c r="EO251">
        <v>0</v>
      </c>
      <c r="EP251">
        <v>0</v>
      </c>
      <c r="EQ251">
        <v>0</v>
      </c>
      <c r="ER251">
        <v>0</v>
      </c>
      <c r="ES251">
        <v>0</v>
      </c>
      <c r="ET251">
        <v>0</v>
      </c>
      <c r="EU251">
        <v>0</v>
      </c>
      <c r="EV251">
        <v>1</v>
      </c>
      <c r="EW251">
        <v>2</v>
      </c>
      <c r="EX251" t="s">
        <v>1925</v>
      </c>
      <c r="EY251" t="s">
        <v>1925</v>
      </c>
      <c r="EZ251" t="s">
        <v>1925</v>
      </c>
      <c r="FA251" t="s">
        <v>1925</v>
      </c>
      <c r="FB251" t="s">
        <v>1925</v>
      </c>
      <c r="FC251" t="s">
        <v>1925</v>
      </c>
      <c r="FD251" t="s">
        <v>1925</v>
      </c>
      <c r="FE251">
        <v>0</v>
      </c>
      <c r="FF251" t="s">
        <v>1925</v>
      </c>
      <c r="FG251" t="s">
        <v>1925</v>
      </c>
      <c r="FH251" t="s">
        <v>1925</v>
      </c>
      <c r="FI251" t="s">
        <v>1925</v>
      </c>
      <c r="FJ251" t="s">
        <v>1925</v>
      </c>
      <c r="FK251" t="s">
        <v>1925</v>
      </c>
      <c r="FL251">
        <v>0</v>
      </c>
      <c r="FM251">
        <v>0</v>
      </c>
      <c r="FN251">
        <v>0</v>
      </c>
      <c r="FO251">
        <v>0</v>
      </c>
      <c r="FP251">
        <v>0</v>
      </c>
      <c r="FQ251">
        <v>1</v>
      </c>
      <c r="FR251">
        <v>2</v>
      </c>
      <c r="FS251" t="s">
        <v>1925</v>
      </c>
      <c r="FT251" t="s">
        <v>1925</v>
      </c>
      <c r="FU251" t="s">
        <v>1925</v>
      </c>
      <c r="FV251" t="s">
        <v>1925</v>
      </c>
      <c r="FW251" t="s">
        <v>1925</v>
      </c>
      <c r="FX251" t="s">
        <v>1925</v>
      </c>
      <c r="FY251" t="s">
        <v>1925</v>
      </c>
      <c r="FZ251" t="s">
        <v>1925</v>
      </c>
      <c r="GA251" t="s">
        <v>1925</v>
      </c>
      <c r="GB251" t="s">
        <v>1925</v>
      </c>
      <c r="GC251">
        <v>1</v>
      </c>
      <c r="GD251">
        <v>0</v>
      </c>
      <c r="GE251">
        <v>1</v>
      </c>
      <c r="GF251">
        <v>1</v>
      </c>
      <c r="GG251">
        <v>0</v>
      </c>
      <c r="GH251">
        <v>1</v>
      </c>
      <c r="GI251">
        <v>0</v>
      </c>
      <c r="GJ251">
        <v>0</v>
      </c>
      <c r="GK251">
        <v>0</v>
      </c>
      <c r="GL251">
        <v>0</v>
      </c>
      <c r="GM251">
        <v>0</v>
      </c>
      <c r="GN251">
        <v>0</v>
      </c>
      <c r="GO251">
        <v>1</v>
      </c>
      <c r="GP251">
        <v>0</v>
      </c>
      <c r="GQ251">
        <v>0</v>
      </c>
      <c r="GR251" t="s">
        <v>1925</v>
      </c>
      <c r="GS251" t="s">
        <v>1925</v>
      </c>
      <c r="GT251" t="s">
        <v>1925</v>
      </c>
      <c r="GU251" t="s">
        <v>1925</v>
      </c>
      <c r="GV251" t="s">
        <v>1925</v>
      </c>
      <c r="GW251" t="s">
        <v>1925</v>
      </c>
      <c r="GX251" t="s">
        <v>1925</v>
      </c>
      <c r="GY251" t="s">
        <v>1925</v>
      </c>
      <c r="GZ251" t="s">
        <v>1925</v>
      </c>
      <c r="HA251" t="s">
        <v>1925</v>
      </c>
      <c r="HB251" t="s">
        <v>1925</v>
      </c>
      <c r="HC251" t="s">
        <v>1925</v>
      </c>
      <c r="HD251" t="s">
        <v>1925</v>
      </c>
      <c r="HE251">
        <v>1</v>
      </c>
      <c r="HF251">
        <v>0</v>
      </c>
      <c r="HG251">
        <v>0</v>
      </c>
      <c r="HH251">
        <v>0</v>
      </c>
      <c r="HI251">
        <v>0</v>
      </c>
      <c r="HJ251">
        <v>0</v>
      </c>
      <c r="HK251">
        <v>0</v>
      </c>
      <c r="HL251">
        <v>0</v>
      </c>
      <c r="HM251">
        <v>0</v>
      </c>
      <c r="HN251">
        <v>0</v>
      </c>
      <c r="HO251">
        <v>0</v>
      </c>
      <c r="HP251">
        <v>0</v>
      </c>
      <c r="HQ251">
        <v>0</v>
      </c>
      <c r="HR251">
        <v>1</v>
      </c>
      <c r="HS251">
        <v>0</v>
      </c>
    </row>
    <row r="252" spans="1:227" x14ac:dyDescent="0.35">
      <c r="A252" t="s">
        <v>1033</v>
      </c>
      <c r="B252" s="1">
        <v>39959</v>
      </c>
      <c r="C252" s="1">
        <v>39994</v>
      </c>
      <c r="D252">
        <v>1</v>
      </c>
      <c r="E252">
        <v>1</v>
      </c>
      <c r="F252">
        <v>1</v>
      </c>
      <c r="G252">
        <v>1</v>
      </c>
      <c r="H252">
        <v>0</v>
      </c>
      <c r="I252">
        <v>0</v>
      </c>
      <c r="J252">
        <v>1</v>
      </c>
      <c r="K252">
        <v>0</v>
      </c>
      <c r="L252">
        <v>0</v>
      </c>
      <c r="M252">
        <v>0</v>
      </c>
      <c r="N252">
        <v>1</v>
      </c>
      <c r="O252">
        <v>0</v>
      </c>
      <c r="P252">
        <v>0</v>
      </c>
      <c r="Q252">
        <v>0</v>
      </c>
      <c r="R252">
        <v>0</v>
      </c>
      <c r="S252">
        <v>1</v>
      </c>
      <c r="T252">
        <v>0</v>
      </c>
      <c r="U252">
        <v>0</v>
      </c>
      <c r="V252">
        <v>0</v>
      </c>
      <c r="W252">
        <v>1</v>
      </c>
      <c r="X252">
        <v>0</v>
      </c>
      <c r="Y252">
        <v>1</v>
      </c>
      <c r="Z252">
        <v>1</v>
      </c>
      <c r="AA252">
        <v>0</v>
      </c>
      <c r="AB252">
        <v>0</v>
      </c>
      <c r="AC252">
        <v>0</v>
      </c>
      <c r="AD252">
        <v>0</v>
      </c>
      <c r="AE252">
        <v>0</v>
      </c>
      <c r="AF252">
        <v>0</v>
      </c>
      <c r="AG252">
        <v>0</v>
      </c>
      <c r="AH252">
        <v>1</v>
      </c>
      <c r="AI252">
        <v>0</v>
      </c>
      <c r="AJ252">
        <v>0</v>
      </c>
      <c r="AK252">
        <v>0</v>
      </c>
      <c r="AL252">
        <v>0</v>
      </c>
      <c r="AM252">
        <v>0</v>
      </c>
      <c r="AN252">
        <v>1</v>
      </c>
      <c r="AO252">
        <v>1</v>
      </c>
      <c r="AP252">
        <v>0</v>
      </c>
      <c r="AQ252">
        <v>0</v>
      </c>
      <c r="AR252">
        <v>0</v>
      </c>
      <c r="AS252">
        <v>0</v>
      </c>
      <c r="AT252">
        <v>0</v>
      </c>
      <c r="AU252">
        <v>0</v>
      </c>
      <c r="AV252">
        <v>0</v>
      </c>
      <c r="AW252">
        <v>0</v>
      </c>
      <c r="AX252">
        <v>0</v>
      </c>
      <c r="AY252">
        <v>1</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1</v>
      </c>
      <c r="BT252">
        <v>1</v>
      </c>
      <c r="BU252">
        <v>1</v>
      </c>
      <c r="BV252">
        <v>0</v>
      </c>
      <c r="BW252">
        <v>1</v>
      </c>
      <c r="BX252">
        <v>0</v>
      </c>
      <c r="BY252">
        <v>0</v>
      </c>
      <c r="BZ252">
        <v>0</v>
      </c>
      <c r="CA252">
        <v>0</v>
      </c>
      <c r="CB252">
        <v>1</v>
      </c>
      <c r="CC252">
        <v>0</v>
      </c>
      <c r="CD252">
        <v>0</v>
      </c>
      <c r="CE252">
        <v>0</v>
      </c>
      <c r="CF252">
        <v>0</v>
      </c>
      <c r="CG252">
        <v>0</v>
      </c>
      <c r="CH252">
        <v>0</v>
      </c>
      <c r="CI252">
        <v>0</v>
      </c>
      <c r="CJ252">
        <v>0</v>
      </c>
      <c r="CK252">
        <v>0</v>
      </c>
      <c r="CL252">
        <v>0</v>
      </c>
      <c r="CM252">
        <v>0</v>
      </c>
      <c r="CN252">
        <v>0</v>
      </c>
      <c r="CO252">
        <v>0</v>
      </c>
      <c r="CP252">
        <v>0</v>
      </c>
      <c r="CQ252">
        <v>0</v>
      </c>
      <c r="CR252">
        <v>1</v>
      </c>
      <c r="CS252">
        <v>0</v>
      </c>
      <c r="CT252">
        <v>0</v>
      </c>
      <c r="CU252">
        <v>0</v>
      </c>
      <c r="CV252">
        <v>0</v>
      </c>
      <c r="CW252">
        <v>0</v>
      </c>
      <c r="CX252">
        <v>1</v>
      </c>
      <c r="CY252">
        <v>0</v>
      </c>
      <c r="CZ252">
        <v>1</v>
      </c>
      <c r="DA252">
        <v>0</v>
      </c>
      <c r="DB252">
        <v>0</v>
      </c>
      <c r="DC252">
        <v>0</v>
      </c>
      <c r="DD252">
        <v>0</v>
      </c>
      <c r="DE252">
        <v>0</v>
      </c>
      <c r="DF252">
        <v>0</v>
      </c>
      <c r="DG252">
        <v>0</v>
      </c>
      <c r="DH252">
        <v>1</v>
      </c>
      <c r="DI252">
        <v>0</v>
      </c>
      <c r="DJ252">
        <v>0</v>
      </c>
      <c r="DK252">
        <v>0</v>
      </c>
      <c r="DL252">
        <v>0</v>
      </c>
      <c r="DM252">
        <v>0</v>
      </c>
      <c r="DN252">
        <v>1</v>
      </c>
      <c r="DO252">
        <v>0</v>
      </c>
      <c r="DP252">
        <v>0</v>
      </c>
      <c r="DQ252">
        <v>0</v>
      </c>
      <c r="DR252">
        <v>0</v>
      </c>
      <c r="DS252">
        <v>0</v>
      </c>
      <c r="DT252">
        <v>0</v>
      </c>
      <c r="DU252">
        <v>0</v>
      </c>
      <c r="DV252">
        <v>0</v>
      </c>
      <c r="DW252">
        <v>0</v>
      </c>
      <c r="DX252">
        <v>0</v>
      </c>
      <c r="DY252">
        <v>0</v>
      </c>
      <c r="DZ252">
        <v>1</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1</v>
      </c>
      <c r="EW252">
        <v>2</v>
      </c>
      <c r="EX252" t="s">
        <v>1925</v>
      </c>
      <c r="EY252" t="s">
        <v>1925</v>
      </c>
      <c r="EZ252" t="s">
        <v>1925</v>
      </c>
      <c r="FA252" t="s">
        <v>1925</v>
      </c>
      <c r="FB252" t="s">
        <v>1925</v>
      </c>
      <c r="FC252" t="s">
        <v>1925</v>
      </c>
      <c r="FD252" t="s">
        <v>1925</v>
      </c>
      <c r="FE252">
        <v>0</v>
      </c>
      <c r="FF252" t="s">
        <v>1925</v>
      </c>
      <c r="FG252" t="s">
        <v>1925</v>
      </c>
      <c r="FH252" t="s">
        <v>1925</v>
      </c>
      <c r="FI252" t="s">
        <v>1925</v>
      </c>
      <c r="FJ252" t="s">
        <v>1925</v>
      </c>
      <c r="FK252" t="s">
        <v>1925</v>
      </c>
      <c r="FL252">
        <v>0</v>
      </c>
      <c r="FM252">
        <v>0</v>
      </c>
      <c r="FN252">
        <v>0</v>
      </c>
      <c r="FO252">
        <v>0</v>
      </c>
      <c r="FP252">
        <v>0</v>
      </c>
      <c r="FQ252">
        <v>1</v>
      </c>
      <c r="FR252">
        <v>2</v>
      </c>
      <c r="FS252" t="s">
        <v>1925</v>
      </c>
      <c r="FT252" t="s">
        <v>1925</v>
      </c>
      <c r="FU252" t="s">
        <v>1925</v>
      </c>
      <c r="FV252" t="s">
        <v>1925</v>
      </c>
      <c r="FW252" t="s">
        <v>1925</v>
      </c>
      <c r="FX252" t="s">
        <v>1925</v>
      </c>
      <c r="FY252" t="s">
        <v>1925</v>
      </c>
      <c r="FZ252" t="s">
        <v>1925</v>
      </c>
      <c r="GA252" t="s">
        <v>1925</v>
      </c>
      <c r="GB252" t="s">
        <v>1925</v>
      </c>
      <c r="GC252">
        <v>1</v>
      </c>
      <c r="GD252">
        <v>0</v>
      </c>
      <c r="GE252">
        <v>1</v>
      </c>
      <c r="GF252">
        <v>1</v>
      </c>
      <c r="GG252">
        <v>0</v>
      </c>
      <c r="GH252">
        <v>1</v>
      </c>
      <c r="GI252">
        <v>0</v>
      </c>
      <c r="GJ252">
        <v>0</v>
      </c>
      <c r="GK252">
        <v>0</v>
      </c>
      <c r="GL252">
        <v>0</v>
      </c>
      <c r="GM252">
        <v>0</v>
      </c>
      <c r="GN252">
        <v>0</v>
      </c>
      <c r="GO252">
        <v>1</v>
      </c>
      <c r="GP252">
        <v>0</v>
      </c>
      <c r="GQ252">
        <v>0</v>
      </c>
      <c r="GR252" t="s">
        <v>1925</v>
      </c>
      <c r="GS252" t="s">
        <v>1925</v>
      </c>
      <c r="GT252" t="s">
        <v>1925</v>
      </c>
      <c r="GU252" t="s">
        <v>1925</v>
      </c>
      <c r="GV252" t="s">
        <v>1925</v>
      </c>
      <c r="GW252" t="s">
        <v>1925</v>
      </c>
      <c r="GX252" t="s">
        <v>1925</v>
      </c>
      <c r="GY252" t="s">
        <v>1925</v>
      </c>
      <c r="GZ252" t="s">
        <v>1925</v>
      </c>
      <c r="HA252" t="s">
        <v>1925</v>
      </c>
      <c r="HB252" t="s">
        <v>1925</v>
      </c>
      <c r="HC252" t="s">
        <v>1925</v>
      </c>
      <c r="HD252" t="s">
        <v>1925</v>
      </c>
      <c r="HE252">
        <v>1</v>
      </c>
      <c r="HF252">
        <v>0</v>
      </c>
      <c r="HG252">
        <v>0</v>
      </c>
      <c r="HH252">
        <v>0</v>
      </c>
      <c r="HI252">
        <v>0</v>
      </c>
      <c r="HJ252">
        <v>0</v>
      </c>
      <c r="HK252">
        <v>0</v>
      </c>
      <c r="HL252">
        <v>0</v>
      </c>
      <c r="HM252">
        <v>0</v>
      </c>
      <c r="HN252">
        <v>0</v>
      </c>
      <c r="HO252">
        <v>0</v>
      </c>
      <c r="HP252">
        <v>0</v>
      </c>
      <c r="HQ252">
        <v>0</v>
      </c>
      <c r="HR252">
        <v>1</v>
      </c>
      <c r="HS252">
        <v>0</v>
      </c>
    </row>
    <row r="253" spans="1:227" x14ac:dyDescent="0.35">
      <c r="A253" t="s">
        <v>1033</v>
      </c>
      <c r="B253" s="1">
        <v>39995</v>
      </c>
      <c r="C253" s="1">
        <v>40543</v>
      </c>
      <c r="D253">
        <v>1</v>
      </c>
      <c r="E253">
        <v>1</v>
      </c>
      <c r="F253">
        <v>1</v>
      </c>
      <c r="G253">
        <v>1</v>
      </c>
      <c r="H253">
        <v>0</v>
      </c>
      <c r="I253">
        <v>0</v>
      </c>
      <c r="J253">
        <v>1</v>
      </c>
      <c r="K253">
        <v>0</v>
      </c>
      <c r="L253">
        <v>0</v>
      </c>
      <c r="M253">
        <v>0</v>
      </c>
      <c r="N253">
        <v>1</v>
      </c>
      <c r="O253">
        <v>0</v>
      </c>
      <c r="P253">
        <v>0</v>
      </c>
      <c r="Q253">
        <v>0</v>
      </c>
      <c r="R253">
        <v>0</v>
      </c>
      <c r="S253">
        <v>1</v>
      </c>
      <c r="T253">
        <v>0</v>
      </c>
      <c r="U253">
        <v>0</v>
      </c>
      <c r="V253">
        <v>0</v>
      </c>
      <c r="W253">
        <v>1</v>
      </c>
      <c r="X253">
        <v>0</v>
      </c>
      <c r="Y253">
        <v>1</v>
      </c>
      <c r="Z253">
        <v>1</v>
      </c>
      <c r="AA253">
        <v>0</v>
      </c>
      <c r="AB253">
        <v>0</v>
      </c>
      <c r="AC253">
        <v>0</v>
      </c>
      <c r="AD253">
        <v>0</v>
      </c>
      <c r="AE253">
        <v>0</v>
      </c>
      <c r="AF253">
        <v>0</v>
      </c>
      <c r="AG253">
        <v>0</v>
      </c>
      <c r="AH253">
        <v>1</v>
      </c>
      <c r="AI253">
        <v>0</v>
      </c>
      <c r="AJ253">
        <v>0</v>
      </c>
      <c r="AK253">
        <v>0</v>
      </c>
      <c r="AL253">
        <v>0</v>
      </c>
      <c r="AM253">
        <v>0</v>
      </c>
      <c r="AN253">
        <v>1</v>
      </c>
      <c r="AO253">
        <v>1</v>
      </c>
      <c r="AP253">
        <v>0</v>
      </c>
      <c r="AQ253">
        <v>0</v>
      </c>
      <c r="AR253">
        <v>0</v>
      </c>
      <c r="AS253">
        <v>0</v>
      </c>
      <c r="AT253">
        <v>0</v>
      </c>
      <c r="AU253">
        <v>0</v>
      </c>
      <c r="AV253">
        <v>0</v>
      </c>
      <c r="AW253">
        <v>0</v>
      </c>
      <c r="AX253">
        <v>0</v>
      </c>
      <c r="AY253">
        <v>1</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1</v>
      </c>
      <c r="BT253">
        <v>1</v>
      </c>
      <c r="BU253">
        <v>1</v>
      </c>
      <c r="BV253">
        <v>0</v>
      </c>
      <c r="BW253">
        <v>1</v>
      </c>
      <c r="BX253">
        <v>0</v>
      </c>
      <c r="BY253">
        <v>0</v>
      </c>
      <c r="BZ253">
        <v>0</v>
      </c>
      <c r="CA253">
        <v>0</v>
      </c>
      <c r="CB253">
        <v>1</v>
      </c>
      <c r="CC253">
        <v>0</v>
      </c>
      <c r="CD253">
        <v>0</v>
      </c>
      <c r="CE253">
        <v>0</v>
      </c>
      <c r="CF253">
        <v>0</v>
      </c>
      <c r="CG253">
        <v>0</v>
      </c>
      <c r="CH253">
        <v>0</v>
      </c>
      <c r="CI253">
        <v>0</v>
      </c>
      <c r="CJ253">
        <v>0</v>
      </c>
      <c r="CK253">
        <v>0</v>
      </c>
      <c r="CL253">
        <v>0</v>
      </c>
      <c r="CM253">
        <v>0</v>
      </c>
      <c r="CN253">
        <v>0</v>
      </c>
      <c r="CO253">
        <v>0</v>
      </c>
      <c r="CP253">
        <v>0</v>
      </c>
      <c r="CQ253">
        <v>0</v>
      </c>
      <c r="CR253">
        <v>1</v>
      </c>
      <c r="CS253">
        <v>0</v>
      </c>
      <c r="CT253">
        <v>0</v>
      </c>
      <c r="CU253">
        <v>0</v>
      </c>
      <c r="CV253">
        <v>0</v>
      </c>
      <c r="CW253">
        <v>0</v>
      </c>
      <c r="CX253">
        <v>1</v>
      </c>
      <c r="CY253">
        <v>0</v>
      </c>
      <c r="CZ253">
        <v>1</v>
      </c>
      <c r="DA253">
        <v>0</v>
      </c>
      <c r="DB253">
        <v>0</v>
      </c>
      <c r="DC253">
        <v>0</v>
      </c>
      <c r="DD253">
        <v>0</v>
      </c>
      <c r="DE253">
        <v>0</v>
      </c>
      <c r="DF253">
        <v>0</v>
      </c>
      <c r="DG253">
        <v>0</v>
      </c>
      <c r="DH253">
        <v>1</v>
      </c>
      <c r="DI253">
        <v>0</v>
      </c>
      <c r="DJ253">
        <v>0</v>
      </c>
      <c r="DK253">
        <v>0</v>
      </c>
      <c r="DL253">
        <v>0</v>
      </c>
      <c r="DM253">
        <v>0</v>
      </c>
      <c r="DN253">
        <v>1</v>
      </c>
      <c r="DO253">
        <v>0</v>
      </c>
      <c r="DP253">
        <v>0</v>
      </c>
      <c r="DQ253">
        <v>0</v>
      </c>
      <c r="DR253">
        <v>0</v>
      </c>
      <c r="DS253">
        <v>0</v>
      </c>
      <c r="DT253">
        <v>0</v>
      </c>
      <c r="DU253">
        <v>0</v>
      </c>
      <c r="DV253">
        <v>0</v>
      </c>
      <c r="DW253">
        <v>0</v>
      </c>
      <c r="DX253">
        <v>0</v>
      </c>
      <c r="DY253">
        <v>0</v>
      </c>
      <c r="DZ253">
        <v>1</v>
      </c>
      <c r="EA253">
        <v>0</v>
      </c>
      <c r="EB253">
        <v>0</v>
      </c>
      <c r="EC253">
        <v>0</v>
      </c>
      <c r="ED253">
        <v>0</v>
      </c>
      <c r="EE253">
        <v>0</v>
      </c>
      <c r="EF253">
        <v>0</v>
      </c>
      <c r="EG253">
        <v>0</v>
      </c>
      <c r="EH253">
        <v>0</v>
      </c>
      <c r="EI253">
        <v>0</v>
      </c>
      <c r="EJ253">
        <v>0</v>
      </c>
      <c r="EK253">
        <v>0</v>
      </c>
      <c r="EL253">
        <v>0</v>
      </c>
      <c r="EM253">
        <v>0</v>
      </c>
      <c r="EN253">
        <v>0</v>
      </c>
      <c r="EO253">
        <v>0</v>
      </c>
      <c r="EP253">
        <v>0</v>
      </c>
      <c r="EQ253">
        <v>0</v>
      </c>
      <c r="ER253">
        <v>0</v>
      </c>
      <c r="ES253">
        <v>0</v>
      </c>
      <c r="ET253">
        <v>0</v>
      </c>
      <c r="EU253">
        <v>0</v>
      </c>
      <c r="EV253">
        <v>1</v>
      </c>
      <c r="EW253">
        <v>2</v>
      </c>
      <c r="EX253" t="s">
        <v>1925</v>
      </c>
      <c r="EY253" t="s">
        <v>1925</v>
      </c>
      <c r="EZ253" t="s">
        <v>1925</v>
      </c>
      <c r="FA253" t="s">
        <v>1925</v>
      </c>
      <c r="FB253" t="s">
        <v>1925</v>
      </c>
      <c r="FC253" t="s">
        <v>1925</v>
      </c>
      <c r="FD253" t="s">
        <v>1925</v>
      </c>
      <c r="FE253">
        <v>0</v>
      </c>
      <c r="FF253" t="s">
        <v>1925</v>
      </c>
      <c r="FG253" t="s">
        <v>1925</v>
      </c>
      <c r="FH253" t="s">
        <v>1925</v>
      </c>
      <c r="FI253" t="s">
        <v>1925</v>
      </c>
      <c r="FJ253" t="s">
        <v>1925</v>
      </c>
      <c r="FK253" t="s">
        <v>1925</v>
      </c>
      <c r="FL253">
        <v>0</v>
      </c>
      <c r="FM253">
        <v>0</v>
      </c>
      <c r="FN253">
        <v>0</v>
      </c>
      <c r="FO253">
        <v>0</v>
      </c>
      <c r="FP253">
        <v>0</v>
      </c>
      <c r="FQ253">
        <v>1</v>
      </c>
      <c r="FR253">
        <v>2</v>
      </c>
      <c r="FS253" t="s">
        <v>1925</v>
      </c>
      <c r="FT253" t="s">
        <v>1925</v>
      </c>
      <c r="FU253" t="s">
        <v>1925</v>
      </c>
      <c r="FV253" t="s">
        <v>1925</v>
      </c>
      <c r="FW253" t="s">
        <v>1925</v>
      </c>
      <c r="FX253" t="s">
        <v>1925</v>
      </c>
      <c r="FY253" t="s">
        <v>1925</v>
      </c>
      <c r="FZ253" t="s">
        <v>1925</v>
      </c>
      <c r="GA253" t="s">
        <v>1925</v>
      </c>
      <c r="GB253" t="s">
        <v>1925</v>
      </c>
      <c r="GC253">
        <v>1</v>
      </c>
      <c r="GD253">
        <v>0</v>
      </c>
      <c r="GE253">
        <v>1</v>
      </c>
      <c r="GF253">
        <v>1</v>
      </c>
      <c r="GG253">
        <v>0</v>
      </c>
      <c r="GH253">
        <v>1</v>
      </c>
      <c r="GI253">
        <v>0</v>
      </c>
      <c r="GJ253">
        <v>0</v>
      </c>
      <c r="GK253">
        <v>0</v>
      </c>
      <c r="GL253">
        <v>0</v>
      </c>
      <c r="GM253">
        <v>0</v>
      </c>
      <c r="GN253">
        <v>0</v>
      </c>
      <c r="GO253">
        <v>1</v>
      </c>
      <c r="GP253">
        <v>0</v>
      </c>
      <c r="GQ253">
        <v>0</v>
      </c>
      <c r="GR253" t="s">
        <v>1925</v>
      </c>
      <c r="GS253" t="s">
        <v>1925</v>
      </c>
      <c r="GT253" t="s">
        <v>1925</v>
      </c>
      <c r="GU253" t="s">
        <v>1925</v>
      </c>
      <c r="GV253" t="s">
        <v>1925</v>
      </c>
      <c r="GW253" t="s">
        <v>1925</v>
      </c>
      <c r="GX253" t="s">
        <v>1925</v>
      </c>
      <c r="GY253" t="s">
        <v>1925</v>
      </c>
      <c r="GZ253" t="s">
        <v>1925</v>
      </c>
      <c r="HA253" t="s">
        <v>1925</v>
      </c>
      <c r="HB253" t="s">
        <v>1925</v>
      </c>
      <c r="HC253" t="s">
        <v>1925</v>
      </c>
      <c r="HD253" t="s">
        <v>1925</v>
      </c>
      <c r="HE253">
        <v>1</v>
      </c>
      <c r="HF253">
        <v>0</v>
      </c>
      <c r="HG253">
        <v>0</v>
      </c>
      <c r="HH253">
        <v>0</v>
      </c>
      <c r="HI253">
        <v>0</v>
      </c>
      <c r="HJ253">
        <v>0</v>
      </c>
      <c r="HK253">
        <v>0</v>
      </c>
      <c r="HL253">
        <v>0</v>
      </c>
      <c r="HM253">
        <v>0</v>
      </c>
      <c r="HN253">
        <v>0</v>
      </c>
      <c r="HO253">
        <v>0</v>
      </c>
      <c r="HP253">
        <v>0</v>
      </c>
      <c r="HQ253">
        <v>0</v>
      </c>
      <c r="HR253">
        <v>1</v>
      </c>
      <c r="HS253">
        <v>0</v>
      </c>
    </row>
    <row r="254" spans="1:227" x14ac:dyDescent="0.35">
      <c r="A254" t="s">
        <v>1033</v>
      </c>
      <c r="B254" s="1">
        <v>40544</v>
      </c>
      <c r="C254" s="1">
        <v>40724</v>
      </c>
      <c r="D254">
        <v>1</v>
      </c>
      <c r="E254">
        <v>1</v>
      </c>
      <c r="F254">
        <v>1</v>
      </c>
      <c r="G254">
        <v>1</v>
      </c>
      <c r="H254">
        <v>0</v>
      </c>
      <c r="I254">
        <v>0</v>
      </c>
      <c r="J254">
        <v>1</v>
      </c>
      <c r="K254">
        <v>0</v>
      </c>
      <c r="L254">
        <v>0</v>
      </c>
      <c r="M254">
        <v>0</v>
      </c>
      <c r="N254">
        <v>1</v>
      </c>
      <c r="O254">
        <v>0</v>
      </c>
      <c r="P254">
        <v>0</v>
      </c>
      <c r="Q254">
        <v>0</v>
      </c>
      <c r="R254">
        <v>0</v>
      </c>
      <c r="S254">
        <v>1</v>
      </c>
      <c r="T254">
        <v>0</v>
      </c>
      <c r="U254">
        <v>0</v>
      </c>
      <c r="V254">
        <v>0</v>
      </c>
      <c r="W254">
        <v>1</v>
      </c>
      <c r="X254">
        <v>0</v>
      </c>
      <c r="Y254">
        <v>1</v>
      </c>
      <c r="Z254">
        <v>1</v>
      </c>
      <c r="AA254">
        <v>0</v>
      </c>
      <c r="AB254">
        <v>0</v>
      </c>
      <c r="AC254">
        <v>0</v>
      </c>
      <c r="AD254">
        <v>0</v>
      </c>
      <c r="AE254">
        <v>0</v>
      </c>
      <c r="AF254">
        <v>0</v>
      </c>
      <c r="AG254">
        <v>0</v>
      </c>
      <c r="AH254">
        <v>1</v>
      </c>
      <c r="AI254">
        <v>0</v>
      </c>
      <c r="AJ254">
        <v>0</v>
      </c>
      <c r="AK254">
        <v>0</v>
      </c>
      <c r="AL254">
        <v>0</v>
      </c>
      <c r="AM254">
        <v>0</v>
      </c>
      <c r="AN254">
        <v>1</v>
      </c>
      <c r="AO254">
        <v>1</v>
      </c>
      <c r="AP254">
        <v>0</v>
      </c>
      <c r="AQ254">
        <v>0</v>
      </c>
      <c r="AR254">
        <v>0</v>
      </c>
      <c r="AS254">
        <v>0</v>
      </c>
      <c r="AT254">
        <v>0</v>
      </c>
      <c r="AU254">
        <v>0</v>
      </c>
      <c r="AV254">
        <v>0</v>
      </c>
      <c r="AW254">
        <v>0</v>
      </c>
      <c r="AX254">
        <v>0</v>
      </c>
      <c r="AY254">
        <v>1</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1</v>
      </c>
      <c r="BT254">
        <v>1</v>
      </c>
      <c r="BU254">
        <v>1</v>
      </c>
      <c r="BV254">
        <v>0</v>
      </c>
      <c r="BW254">
        <v>1</v>
      </c>
      <c r="BX254">
        <v>0</v>
      </c>
      <c r="BY254">
        <v>0</v>
      </c>
      <c r="BZ254">
        <v>0</v>
      </c>
      <c r="CA254">
        <v>0</v>
      </c>
      <c r="CB254">
        <v>1</v>
      </c>
      <c r="CC254">
        <v>0</v>
      </c>
      <c r="CD254">
        <v>0</v>
      </c>
      <c r="CE254">
        <v>0</v>
      </c>
      <c r="CF254">
        <v>0</v>
      </c>
      <c r="CG254">
        <v>0</v>
      </c>
      <c r="CH254">
        <v>0</v>
      </c>
      <c r="CI254">
        <v>0</v>
      </c>
      <c r="CJ254">
        <v>0</v>
      </c>
      <c r="CK254">
        <v>0</v>
      </c>
      <c r="CL254">
        <v>0</v>
      </c>
      <c r="CM254">
        <v>0</v>
      </c>
      <c r="CN254">
        <v>0</v>
      </c>
      <c r="CO254">
        <v>0</v>
      </c>
      <c r="CP254">
        <v>0</v>
      </c>
      <c r="CQ254">
        <v>0</v>
      </c>
      <c r="CR254">
        <v>1</v>
      </c>
      <c r="CS254">
        <v>0</v>
      </c>
      <c r="CT254">
        <v>0</v>
      </c>
      <c r="CU254">
        <v>0</v>
      </c>
      <c r="CV254">
        <v>0</v>
      </c>
      <c r="CW254">
        <v>0</v>
      </c>
      <c r="CX254">
        <v>1</v>
      </c>
      <c r="CY254">
        <v>0</v>
      </c>
      <c r="CZ254">
        <v>1</v>
      </c>
      <c r="DA254">
        <v>0</v>
      </c>
      <c r="DB254">
        <v>0</v>
      </c>
      <c r="DC254">
        <v>0</v>
      </c>
      <c r="DD254">
        <v>0</v>
      </c>
      <c r="DE254">
        <v>0</v>
      </c>
      <c r="DF254">
        <v>0</v>
      </c>
      <c r="DG254">
        <v>0</v>
      </c>
      <c r="DH254">
        <v>1</v>
      </c>
      <c r="DI254">
        <v>0</v>
      </c>
      <c r="DJ254">
        <v>0</v>
      </c>
      <c r="DK254">
        <v>0</v>
      </c>
      <c r="DL254">
        <v>0</v>
      </c>
      <c r="DM254">
        <v>0</v>
      </c>
      <c r="DN254">
        <v>1</v>
      </c>
      <c r="DO254">
        <v>0</v>
      </c>
      <c r="DP254">
        <v>0</v>
      </c>
      <c r="DQ254">
        <v>0</v>
      </c>
      <c r="DR254">
        <v>0</v>
      </c>
      <c r="DS254">
        <v>0</v>
      </c>
      <c r="DT254">
        <v>0</v>
      </c>
      <c r="DU254">
        <v>0</v>
      </c>
      <c r="DV254">
        <v>0</v>
      </c>
      <c r="DW254">
        <v>0</v>
      </c>
      <c r="DX254">
        <v>0</v>
      </c>
      <c r="DY254">
        <v>0</v>
      </c>
      <c r="DZ254">
        <v>1</v>
      </c>
      <c r="EA254">
        <v>0</v>
      </c>
      <c r="EB254">
        <v>0</v>
      </c>
      <c r="EC254">
        <v>0</v>
      </c>
      <c r="ED254">
        <v>0</v>
      </c>
      <c r="EE254">
        <v>0</v>
      </c>
      <c r="EF254">
        <v>0</v>
      </c>
      <c r="EG254">
        <v>0</v>
      </c>
      <c r="EH254">
        <v>0</v>
      </c>
      <c r="EI254">
        <v>0</v>
      </c>
      <c r="EJ254">
        <v>0</v>
      </c>
      <c r="EK254">
        <v>0</v>
      </c>
      <c r="EL254">
        <v>0</v>
      </c>
      <c r="EM254">
        <v>0</v>
      </c>
      <c r="EN254">
        <v>0</v>
      </c>
      <c r="EO254">
        <v>0</v>
      </c>
      <c r="EP254">
        <v>0</v>
      </c>
      <c r="EQ254">
        <v>0</v>
      </c>
      <c r="ER254">
        <v>0</v>
      </c>
      <c r="ES254">
        <v>0</v>
      </c>
      <c r="ET254">
        <v>0</v>
      </c>
      <c r="EU254">
        <v>0</v>
      </c>
      <c r="EV254">
        <v>1</v>
      </c>
      <c r="EW254">
        <v>2</v>
      </c>
      <c r="EX254" t="s">
        <v>1925</v>
      </c>
      <c r="EY254" t="s">
        <v>1925</v>
      </c>
      <c r="EZ254" t="s">
        <v>1925</v>
      </c>
      <c r="FA254" t="s">
        <v>1925</v>
      </c>
      <c r="FB254" t="s">
        <v>1925</v>
      </c>
      <c r="FC254" t="s">
        <v>1925</v>
      </c>
      <c r="FD254" t="s">
        <v>1925</v>
      </c>
      <c r="FE254">
        <v>0</v>
      </c>
      <c r="FF254" t="s">
        <v>1925</v>
      </c>
      <c r="FG254" t="s">
        <v>1925</v>
      </c>
      <c r="FH254" t="s">
        <v>1925</v>
      </c>
      <c r="FI254" t="s">
        <v>1925</v>
      </c>
      <c r="FJ254" t="s">
        <v>1925</v>
      </c>
      <c r="FK254" t="s">
        <v>1925</v>
      </c>
      <c r="FL254">
        <v>0</v>
      </c>
      <c r="FM254">
        <v>0</v>
      </c>
      <c r="FN254">
        <v>0</v>
      </c>
      <c r="FO254">
        <v>0</v>
      </c>
      <c r="FP254">
        <v>0</v>
      </c>
      <c r="FQ254">
        <v>1</v>
      </c>
      <c r="FR254">
        <v>2</v>
      </c>
      <c r="FS254" t="s">
        <v>1925</v>
      </c>
      <c r="FT254" t="s">
        <v>1925</v>
      </c>
      <c r="FU254" t="s">
        <v>1925</v>
      </c>
      <c r="FV254" t="s">
        <v>1925</v>
      </c>
      <c r="FW254" t="s">
        <v>1925</v>
      </c>
      <c r="FX254" t="s">
        <v>1925</v>
      </c>
      <c r="FY254" t="s">
        <v>1925</v>
      </c>
      <c r="FZ254" t="s">
        <v>1925</v>
      </c>
      <c r="GA254" t="s">
        <v>1925</v>
      </c>
      <c r="GB254" t="s">
        <v>1925</v>
      </c>
      <c r="GC254">
        <v>1</v>
      </c>
      <c r="GD254">
        <v>0</v>
      </c>
      <c r="GE254">
        <v>1</v>
      </c>
      <c r="GF254">
        <v>1</v>
      </c>
      <c r="GG254">
        <v>0</v>
      </c>
      <c r="GH254">
        <v>1</v>
      </c>
      <c r="GI254">
        <v>0</v>
      </c>
      <c r="GJ254">
        <v>0</v>
      </c>
      <c r="GK254">
        <v>0</v>
      </c>
      <c r="GL254">
        <v>0</v>
      </c>
      <c r="GM254">
        <v>0</v>
      </c>
      <c r="GN254">
        <v>0</v>
      </c>
      <c r="GO254">
        <v>1</v>
      </c>
      <c r="GP254">
        <v>0</v>
      </c>
      <c r="GQ254">
        <v>0</v>
      </c>
      <c r="GR254" t="s">
        <v>1925</v>
      </c>
      <c r="GS254" t="s">
        <v>1925</v>
      </c>
      <c r="GT254" t="s">
        <v>1925</v>
      </c>
      <c r="GU254" t="s">
        <v>1925</v>
      </c>
      <c r="GV254" t="s">
        <v>1925</v>
      </c>
      <c r="GW254" t="s">
        <v>1925</v>
      </c>
      <c r="GX254" t="s">
        <v>1925</v>
      </c>
      <c r="GY254" t="s">
        <v>1925</v>
      </c>
      <c r="GZ254" t="s">
        <v>1925</v>
      </c>
      <c r="HA254" t="s">
        <v>1925</v>
      </c>
      <c r="HB254" t="s">
        <v>1925</v>
      </c>
      <c r="HC254" t="s">
        <v>1925</v>
      </c>
      <c r="HD254" t="s">
        <v>1925</v>
      </c>
      <c r="HE254">
        <v>1</v>
      </c>
      <c r="HF254">
        <v>0</v>
      </c>
      <c r="HG254">
        <v>0</v>
      </c>
      <c r="HH254">
        <v>0</v>
      </c>
      <c r="HI254">
        <v>0</v>
      </c>
      <c r="HJ254">
        <v>0</v>
      </c>
      <c r="HK254">
        <v>0</v>
      </c>
      <c r="HL254">
        <v>0</v>
      </c>
      <c r="HM254">
        <v>0</v>
      </c>
      <c r="HN254">
        <v>0</v>
      </c>
      <c r="HO254">
        <v>0</v>
      </c>
      <c r="HP254">
        <v>0</v>
      </c>
      <c r="HQ254">
        <v>0</v>
      </c>
      <c r="HR254">
        <v>1</v>
      </c>
      <c r="HS254">
        <v>0</v>
      </c>
    </row>
    <row r="255" spans="1:227" x14ac:dyDescent="0.35">
      <c r="A255" t="s">
        <v>1033</v>
      </c>
      <c r="B255" s="1">
        <v>40725</v>
      </c>
      <c r="C255" s="1">
        <v>41455</v>
      </c>
      <c r="D255">
        <v>1</v>
      </c>
      <c r="E255">
        <v>1</v>
      </c>
      <c r="F255">
        <v>1</v>
      </c>
      <c r="G255">
        <v>1</v>
      </c>
      <c r="H255">
        <v>0</v>
      </c>
      <c r="I255">
        <v>0</v>
      </c>
      <c r="J255">
        <v>1</v>
      </c>
      <c r="K255">
        <v>0</v>
      </c>
      <c r="L255">
        <v>0</v>
      </c>
      <c r="M255">
        <v>0</v>
      </c>
      <c r="N255">
        <v>1</v>
      </c>
      <c r="O255">
        <v>0</v>
      </c>
      <c r="P255">
        <v>0</v>
      </c>
      <c r="Q255">
        <v>0</v>
      </c>
      <c r="R255">
        <v>0</v>
      </c>
      <c r="S255">
        <v>1</v>
      </c>
      <c r="T255">
        <v>0</v>
      </c>
      <c r="U255">
        <v>0</v>
      </c>
      <c r="V255">
        <v>0</v>
      </c>
      <c r="W255">
        <v>1</v>
      </c>
      <c r="X255">
        <v>0</v>
      </c>
      <c r="Y255">
        <v>1</v>
      </c>
      <c r="Z255">
        <v>1</v>
      </c>
      <c r="AA255">
        <v>0</v>
      </c>
      <c r="AB255">
        <v>0</v>
      </c>
      <c r="AC255">
        <v>0</v>
      </c>
      <c r="AD255">
        <v>0</v>
      </c>
      <c r="AE255">
        <v>0</v>
      </c>
      <c r="AF255">
        <v>0</v>
      </c>
      <c r="AG255">
        <v>0</v>
      </c>
      <c r="AH255">
        <v>1</v>
      </c>
      <c r="AI255">
        <v>0</v>
      </c>
      <c r="AJ255">
        <v>0</v>
      </c>
      <c r="AK255">
        <v>0</v>
      </c>
      <c r="AL255">
        <v>0</v>
      </c>
      <c r="AM255">
        <v>0</v>
      </c>
      <c r="AN255">
        <v>1</v>
      </c>
      <c r="AO255">
        <v>1</v>
      </c>
      <c r="AP255">
        <v>0</v>
      </c>
      <c r="AQ255">
        <v>0</v>
      </c>
      <c r="AR255">
        <v>0</v>
      </c>
      <c r="AS255">
        <v>0</v>
      </c>
      <c r="AT255">
        <v>0</v>
      </c>
      <c r="AU255">
        <v>0</v>
      </c>
      <c r="AV255">
        <v>0</v>
      </c>
      <c r="AW255">
        <v>0</v>
      </c>
      <c r="AX255">
        <v>0</v>
      </c>
      <c r="AY255">
        <v>1</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1</v>
      </c>
      <c r="BT255">
        <v>1</v>
      </c>
      <c r="BU255">
        <v>1</v>
      </c>
      <c r="BV255">
        <v>0</v>
      </c>
      <c r="BW255">
        <v>1</v>
      </c>
      <c r="BX255">
        <v>0</v>
      </c>
      <c r="BY255">
        <v>0</v>
      </c>
      <c r="BZ255">
        <v>0</v>
      </c>
      <c r="CA255">
        <v>0</v>
      </c>
      <c r="CB255">
        <v>1</v>
      </c>
      <c r="CC255">
        <v>0</v>
      </c>
      <c r="CD255">
        <v>0</v>
      </c>
      <c r="CE255">
        <v>0</v>
      </c>
      <c r="CF255">
        <v>0</v>
      </c>
      <c r="CG255">
        <v>0</v>
      </c>
      <c r="CH255">
        <v>0</v>
      </c>
      <c r="CI255">
        <v>0</v>
      </c>
      <c r="CJ255">
        <v>0</v>
      </c>
      <c r="CK255">
        <v>0</v>
      </c>
      <c r="CL255">
        <v>0</v>
      </c>
      <c r="CM255">
        <v>0</v>
      </c>
      <c r="CN255">
        <v>0</v>
      </c>
      <c r="CO255">
        <v>0</v>
      </c>
      <c r="CP255">
        <v>0</v>
      </c>
      <c r="CQ255">
        <v>0</v>
      </c>
      <c r="CR255">
        <v>1</v>
      </c>
      <c r="CS255">
        <v>0</v>
      </c>
      <c r="CT255">
        <v>0</v>
      </c>
      <c r="CU255">
        <v>0</v>
      </c>
      <c r="CV255">
        <v>0</v>
      </c>
      <c r="CW255">
        <v>0</v>
      </c>
      <c r="CX255">
        <v>1</v>
      </c>
      <c r="CY255">
        <v>0</v>
      </c>
      <c r="CZ255">
        <v>1</v>
      </c>
      <c r="DA255">
        <v>0</v>
      </c>
      <c r="DB255">
        <v>0</v>
      </c>
      <c r="DC255">
        <v>0</v>
      </c>
      <c r="DD255">
        <v>0</v>
      </c>
      <c r="DE255">
        <v>0</v>
      </c>
      <c r="DF255">
        <v>0</v>
      </c>
      <c r="DG255">
        <v>0</v>
      </c>
      <c r="DH255">
        <v>1</v>
      </c>
      <c r="DI255">
        <v>0</v>
      </c>
      <c r="DJ255">
        <v>0</v>
      </c>
      <c r="DK255">
        <v>0</v>
      </c>
      <c r="DL255">
        <v>0</v>
      </c>
      <c r="DM255">
        <v>0</v>
      </c>
      <c r="DN255">
        <v>1</v>
      </c>
      <c r="DO255">
        <v>0</v>
      </c>
      <c r="DP255">
        <v>0</v>
      </c>
      <c r="DQ255">
        <v>0</v>
      </c>
      <c r="DR255">
        <v>0</v>
      </c>
      <c r="DS255">
        <v>0</v>
      </c>
      <c r="DT255">
        <v>0</v>
      </c>
      <c r="DU255">
        <v>0</v>
      </c>
      <c r="DV255">
        <v>0</v>
      </c>
      <c r="DW255">
        <v>0</v>
      </c>
      <c r="DX255">
        <v>0</v>
      </c>
      <c r="DY255">
        <v>0</v>
      </c>
      <c r="DZ255">
        <v>1</v>
      </c>
      <c r="EA255">
        <v>0</v>
      </c>
      <c r="EB255">
        <v>0</v>
      </c>
      <c r="EC255">
        <v>0</v>
      </c>
      <c r="ED255">
        <v>0</v>
      </c>
      <c r="EE255">
        <v>0</v>
      </c>
      <c r="EF255">
        <v>0</v>
      </c>
      <c r="EG255">
        <v>0</v>
      </c>
      <c r="EH255">
        <v>0</v>
      </c>
      <c r="EI255">
        <v>0</v>
      </c>
      <c r="EJ255">
        <v>0</v>
      </c>
      <c r="EK255">
        <v>0</v>
      </c>
      <c r="EL255">
        <v>0</v>
      </c>
      <c r="EM255">
        <v>0</v>
      </c>
      <c r="EN255">
        <v>0</v>
      </c>
      <c r="EO255">
        <v>0</v>
      </c>
      <c r="EP255">
        <v>0</v>
      </c>
      <c r="EQ255">
        <v>0</v>
      </c>
      <c r="ER255">
        <v>0</v>
      </c>
      <c r="ES255">
        <v>0</v>
      </c>
      <c r="ET255">
        <v>0</v>
      </c>
      <c r="EU255">
        <v>0</v>
      </c>
      <c r="EV255">
        <v>1</v>
      </c>
      <c r="EW255">
        <v>2</v>
      </c>
      <c r="EX255" t="s">
        <v>1925</v>
      </c>
      <c r="EY255" t="s">
        <v>1925</v>
      </c>
      <c r="EZ255" t="s">
        <v>1925</v>
      </c>
      <c r="FA255" t="s">
        <v>1925</v>
      </c>
      <c r="FB255" t="s">
        <v>1925</v>
      </c>
      <c r="FC255" t="s">
        <v>1925</v>
      </c>
      <c r="FD255" t="s">
        <v>1925</v>
      </c>
      <c r="FE255">
        <v>0</v>
      </c>
      <c r="FF255" t="s">
        <v>1925</v>
      </c>
      <c r="FG255" t="s">
        <v>1925</v>
      </c>
      <c r="FH255" t="s">
        <v>1925</v>
      </c>
      <c r="FI255" t="s">
        <v>1925</v>
      </c>
      <c r="FJ255" t="s">
        <v>1925</v>
      </c>
      <c r="FK255" t="s">
        <v>1925</v>
      </c>
      <c r="FL255">
        <v>0</v>
      </c>
      <c r="FM255">
        <v>0</v>
      </c>
      <c r="FN255">
        <v>0</v>
      </c>
      <c r="FO255">
        <v>0</v>
      </c>
      <c r="FP255">
        <v>0</v>
      </c>
      <c r="FQ255">
        <v>1</v>
      </c>
      <c r="FR255">
        <v>2</v>
      </c>
      <c r="FS255" t="s">
        <v>1925</v>
      </c>
      <c r="FT255" t="s">
        <v>1925</v>
      </c>
      <c r="FU255" t="s">
        <v>1925</v>
      </c>
      <c r="FV255" t="s">
        <v>1925</v>
      </c>
      <c r="FW255" t="s">
        <v>1925</v>
      </c>
      <c r="FX255" t="s">
        <v>1925</v>
      </c>
      <c r="FY255" t="s">
        <v>1925</v>
      </c>
      <c r="FZ255" t="s">
        <v>1925</v>
      </c>
      <c r="GA255" t="s">
        <v>1925</v>
      </c>
      <c r="GB255" t="s">
        <v>1925</v>
      </c>
      <c r="GC255">
        <v>1</v>
      </c>
      <c r="GD255">
        <v>0</v>
      </c>
      <c r="GE255">
        <v>1</v>
      </c>
      <c r="GF255">
        <v>1</v>
      </c>
      <c r="GG255">
        <v>0</v>
      </c>
      <c r="GH255">
        <v>1</v>
      </c>
      <c r="GI255">
        <v>0</v>
      </c>
      <c r="GJ255">
        <v>0</v>
      </c>
      <c r="GK255">
        <v>0</v>
      </c>
      <c r="GL255">
        <v>0</v>
      </c>
      <c r="GM255">
        <v>0</v>
      </c>
      <c r="GN255">
        <v>0</v>
      </c>
      <c r="GO255">
        <v>1</v>
      </c>
      <c r="GP255">
        <v>0</v>
      </c>
      <c r="GQ255">
        <v>0</v>
      </c>
      <c r="GR255" t="s">
        <v>1925</v>
      </c>
      <c r="GS255" t="s">
        <v>1925</v>
      </c>
      <c r="GT255" t="s">
        <v>1925</v>
      </c>
      <c r="GU255" t="s">
        <v>1925</v>
      </c>
      <c r="GV255" t="s">
        <v>1925</v>
      </c>
      <c r="GW255" t="s">
        <v>1925</v>
      </c>
      <c r="GX255" t="s">
        <v>1925</v>
      </c>
      <c r="GY255" t="s">
        <v>1925</v>
      </c>
      <c r="GZ255" t="s">
        <v>1925</v>
      </c>
      <c r="HA255" t="s">
        <v>1925</v>
      </c>
      <c r="HB255" t="s">
        <v>1925</v>
      </c>
      <c r="HC255" t="s">
        <v>1925</v>
      </c>
      <c r="HD255" t="s">
        <v>1925</v>
      </c>
      <c r="HE255">
        <v>1</v>
      </c>
      <c r="HF255">
        <v>0</v>
      </c>
      <c r="HG255">
        <v>0</v>
      </c>
      <c r="HH255">
        <v>0</v>
      </c>
      <c r="HI255">
        <v>0</v>
      </c>
      <c r="HJ255">
        <v>0</v>
      </c>
      <c r="HK255">
        <v>0</v>
      </c>
      <c r="HL255">
        <v>0</v>
      </c>
      <c r="HM255">
        <v>0</v>
      </c>
      <c r="HN255">
        <v>0</v>
      </c>
      <c r="HO255">
        <v>0</v>
      </c>
      <c r="HP255">
        <v>0</v>
      </c>
      <c r="HQ255">
        <v>0</v>
      </c>
      <c r="HR255">
        <v>1</v>
      </c>
      <c r="HS255">
        <v>0</v>
      </c>
    </row>
    <row r="256" spans="1:227" x14ac:dyDescent="0.35">
      <c r="A256" t="s">
        <v>1033</v>
      </c>
      <c r="B256" s="1">
        <v>41456</v>
      </c>
      <c r="C256" s="1">
        <v>42004</v>
      </c>
      <c r="D256">
        <v>1</v>
      </c>
      <c r="E256">
        <v>1</v>
      </c>
      <c r="F256">
        <v>1</v>
      </c>
      <c r="G256">
        <v>1</v>
      </c>
      <c r="H256">
        <v>0</v>
      </c>
      <c r="I256">
        <v>0</v>
      </c>
      <c r="J256">
        <v>1</v>
      </c>
      <c r="K256">
        <v>0</v>
      </c>
      <c r="L256">
        <v>0</v>
      </c>
      <c r="M256">
        <v>0</v>
      </c>
      <c r="N256">
        <v>1</v>
      </c>
      <c r="O256">
        <v>0</v>
      </c>
      <c r="P256">
        <v>0</v>
      </c>
      <c r="Q256">
        <v>0</v>
      </c>
      <c r="R256">
        <v>0</v>
      </c>
      <c r="S256">
        <v>1</v>
      </c>
      <c r="T256">
        <v>0</v>
      </c>
      <c r="U256">
        <v>0</v>
      </c>
      <c r="V256">
        <v>0</v>
      </c>
      <c r="W256">
        <v>1</v>
      </c>
      <c r="X256">
        <v>0</v>
      </c>
      <c r="Y256">
        <v>1</v>
      </c>
      <c r="Z256">
        <v>1</v>
      </c>
      <c r="AA256">
        <v>0</v>
      </c>
      <c r="AB256">
        <v>0</v>
      </c>
      <c r="AC256">
        <v>0</v>
      </c>
      <c r="AD256">
        <v>0</v>
      </c>
      <c r="AE256">
        <v>0</v>
      </c>
      <c r="AF256">
        <v>0</v>
      </c>
      <c r="AG256">
        <v>0</v>
      </c>
      <c r="AH256">
        <v>1</v>
      </c>
      <c r="AI256">
        <v>0</v>
      </c>
      <c r="AJ256">
        <v>0</v>
      </c>
      <c r="AK256">
        <v>0</v>
      </c>
      <c r="AL256">
        <v>0</v>
      </c>
      <c r="AM256">
        <v>0</v>
      </c>
      <c r="AN256">
        <v>1</v>
      </c>
      <c r="AO256">
        <v>1</v>
      </c>
      <c r="AP256">
        <v>0</v>
      </c>
      <c r="AQ256">
        <v>0</v>
      </c>
      <c r="AR256">
        <v>0</v>
      </c>
      <c r="AS256">
        <v>0</v>
      </c>
      <c r="AT256">
        <v>0</v>
      </c>
      <c r="AU256">
        <v>0</v>
      </c>
      <c r="AV256">
        <v>0</v>
      </c>
      <c r="AW256">
        <v>0</v>
      </c>
      <c r="AX256">
        <v>0</v>
      </c>
      <c r="AY256">
        <v>1</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1</v>
      </c>
      <c r="BT256">
        <v>1</v>
      </c>
      <c r="BU256">
        <v>1</v>
      </c>
      <c r="BV256">
        <v>0</v>
      </c>
      <c r="BW256">
        <v>1</v>
      </c>
      <c r="BX256">
        <v>0</v>
      </c>
      <c r="BY256">
        <v>0</v>
      </c>
      <c r="BZ256">
        <v>0</v>
      </c>
      <c r="CA256">
        <v>0</v>
      </c>
      <c r="CB256">
        <v>1</v>
      </c>
      <c r="CC256">
        <v>0</v>
      </c>
      <c r="CD256">
        <v>0</v>
      </c>
      <c r="CE256">
        <v>0</v>
      </c>
      <c r="CF256">
        <v>0</v>
      </c>
      <c r="CG256">
        <v>0</v>
      </c>
      <c r="CH256">
        <v>0</v>
      </c>
      <c r="CI256">
        <v>0</v>
      </c>
      <c r="CJ256">
        <v>0</v>
      </c>
      <c r="CK256">
        <v>0</v>
      </c>
      <c r="CL256">
        <v>0</v>
      </c>
      <c r="CM256">
        <v>0</v>
      </c>
      <c r="CN256">
        <v>0</v>
      </c>
      <c r="CO256">
        <v>0</v>
      </c>
      <c r="CP256">
        <v>0</v>
      </c>
      <c r="CQ256">
        <v>0</v>
      </c>
      <c r="CR256">
        <v>1</v>
      </c>
      <c r="CS256">
        <v>0</v>
      </c>
      <c r="CT256">
        <v>0</v>
      </c>
      <c r="CU256">
        <v>0</v>
      </c>
      <c r="CV256">
        <v>0</v>
      </c>
      <c r="CW256">
        <v>0</v>
      </c>
      <c r="CX256">
        <v>1</v>
      </c>
      <c r="CY256">
        <v>0</v>
      </c>
      <c r="CZ256">
        <v>1</v>
      </c>
      <c r="DA256">
        <v>0</v>
      </c>
      <c r="DB256">
        <v>0</v>
      </c>
      <c r="DC256">
        <v>0</v>
      </c>
      <c r="DD256">
        <v>0</v>
      </c>
      <c r="DE256">
        <v>0</v>
      </c>
      <c r="DF256">
        <v>0</v>
      </c>
      <c r="DG256">
        <v>0</v>
      </c>
      <c r="DH256">
        <v>1</v>
      </c>
      <c r="DI256">
        <v>0</v>
      </c>
      <c r="DJ256">
        <v>0</v>
      </c>
      <c r="DK256">
        <v>0</v>
      </c>
      <c r="DL256">
        <v>0</v>
      </c>
      <c r="DM256">
        <v>0</v>
      </c>
      <c r="DN256">
        <v>1</v>
      </c>
      <c r="DO256">
        <v>0</v>
      </c>
      <c r="DP256">
        <v>0</v>
      </c>
      <c r="DQ256">
        <v>0</v>
      </c>
      <c r="DR256">
        <v>0</v>
      </c>
      <c r="DS256">
        <v>0</v>
      </c>
      <c r="DT256">
        <v>0</v>
      </c>
      <c r="DU256">
        <v>0</v>
      </c>
      <c r="DV256">
        <v>0</v>
      </c>
      <c r="DW256">
        <v>0</v>
      </c>
      <c r="DX256">
        <v>0</v>
      </c>
      <c r="DY256">
        <v>0</v>
      </c>
      <c r="DZ256">
        <v>1</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1</v>
      </c>
      <c r="EW256">
        <v>2</v>
      </c>
      <c r="EX256" t="s">
        <v>1925</v>
      </c>
      <c r="EY256" t="s">
        <v>1925</v>
      </c>
      <c r="EZ256" t="s">
        <v>1925</v>
      </c>
      <c r="FA256" t="s">
        <v>1925</v>
      </c>
      <c r="FB256" t="s">
        <v>1925</v>
      </c>
      <c r="FC256" t="s">
        <v>1925</v>
      </c>
      <c r="FD256" t="s">
        <v>1925</v>
      </c>
      <c r="FE256">
        <v>0</v>
      </c>
      <c r="FF256" t="s">
        <v>1925</v>
      </c>
      <c r="FG256" t="s">
        <v>1925</v>
      </c>
      <c r="FH256" t="s">
        <v>1925</v>
      </c>
      <c r="FI256" t="s">
        <v>1925</v>
      </c>
      <c r="FJ256" t="s">
        <v>1925</v>
      </c>
      <c r="FK256" t="s">
        <v>1925</v>
      </c>
      <c r="FL256">
        <v>0</v>
      </c>
      <c r="FM256">
        <v>0</v>
      </c>
      <c r="FN256">
        <v>0</v>
      </c>
      <c r="FO256">
        <v>0</v>
      </c>
      <c r="FP256">
        <v>0</v>
      </c>
      <c r="FQ256">
        <v>1</v>
      </c>
      <c r="FR256">
        <v>2</v>
      </c>
      <c r="FS256" t="s">
        <v>1925</v>
      </c>
      <c r="FT256" t="s">
        <v>1925</v>
      </c>
      <c r="FU256" t="s">
        <v>1925</v>
      </c>
      <c r="FV256" t="s">
        <v>1925</v>
      </c>
      <c r="FW256" t="s">
        <v>1925</v>
      </c>
      <c r="FX256" t="s">
        <v>1925</v>
      </c>
      <c r="FY256" t="s">
        <v>1925</v>
      </c>
      <c r="FZ256" t="s">
        <v>1925</v>
      </c>
      <c r="GA256" t="s">
        <v>1925</v>
      </c>
      <c r="GB256" t="s">
        <v>1925</v>
      </c>
      <c r="GC256">
        <v>1</v>
      </c>
      <c r="GD256">
        <v>0</v>
      </c>
      <c r="GE256">
        <v>1</v>
      </c>
      <c r="GF256">
        <v>1</v>
      </c>
      <c r="GG256">
        <v>0</v>
      </c>
      <c r="GH256">
        <v>1</v>
      </c>
      <c r="GI256">
        <v>0</v>
      </c>
      <c r="GJ256">
        <v>0</v>
      </c>
      <c r="GK256">
        <v>0</v>
      </c>
      <c r="GL256">
        <v>0</v>
      </c>
      <c r="GM256">
        <v>0</v>
      </c>
      <c r="GN256">
        <v>0</v>
      </c>
      <c r="GO256">
        <v>1</v>
      </c>
      <c r="GP256">
        <v>0</v>
      </c>
      <c r="GQ256">
        <v>0</v>
      </c>
      <c r="GR256" t="s">
        <v>1925</v>
      </c>
      <c r="GS256" t="s">
        <v>1925</v>
      </c>
      <c r="GT256" t="s">
        <v>1925</v>
      </c>
      <c r="GU256" t="s">
        <v>1925</v>
      </c>
      <c r="GV256" t="s">
        <v>1925</v>
      </c>
      <c r="GW256" t="s">
        <v>1925</v>
      </c>
      <c r="GX256" t="s">
        <v>1925</v>
      </c>
      <c r="GY256" t="s">
        <v>1925</v>
      </c>
      <c r="GZ256" t="s">
        <v>1925</v>
      </c>
      <c r="HA256" t="s">
        <v>1925</v>
      </c>
      <c r="HB256" t="s">
        <v>1925</v>
      </c>
      <c r="HC256" t="s">
        <v>1925</v>
      </c>
      <c r="HD256" t="s">
        <v>1925</v>
      </c>
      <c r="HE256">
        <v>1</v>
      </c>
      <c r="HF256">
        <v>0</v>
      </c>
      <c r="HG256">
        <v>0</v>
      </c>
      <c r="HH256">
        <v>0</v>
      </c>
      <c r="HI256">
        <v>0</v>
      </c>
      <c r="HJ256">
        <v>0</v>
      </c>
      <c r="HK256">
        <v>0</v>
      </c>
      <c r="HL256">
        <v>0</v>
      </c>
      <c r="HM256">
        <v>0</v>
      </c>
      <c r="HN256">
        <v>0</v>
      </c>
      <c r="HO256">
        <v>0</v>
      </c>
      <c r="HP256">
        <v>0</v>
      </c>
      <c r="HQ256">
        <v>0</v>
      </c>
      <c r="HR256">
        <v>1</v>
      </c>
      <c r="HS256">
        <v>0</v>
      </c>
    </row>
    <row r="257" spans="1:227" x14ac:dyDescent="0.35">
      <c r="A257" t="s">
        <v>1033</v>
      </c>
      <c r="B257" s="1">
        <v>42005</v>
      </c>
      <c r="C257" s="1">
        <v>42185</v>
      </c>
      <c r="D257">
        <v>1</v>
      </c>
      <c r="E257">
        <v>1</v>
      </c>
      <c r="F257">
        <v>1</v>
      </c>
      <c r="G257">
        <v>1</v>
      </c>
      <c r="H257">
        <v>0</v>
      </c>
      <c r="I257">
        <v>0</v>
      </c>
      <c r="J257">
        <v>1</v>
      </c>
      <c r="K257">
        <v>0</v>
      </c>
      <c r="L257">
        <v>0</v>
      </c>
      <c r="M257">
        <v>0</v>
      </c>
      <c r="N257">
        <v>1</v>
      </c>
      <c r="O257">
        <v>0</v>
      </c>
      <c r="P257">
        <v>0</v>
      </c>
      <c r="Q257">
        <v>0</v>
      </c>
      <c r="R257">
        <v>0</v>
      </c>
      <c r="S257">
        <v>1</v>
      </c>
      <c r="T257">
        <v>0</v>
      </c>
      <c r="U257">
        <v>0</v>
      </c>
      <c r="V257">
        <v>0</v>
      </c>
      <c r="W257">
        <v>1</v>
      </c>
      <c r="X257">
        <v>0</v>
      </c>
      <c r="Y257">
        <v>1</v>
      </c>
      <c r="Z257">
        <v>1</v>
      </c>
      <c r="AA257">
        <v>0</v>
      </c>
      <c r="AB257">
        <v>0</v>
      </c>
      <c r="AC257">
        <v>0</v>
      </c>
      <c r="AD257">
        <v>0</v>
      </c>
      <c r="AE257">
        <v>0</v>
      </c>
      <c r="AF257">
        <v>0</v>
      </c>
      <c r="AG257">
        <v>0</v>
      </c>
      <c r="AH257">
        <v>1</v>
      </c>
      <c r="AI257">
        <v>0</v>
      </c>
      <c r="AJ257">
        <v>0</v>
      </c>
      <c r="AK257">
        <v>0</v>
      </c>
      <c r="AL257">
        <v>1</v>
      </c>
      <c r="AM257">
        <v>0</v>
      </c>
      <c r="AN257">
        <v>1</v>
      </c>
      <c r="AO257">
        <v>0</v>
      </c>
      <c r="AP257">
        <v>0</v>
      </c>
      <c r="AQ257">
        <v>0</v>
      </c>
      <c r="AR257">
        <v>0</v>
      </c>
      <c r="AS257">
        <v>0</v>
      </c>
      <c r="AT257">
        <v>0</v>
      </c>
      <c r="AU257">
        <v>0</v>
      </c>
      <c r="AV257">
        <v>0</v>
      </c>
      <c r="AW257">
        <v>0</v>
      </c>
      <c r="AX257">
        <v>0</v>
      </c>
      <c r="AY257">
        <v>1</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1</v>
      </c>
      <c r="BT257">
        <v>1</v>
      </c>
      <c r="BU257">
        <v>0</v>
      </c>
      <c r="BV257">
        <v>0</v>
      </c>
      <c r="BW257">
        <v>1</v>
      </c>
      <c r="BX257">
        <v>0</v>
      </c>
      <c r="BY257">
        <v>0</v>
      </c>
      <c r="BZ257">
        <v>0</v>
      </c>
      <c r="CA257">
        <v>0</v>
      </c>
      <c r="CB257">
        <v>1</v>
      </c>
      <c r="CC257">
        <v>0</v>
      </c>
      <c r="CD257">
        <v>0</v>
      </c>
      <c r="CE257">
        <v>1</v>
      </c>
      <c r="CF257">
        <v>0</v>
      </c>
      <c r="CG257">
        <v>0</v>
      </c>
      <c r="CH257">
        <v>0</v>
      </c>
      <c r="CI257">
        <v>0</v>
      </c>
      <c r="CJ257">
        <v>0</v>
      </c>
      <c r="CK257">
        <v>0</v>
      </c>
      <c r="CL257">
        <v>0</v>
      </c>
      <c r="CM257">
        <v>0</v>
      </c>
      <c r="CN257">
        <v>0</v>
      </c>
      <c r="CO257">
        <v>0</v>
      </c>
      <c r="CP257">
        <v>0</v>
      </c>
      <c r="CQ257">
        <v>0</v>
      </c>
      <c r="CR257">
        <v>1</v>
      </c>
      <c r="CS257">
        <v>0</v>
      </c>
      <c r="CT257">
        <v>0</v>
      </c>
      <c r="CU257">
        <v>0</v>
      </c>
      <c r="CV257">
        <v>0</v>
      </c>
      <c r="CW257">
        <v>0</v>
      </c>
      <c r="CX257">
        <v>1</v>
      </c>
      <c r="CY257">
        <v>0</v>
      </c>
      <c r="CZ257">
        <v>1</v>
      </c>
      <c r="DA257">
        <v>0</v>
      </c>
      <c r="DB257">
        <v>0</v>
      </c>
      <c r="DC257">
        <v>0</v>
      </c>
      <c r="DD257">
        <v>0</v>
      </c>
      <c r="DE257">
        <v>0</v>
      </c>
      <c r="DF257">
        <v>0</v>
      </c>
      <c r="DG257">
        <v>0</v>
      </c>
      <c r="DH257">
        <v>1</v>
      </c>
      <c r="DI257">
        <v>0</v>
      </c>
      <c r="DJ257">
        <v>0</v>
      </c>
      <c r="DK257">
        <v>0</v>
      </c>
      <c r="DL257">
        <v>0</v>
      </c>
      <c r="DM257">
        <v>0</v>
      </c>
      <c r="DN257">
        <v>1</v>
      </c>
      <c r="DO257">
        <v>0</v>
      </c>
      <c r="DP257">
        <v>0</v>
      </c>
      <c r="DQ257">
        <v>0</v>
      </c>
      <c r="DR257">
        <v>0</v>
      </c>
      <c r="DS257">
        <v>0</v>
      </c>
      <c r="DT257">
        <v>0</v>
      </c>
      <c r="DU257">
        <v>0</v>
      </c>
      <c r="DV257">
        <v>0</v>
      </c>
      <c r="DW257">
        <v>0</v>
      </c>
      <c r="DX257">
        <v>0</v>
      </c>
      <c r="DY257">
        <v>0</v>
      </c>
      <c r="DZ257">
        <v>1</v>
      </c>
      <c r="EA257">
        <v>0</v>
      </c>
      <c r="EB257">
        <v>0</v>
      </c>
      <c r="EC257">
        <v>0</v>
      </c>
      <c r="ED257">
        <v>0</v>
      </c>
      <c r="EE257">
        <v>0</v>
      </c>
      <c r="EF257">
        <v>0</v>
      </c>
      <c r="EG257">
        <v>0</v>
      </c>
      <c r="EH257">
        <v>0</v>
      </c>
      <c r="EI257">
        <v>0</v>
      </c>
      <c r="EJ257">
        <v>0</v>
      </c>
      <c r="EK257">
        <v>0</v>
      </c>
      <c r="EL257">
        <v>0</v>
      </c>
      <c r="EM257">
        <v>0</v>
      </c>
      <c r="EN257">
        <v>0</v>
      </c>
      <c r="EO257">
        <v>0</v>
      </c>
      <c r="EP257">
        <v>0</v>
      </c>
      <c r="EQ257">
        <v>0</v>
      </c>
      <c r="ER257">
        <v>0</v>
      </c>
      <c r="ES257">
        <v>0</v>
      </c>
      <c r="ET257">
        <v>0</v>
      </c>
      <c r="EU257">
        <v>0</v>
      </c>
      <c r="EV257">
        <v>1</v>
      </c>
      <c r="EW257">
        <v>2</v>
      </c>
      <c r="EX257" t="s">
        <v>1925</v>
      </c>
      <c r="EY257" t="s">
        <v>1925</v>
      </c>
      <c r="EZ257" t="s">
        <v>1925</v>
      </c>
      <c r="FA257" t="s">
        <v>1925</v>
      </c>
      <c r="FB257" t="s">
        <v>1925</v>
      </c>
      <c r="FC257" t="s">
        <v>1925</v>
      </c>
      <c r="FD257" t="s">
        <v>1925</v>
      </c>
      <c r="FE257">
        <v>0</v>
      </c>
      <c r="FF257" t="s">
        <v>1925</v>
      </c>
      <c r="FG257" t="s">
        <v>1925</v>
      </c>
      <c r="FH257" t="s">
        <v>1925</v>
      </c>
      <c r="FI257" t="s">
        <v>1925</v>
      </c>
      <c r="FJ257" t="s">
        <v>1925</v>
      </c>
      <c r="FK257" t="s">
        <v>1925</v>
      </c>
      <c r="FL257">
        <v>0</v>
      </c>
      <c r="FM257">
        <v>0</v>
      </c>
      <c r="FN257">
        <v>0</v>
      </c>
      <c r="FO257">
        <v>0</v>
      </c>
      <c r="FP257">
        <v>0</v>
      </c>
      <c r="FQ257">
        <v>1</v>
      </c>
      <c r="FR257">
        <v>2</v>
      </c>
      <c r="FS257" t="s">
        <v>1925</v>
      </c>
      <c r="FT257" t="s">
        <v>1925</v>
      </c>
      <c r="FU257" t="s">
        <v>1925</v>
      </c>
      <c r="FV257" t="s">
        <v>1925</v>
      </c>
      <c r="FW257" t="s">
        <v>1925</v>
      </c>
      <c r="FX257" t="s">
        <v>1925</v>
      </c>
      <c r="FY257" t="s">
        <v>1925</v>
      </c>
      <c r="FZ257" t="s">
        <v>1925</v>
      </c>
      <c r="GA257" t="s">
        <v>1925</v>
      </c>
      <c r="GB257" t="s">
        <v>1925</v>
      </c>
      <c r="GC257">
        <v>1</v>
      </c>
      <c r="GD257">
        <v>0</v>
      </c>
      <c r="GE257">
        <v>1</v>
      </c>
      <c r="GF257">
        <v>1</v>
      </c>
      <c r="GG257">
        <v>0</v>
      </c>
      <c r="GH257">
        <v>1</v>
      </c>
      <c r="GI257">
        <v>0</v>
      </c>
      <c r="GJ257">
        <v>0</v>
      </c>
      <c r="GK257">
        <v>0</v>
      </c>
      <c r="GL257">
        <v>0</v>
      </c>
      <c r="GM257">
        <v>0</v>
      </c>
      <c r="GN257">
        <v>0</v>
      </c>
      <c r="GO257">
        <v>1</v>
      </c>
      <c r="GP257">
        <v>0</v>
      </c>
      <c r="GQ257">
        <v>0</v>
      </c>
      <c r="GR257" t="s">
        <v>1925</v>
      </c>
      <c r="GS257" t="s">
        <v>1925</v>
      </c>
      <c r="GT257" t="s">
        <v>1925</v>
      </c>
      <c r="GU257" t="s">
        <v>1925</v>
      </c>
      <c r="GV257" t="s">
        <v>1925</v>
      </c>
      <c r="GW257" t="s">
        <v>1925</v>
      </c>
      <c r="GX257" t="s">
        <v>1925</v>
      </c>
      <c r="GY257" t="s">
        <v>1925</v>
      </c>
      <c r="GZ257" t="s">
        <v>1925</v>
      </c>
      <c r="HA257" t="s">
        <v>1925</v>
      </c>
      <c r="HB257" t="s">
        <v>1925</v>
      </c>
      <c r="HC257" t="s">
        <v>1925</v>
      </c>
      <c r="HD257" t="s">
        <v>1925</v>
      </c>
      <c r="HE257">
        <v>1</v>
      </c>
      <c r="HF257">
        <v>0</v>
      </c>
      <c r="HG257">
        <v>0</v>
      </c>
      <c r="HH257">
        <v>0</v>
      </c>
      <c r="HI257">
        <v>0</v>
      </c>
      <c r="HJ257">
        <v>0</v>
      </c>
      <c r="HK257">
        <v>0</v>
      </c>
      <c r="HL257">
        <v>0</v>
      </c>
      <c r="HM257">
        <v>0</v>
      </c>
      <c r="HN257">
        <v>0</v>
      </c>
      <c r="HO257">
        <v>0</v>
      </c>
      <c r="HP257">
        <v>0</v>
      </c>
      <c r="HQ257">
        <v>0</v>
      </c>
      <c r="HR257">
        <v>1</v>
      </c>
      <c r="HS257">
        <v>0</v>
      </c>
    </row>
    <row r="258" spans="1:227" x14ac:dyDescent="0.35">
      <c r="A258" t="s">
        <v>1033</v>
      </c>
      <c r="B258" s="1">
        <v>42186</v>
      </c>
      <c r="C258" s="1">
        <v>42277</v>
      </c>
      <c r="D258">
        <v>1</v>
      </c>
      <c r="E258">
        <v>1</v>
      </c>
      <c r="F258">
        <v>1</v>
      </c>
      <c r="G258">
        <v>1</v>
      </c>
      <c r="H258">
        <v>0</v>
      </c>
      <c r="I258">
        <v>0</v>
      </c>
      <c r="J258">
        <v>1</v>
      </c>
      <c r="K258">
        <v>0</v>
      </c>
      <c r="L258">
        <v>0</v>
      </c>
      <c r="M258">
        <v>0</v>
      </c>
      <c r="N258">
        <v>1</v>
      </c>
      <c r="O258">
        <v>0</v>
      </c>
      <c r="P258">
        <v>0</v>
      </c>
      <c r="Q258">
        <v>0</v>
      </c>
      <c r="R258">
        <v>0</v>
      </c>
      <c r="S258">
        <v>1</v>
      </c>
      <c r="T258">
        <v>0</v>
      </c>
      <c r="U258">
        <v>0</v>
      </c>
      <c r="V258">
        <v>0</v>
      </c>
      <c r="W258">
        <v>1</v>
      </c>
      <c r="X258">
        <v>0</v>
      </c>
      <c r="Y258">
        <v>1</v>
      </c>
      <c r="Z258">
        <v>1</v>
      </c>
      <c r="AA258">
        <v>0</v>
      </c>
      <c r="AB258">
        <v>0</v>
      </c>
      <c r="AC258">
        <v>0</v>
      </c>
      <c r="AD258">
        <v>0</v>
      </c>
      <c r="AE258">
        <v>0</v>
      </c>
      <c r="AF258">
        <v>0</v>
      </c>
      <c r="AG258">
        <v>0</v>
      </c>
      <c r="AH258">
        <v>1</v>
      </c>
      <c r="AI258">
        <v>0</v>
      </c>
      <c r="AJ258">
        <v>0</v>
      </c>
      <c r="AK258">
        <v>0</v>
      </c>
      <c r="AL258">
        <v>1</v>
      </c>
      <c r="AM258">
        <v>0</v>
      </c>
      <c r="AN258">
        <v>1</v>
      </c>
      <c r="AO258">
        <v>0</v>
      </c>
      <c r="AP258">
        <v>0</v>
      </c>
      <c r="AQ258">
        <v>0</v>
      </c>
      <c r="AR258">
        <v>0</v>
      </c>
      <c r="AS258">
        <v>0</v>
      </c>
      <c r="AT258">
        <v>0</v>
      </c>
      <c r="AU258">
        <v>0</v>
      </c>
      <c r="AV258">
        <v>0</v>
      </c>
      <c r="AW258">
        <v>0</v>
      </c>
      <c r="AX258">
        <v>0</v>
      </c>
      <c r="AY258">
        <v>1</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1</v>
      </c>
      <c r="BT258">
        <v>1</v>
      </c>
      <c r="BU258">
        <v>0</v>
      </c>
      <c r="BV258">
        <v>0</v>
      </c>
      <c r="BW258">
        <v>1</v>
      </c>
      <c r="BX258">
        <v>0</v>
      </c>
      <c r="BY258">
        <v>0</v>
      </c>
      <c r="BZ258">
        <v>0</v>
      </c>
      <c r="CA258">
        <v>0</v>
      </c>
      <c r="CB258">
        <v>1</v>
      </c>
      <c r="CC258">
        <v>0</v>
      </c>
      <c r="CD258">
        <v>0</v>
      </c>
      <c r="CE258">
        <v>1</v>
      </c>
      <c r="CF258">
        <v>0</v>
      </c>
      <c r="CG258">
        <v>0</v>
      </c>
      <c r="CH258">
        <v>0</v>
      </c>
      <c r="CI258">
        <v>0</v>
      </c>
      <c r="CJ258">
        <v>0</v>
      </c>
      <c r="CK258">
        <v>0</v>
      </c>
      <c r="CL258">
        <v>0</v>
      </c>
      <c r="CM258">
        <v>0</v>
      </c>
      <c r="CN258">
        <v>0</v>
      </c>
      <c r="CO258">
        <v>0</v>
      </c>
      <c r="CP258">
        <v>0</v>
      </c>
      <c r="CQ258">
        <v>0</v>
      </c>
      <c r="CR258">
        <v>1</v>
      </c>
      <c r="CS258">
        <v>0</v>
      </c>
      <c r="CT258">
        <v>0</v>
      </c>
      <c r="CU258">
        <v>0</v>
      </c>
      <c r="CV258">
        <v>0</v>
      </c>
      <c r="CW258">
        <v>0</v>
      </c>
      <c r="CX258">
        <v>1</v>
      </c>
      <c r="CY258">
        <v>0</v>
      </c>
      <c r="CZ258">
        <v>1</v>
      </c>
      <c r="DA258">
        <v>0</v>
      </c>
      <c r="DB258">
        <v>0</v>
      </c>
      <c r="DC258">
        <v>0</v>
      </c>
      <c r="DD258">
        <v>0</v>
      </c>
      <c r="DE258">
        <v>0</v>
      </c>
      <c r="DF258">
        <v>0</v>
      </c>
      <c r="DG258">
        <v>0</v>
      </c>
      <c r="DH258">
        <v>1</v>
      </c>
      <c r="DI258">
        <v>0</v>
      </c>
      <c r="DJ258">
        <v>0</v>
      </c>
      <c r="DK258">
        <v>0</v>
      </c>
      <c r="DL258">
        <v>0</v>
      </c>
      <c r="DM258">
        <v>0</v>
      </c>
      <c r="DN258">
        <v>1</v>
      </c>
      <c r="DO258">
        <v>0</v>
      </c>
      <c r="DP258">
        <v>0</v>
      </c>
      <c r="DQ258">
        <v>0</v>
      </c>
      <c r="DR258">
        <v>0</v>
      </c>
      <c r="DS258">
        <v>0</v>
      </c>
      <c r="DT258">
        <v>0</v>
      </c>
      <c r="DU258">
        <v>0</v>
      </c>
      <c r="DV258">
        <v>0</v>
      </c>
      <c r="DW258">
        <v>0</v>
      </c>
      <c r="DX258">
        <v>0</v>
      </c>
      <c r="DY258">
        <v>0</v>
      </c>
      <c r="DZ258">
        <v>1</v>
      </c>
      <c r="EA258">
        <v>0</v>
      </c>
      <c r="EB258">
        <v>0</v>
      </c>
      <c r="EC258">
        <v>0</v>
      </c>
      <c r="ED258">
        <v>0</v>
      </c>
      <c r="EE258">
        <v>0</v>
      </c>
      <c r="EF258">
        <v>0</v>
      </c>
      <c r="EG258">
        <v>0</v>
      </c>
      <c r="EH258">
        <v>0</v>
      </c>
      <c r="EI258">
        <v>0</v>
      </c>
      <c r="EJ258">
        <v>0</v>
      </c>
      <c r="EK258">
        <v>0</v>
      </c>
      <c r="EL258">
        <v>0</v>
      </c>
      <c r="EM258">
        <v>0</v>
      </c>
      <c r="EN258">
        <v>0</v>
      </c>
      <c r="EO258">
        <v>0</v>
      </c>
      <c r="EP258">
        <v>0</v>
      </c>
      <c r="EQ258">
        <v>0</v>
      </c>
      <c r="ER258">
        <v>0</v>
      </c>
      <c r="ES258">
        <v>0</v>
      </c>
      <c r="ET258">
        <v>0</v>
      </c>
      <c r="EU258">
        <v>0</v>
      </c>
      <c r="EV258">
        <v>1</v>
      </c>
      <c r="EW258">
        <v>2</v>
      </c>
      <c r="EX258" t="s">
        <v>1925</v>
      </c>
      <c r="EY258" t="s">
        <v>1925</v>
      </c>
      <c r="EZ258" t="s">
        <v>1925</v>
      </c>
      <c r="FA258" t="s">
        <v>1925</v>
      </c>
      <c r="FB258" t="s">
        <v>1925</v>
      </c>
      <c r="FC258" t="s">
        <v>1925</v>
      </c>
      <c r="FD258" t="s">
        <v>1925</v>
      </c>
      <c r="FE258">
        <v>0</v>
      </c>
      <c r="FF258" t="s">
        <v>1925</v>
      </c>
      <c r="FG258" t="s">
        <v>1925</v>
      </c>
      <c r="FH258" t="s">
        <v>1925</v>
      </c>
      <c r="FI258" t="s">
        <v>1925</v>
      </c>
      <c r="FJ258" t="s">
        <v>1925</v>
      </c>
      <c r="FK258" t="s">
        <v>1925</v>
      </c>
      <c r="FL258">
        <v>0</v>
      </c>
      <c r="FM258">
        <v>0</v>
      </c>
      <c r="FN258">
        <v>0</v>
      </c>
      <c r="FO258">
        <v>1</v>
      </c>
      <c r="FP258">
        <v>0</v>
      </c>
      <c r="FQ258">
        <v>0</v>
      </c>
      <c r="FR258">
        <v>2</v>
      </c>
      <c r="FS258" t="s">
        <v>1925</v>
      </c>
      <c r="FT258" t="s">
        <v>1925</v>
      </c>
      <c r="FU258" t="s">
        <v>1925</v>
      </c>
      <c r="FV258" t="s">
        <v>1925</v>
      </c>
      <c r="FW258" t="s">
        <v>1925</v>
      </c>
      <c r="FX258" t="s">
        <v>1925</v>
      </c>
      <c r="FY258" t="s">
        <v>1925</v>
      </c>
      <c r="FZ258" t="s">
        <v>1925</v>
      </c>
      <c r="GA258" t="s">
        <v>1925</v>
      </c>
      <c r="GB258" t="s">
        <v>1925</v>
      </c>
      <c r="GC258">
        <v>1</v>
      </c>
      <c r="GD258">
        <v>0</v>
      </c>
      <c r="GE258">
        <v>1</v>
      </c>
      <c r="GF258">
        <v>1</v>
      </c>
      <c r="GG258">
        <v>0</v>
      </c>
      <c r="GH258">
        <v>1</v>
      </c>
      <c r="GI258">
        <v>0</v>
      </c>
      <c r="GJ258">
        <v>0</v>
      </c>
      <c r="GK258">
        <v>0</v>
      </c>
      <c r="GL258">
        <v>0</v>
      </c>
      <c r="GM258">
        <v>0</v>
      </c>
      <c r="GN258">
        <v>0</v>
      </c>
      <c r="GO258">
        <v>1</v>
      </c>
      <c r="GP258">
        <v>0</v>
      </c>
      <c r="GQ258">
        <v>0</v>
      </c>
      <c r="GR258" t="s">
        <v>1925</v>
      </c>
      <c r="GS258" t="s">
        <v>1925</v>
      </c>
      <c r="GT258" t="s">
        <v>1925</v>
      </c>
      <c r="GU258" t="s">
        <v>1925</v>
      </c>
      <c r="GV258" t="s">
        <v>1925</v>
      </c>
      <c r="GW258" t="s">
        <v>1925</v>
      </c>
      <c r="GX258" t="s">
        <v>1925</v>
      </c>
      <c r="GY258" t="s">
        <v>1925</v>
      </c>
      <c r="GZ258" t="s">
        <v>1925</v>
      </c>
      <c r="HA258" t="s">
        <v>1925</v>
      </c>
      <c r="HB258" t="s">
        <v>1925</v>
      </c>
      <c r="HC258" t="s">
        <v>1925</v>
      </c>
      <c r="HD258" t="s">
        <v>1925</v>
      </c>
      <c r="HE258">
        <v>1</v>
      </c>
      <c r="HF258">
        <v>0</v>
      </c>
      <c r="HG258">
        <v>0</v>
      </c>
      <c r="HH258">
        <v>0</v>
      </c>
      <c r="HI258">
        <v>0</v>
      </c>
      <c r="HJ258">
        <v>0</v>
      </c>
      <c r="HK258">
        <v>0</v>
      </c>
      <c r="HL258">
        <v>0</v>
      </c>
      <c r="HM258">
        <v>0</v>
      </c>
      <c r="HN258">
        <v>0</v>
      </c>
      <c r="HO258">
        <v>0</v>
      </c>
      <c r="HP258">
        <v>0</v>
      </c>
      <c r="HQ258">
        <v>0</v>
      </c>
      <c r="HR258">
        <v>1</v>
      </c>
      <c r="HS258">
        <v>0</v>
      </c>
    </row>
    <row r="259" spans="1:227" x14ac:dyDescent="0.35">
      <c r="A259" t="s">
        <v>1033</v>
      </c>
      <c r="B259" s="1">
        <v>42278</v>
      </c>
      <c r="C259" s="1">
        <v>42369</v>
      </c>
      <c r="D259">
        <v>1</v>
      </c>
      <c r="E259">
        <v>1</v>
      </c>
      <c r="F259">
        <v>1</v>
      </c>
      <c r="G259">
        <v>1</v>
      </c>
      <c r="H259">
        <v>0</v>
      </c>
      <c r="I259">
        <v>0</v>
      </c>
      <c r="J259">
        <v>1</v>
      </c>
      <c r="K259">
        <v>0</v>
      </c>
      <c r="L259">
        <v>0</v>
      </c>
      <c r="M259">
        <v>0</v>
      </c>
      <c r="N259">
        <v>1</v>
      </c>
      <c r="O259">
        <v>0</v>
      </c>
      <c r="P259">
        <v>0</v>
      </c>
      <c r="Q259">
        <v>0</v>
      </c>
      <c r="R259">
        <v>0</v>
      </c>
      <c r="S259">
        <v>1</v>
      </c>
      <c r="T259">
        <v>0</v>
      </c>
      <c r="U259">
        <v>0</v>
      </c>
      <c r="V259">
        <v>0</v>
      </c>
      <c r="W259">
        <v>1</v>
      </c>
      <c r="X259">
        <v>0</v>
      </c>
      <c r="Y259">
        <v>1</v>
      </c>
      <c r="Z259">
        <v>1</v>
      </c>
      <c r="AA259">
        <v>0</v>
      </c>
      <c r="AB259">
        <v>0</v>
      </c>
      <c r="AC259">
        <v>0</v>
      </c>
      <c r="AD259">
        <v>0</v>
      </c>
      <c r="AE259">
        <v>0</v>
      </c>
      <c r="AF259">
        <v>0</v>
      </c>
      <c r="AG259">
        <v>0</v>
      </c>
      <c r="AH259">
        <v>1</v>
      </c>
      <c r="AI259">
        <v>0</v>
      </c>
      <c r="AJ259">
        <v>0</v>
      </c>
      <c r="AK259">
        <v>0</v>
      </c>
      <c r="AL259">
        <v>1</v>
      </c>
      <c r="AM259">
        <v>0</v>
      </c>
      <c r="AN259">
        <v>1</v>
      </c>
      <c r="AO259">
        <v>0</v>
      </c>
      <c r="AP259">
        <v>0</v>
      </c>
      <c r="AQ259">
        <v>0</v>
      </c>
      <c r="AR259">
        <v>0</v>
      </c>
      <c r="AS259">
        <v>0</v>
      </c>
      <c r="AT259">
        <v>0</v>
      </c>
      <c r="AU259">
        <v>0</v>
      </c>
      <c r="AV259">
        <v>0</v>
      </c>
      <c r="AW259">
        <v>0</v>
      </c>
      <c r="AX259">
        <v>0</v>
      </c>
      <c r="AY259">
        <v>1</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1</v>
      </c>
      <c r="BT259">
        <v>1</v>
      </c>
      <c r="BU259">
        <v>0</v>
      </c>
      <c r="BV259">
        <v>0</v>
      </c>
      <c r="BW259">
        <v>1</v>
      </c>
      <c r="BX259">
        <v>0</v>
      </c>
      <c r="BY259">
        <v>0</v>
      </c>
      <c r="BZ259">
        <v>0</v>
      </c>
      <c r="CA259">
        <v>0</v>
      </c>
      <c r="CB259">
        <v>1</v>
      </c>
      <c r="CC259">
        <v>0</v>
      </c>
      <c r="CD259">
        <v>0</v>
      </c>
      <c r="CE259">
        <v>1</v>
      </c>
      <c r="CF259">
        <v>0</v>
      </c>
      <c r="CG259">
        <v>0</v>
      </c>
      <c r="CH259">
        <v>0</v>
      </c>
      <c r="CI259">
        <v>0</v>
      </c>
      <c r="CJ259">
        <v>0</v>
      </c>
      <c r="CK259">
        <v>0</v>
      </c>
      <c r="CL259">
        <v>0</v>
      </c>
      <c r="CM259">
        <v>0</v>
      </c>
      <c r="CN259">
        <v>0</v>
      </c>
      <c r="CO259">
        <v>0</v>
      </c>
      <c r="CP259">
        <v>0</v>
      </c>
      <c r="CQ259">
        <v>0</v>
      </c>
      <c r="CR259">
        <v>1</v>
      </c>
      <c r="CS259">
        <v>0</v>
      </c>
      <c r="CT259">
        <v>0</v>
      </c>
      <c r="CU259">
        <v>0</v>
      </c>
      <c r="CV259">
        <v>0</v>
      </c>
      <c r="CW259">
        <v>0</v>
      </c>
      <c r="CX259">
        <v>1</v>
      </c>
      <c r="CY259">
        <v>0</v>
      </c>
      <c r="CZ259">
        <v>1</v>
      </c>
      <c r="DA259">
        <v>0</v>
      </c>
      <c r="DB259">
        <v>0</v>
      </c>
      <c r="DC259">
        <v>0</v>
      </c>
      <c r="DD259">
        <v>0</v>
      </c>
      <c r="DE259">
        <v>0</v>
      </c>
      <c r="DF259">
        <v>0</v>
      </c>
      <c r="DG259">
        <v>0</v>
      </c>
      <c r="DH259">
        <v>1</v>
      </c>
      <c r="DI259">
        <v>0</v>
      </c>
      <c r="DJ259">
        <v>0</v>
      </c>
      <c r="DK259">
        <v>0</v>
      </c>
      <c r="DL259">
        <v>0</v>
      </c>
      <c r="DM259">
        <v>0</v>
      </c>
      <c r="DN259">
        <v>1</v>
      </c>
      <c r="DO259">
        <v>0</v>
      </c>
      <c r="DP259">
        <v>0</v>
      </c>
      <c r="DQ259">
        <v>0</v>
      </c>
      <c r="DR259">
        <v>0</v>
      </c>
      <c r="DS259">
        <v>0</v>
      </c>
      <c r="DT259">
        <v>0</v>
      </c>
      <c r="DU259">
        <v>0</v>
      </c>
      <c r="DV259">
        <v>0</v>
      </c>
      <c r="DW259">
        <v>0</v>
      </c>
      <c r="DX259">
        <v>0</v>
      </c>
      <c r="DY259">
        <v>0</v>
      </c>
      <c r="DZ259">
        <v>1</v>
      </c>
      <c r="EA259">
        <v>0</v>
      </c>
      <c r="EB259">
        <v>0</v>
      </c>
      <c r="EC259">
        <v>0</v>
      </c>
      <c r="ED259">
        <v>0</v>
      </c>
      <c r="EE259">
        <v>0</v>
      </c>
      <c r="EF259">
        <v>0</v>
      </c>
      <c r="EG259">
        <v>0</v>
      </c>
      <c r="EH259">
        <v>0</v>
      </c>
      <c r="EI259">
        <v>0</v>
      </c>
      <c r="EJ259">
        <v>0</v>
      </c>
      <c r="EK259">
        <v>0</v>
      </c>
      <c r="EL259">
        <v>0</v>
      </c>
      <c r="EM259">
        <v>0</v>
      </c>
      <c r="EN259">
        <v>0</v>
      </c>
      <c r="EO259">
        <v>0</v>
      </c>
      <c r="EP259">
        <v>0</v>
      </c>
      <c r="EQ259">
        <v>0</v>
      </c>
      <c r="ER259">
        <v>0</v>
      </c>
      <c r="ES259">
        <v>0</v>
      </c>
      <c r="ET259">
        <v>0</v>
      </c>
      <c r="EU259">
        <v>0</v>
      </c>
      <c r="EV259">
        <v>1</v>
      </c>
      <c r="EW259">
        <v>2</v>
      </c>
      <c r="EX259" t="s">
        <v>1925</v>
      </c>
      <c r="EY259" t="s">
        <v>1925</v>
      </c>
      <c r="EZ259" t="s">
        <v>1925</v>
      </c>
      <c r="FA259" t="s">
        <v>1925</v>
      </c>
      <c r="FB259" t="s">
        <v>1925</v>
      </c>
      <c r="FC259" t="s">
        <v>1925</v>
      </c>
      <c r="FD259" t="s">
        <v>1925</v>
      </c>
      <c r="FE259">
        <v>0</v>
      </c>
      <c r="FF259" t="s">
        <v>1925</v>
      </c>
      <c r="FG259" t="s">
        <v>1925</v>
      </c>
      <c r="FH259" t="s">
        <v>1925</v>
      </c>
      <c r="FI259" t="s">
        <v>1925</v>
      </c>
      <c r="FJ259" t="s">
        <v>1925</v>
      </c>
      <c r="FK259" t="s">
        <v>1925</v>
      </c>
      <c r="FL259">
        <v>0</v>
      </c>
      <c r="FM259">
        <v>0</v>
      </c>
      <c r="FN259">
        <v>0</v>
      </c>
      <c r="FO259">
        <v>1</v>
      </c>
      <c r="FP259">
        <v>0</v>
      </c>
      <c r="FQ259">
        <v>0</v>
      </c>
      <c r="FR259">
        <v>2</v>
      </c>
      <c r="FS259" t="s">
        <v>1925</v>
      </c>
      <c r="FT259" t="s">
        <v>1925</v>
      </c>
      <c r="FU259" t="s">
        <v>1925</v>
      </c>
      <c r="FV259" t="s">
        <v>1925</v>
      </c>
      <c r="FW259" t="s">
        <v>1925</v>
      </c>
      <c r="FX259" t="s">
        <v>1925</v>
      </c>
      <c r="FY259" t="s">
        <v>1925</v>
      </c>
      <c r="FZ259" t="s">
        <v>1925</v>
      </c>
      <c r="GA259" t="s">
        <v>1925</v>
      </c>
      <c r="GB259" t="s">
        <v>1925</v>
      </c>
      <c r="GC259">
        <v>1</v>
      </c>
      <c r="GD259">
        <v>0</v>
      </c>
      <c r="GE259">
        <v>1</v>
      </c>
      <c r="GF259">
        <v>1</v>
      </c>
      <c r="GG259">
        <v>0</v>
      </c>
      <c r="GH259">
        <v>1</v>
      </c>
      <c r="GI259">
        <v>0</v>
      </c>
      <c r="GJ259">
        <v>0</v>
      </c>
      <c r="GK259">
        <v>0</v>
      </c>
      <c r="GL259">
        <v>0</v>
      </c>
      <c r="GM259">
        <v>0</v>
      </c>
      <c r="GN259">
        <v>0</v>
      </c>
      <c r="GO259">
        <v>1</v>
      </c>
      <c r="GP259">
        <v>0</v>
      </c>
      <c r="GQ259">
        <v>0</v>
      </c>
      <c r="GR259" t="s">
        <v>1925</v>
      </c>
      <c r="GS259" t="s">
        <v>1925</v>
      </c>
      <c r="GT259" t="s">
        <v>1925</v>
      </c>
      <c r="GU259" t="s">
        <v>1925</v>
      </c>
      <c r="GV259" t="s">
        <v>1925</v>
      </c>
      <c r="GW259" t="s">
        <v>1925</v>
      </c>
      <c r="GX259" t="s">
        <v>1925</v>
      </c>
      <c r="GY259" t="s">
        <v>1925</v>
      </c>
      <c r="GZ259" t="s">
        <v>1925</v>
      </c>
      <c r="HA259" t="s">
        <v>1925</v>
      </c>
      <c r="HB259" t="s">
        <v>1925</v>
      </c>
      <c r="HC259" t="s">
        <v>1925</v>
      </c>
      <c r="HD259" t="s">
        <v>1925</v>
      </c>
      <c r="HE259">
        <v>1</v>
      </c>
      <c r="HF259">
        <v>0</v>
      </c>
      <c r="HG259">
        <v>0</v>
      </c>
      <c r="HH259">
        <v>0</v>
      </c>
      <c r="HI259">
        <v>0</v>
      </c>
      <c r="HJ259">
        <v>0</v>
      </c>
      <c r="HK259">
        <v>0</v>
      </c>
      <c r="HL259">
        <v>0</v>
      </c>
      <c r="HM259">
        <v>0</v>
      </c>
      <c r="HN259">
        <v>0</v>
      </c>
      <c r="HO259">
        <v>0</v>
      </c>
      <c r="HP259">
        <v>0</v>
      </c>
      <c r="HQ259">
        <v>0</v>
      </c>
      <c r="HR259">
        <v>1</v>
      </c>
      <c r="HS259">
        <v>0</v>
      </c>
    </row>
    <row r="260" spans="1:227" x14ac:dyDescent="0.35">
      <c r="A260" t="s">
        <v>1033</v>
      </c>
      <c r="B260" s="1">
        <v>42370</v>
      </c>
      <c r="C260" s="1">
        <v>42916</v>
      </c>
      <c r="D260">
        <v>1</v>
      </c>
      <c r="E260">
        <v>1</v>
      </c>
      <c r="F260">
        <v>1</v>
      </c>
      <c r="G260">
        <v>1</v>
      </c>
      <c r="H260">
        <v>0</v>
      </c>
      <c r="I260">
        <v>0</v>
      </c>
      <c r="J260">
        <v>1</v>
      </c>
      <c r="K260">
        <v>0</v>
      </c>
      <c r="L260">
        <v>0</v>
      </c>
      <c r="M260">
        <v>0</v>
      </c>
      <c r="N260">
        <v>1</v>
      </c>
      <c r="O260">
        <v>0</v>
      </c>
      <c r="P260">
        <v>0</v>
      </c>
      <c r="Q260">
        <v>0</v>
      </c>
      <c r="R260">
        <v>0</v>
      </c>
      <c r="S260">
        <v>1</v>
      </c>
      <c r="T260">
        <v>0</v>
      </c>
      <c r="U260">
        <v>0</v>
      </c>
      <c r="V260">
        <v>0</v>
      </c>
      <c r="W260">
        <v>1</v>
      </c>
      <c r="X260">
        <v>0</v>
      </c>
      <c r="Y260">
        <v>1</v>
      </c>
      <c r="Z260">
        <v>1</v>
      </c>
      <c r="AA260">
        <v>0</v>
      </c>
      <c r="AB260">
        <v>0</v>
      </c>
      <c r="AC260">
        <v>0</v>
      </c>
      <c r="AD260">
        <v>0</v>
      </c>
      <c r="AE260">
        <v>0</v>
      </c>
      <c r="AF260">
        <v>0</v>
      </c>
      <c r="AG260">
        <v>0</v>
      </c>
      <c r="AH260">
        <v>1</v>
      </c>
      <c r="AI260">
        <v>0</v>
      </c>
      <c r="AJ260">
        <v>0</v>
      </c>
      <c r="AK260">
        <v>0</v>
      </c>
      <c r="AL260">
        <v>1</v>
      </c>
      <c r="AM260">
        <v>0</v>
      </c>
      <c r="AN260">
        <v>1</v>
      </c>
      <c r="AO260">
        <v>0</v>
      </c>
      <c r="AP260">
        <v>0</v>
      </c>
      <c r="AQ260">
        <v>0</v>
      </c>
      <c r="AR260">
        <v>0</v>
      </c>
      <c r="AS260">
        <v>0</v>
      </c>
      <c r="AT260">
        <v>0</v>
      </c>
      <c r="AU260">
        <v>0</v>
      </c>
      <c r="AV260">
        <v>0</v>
      </c>
      <c r="AW260">
        <v>0</v>
      </c>
      <c r="AX260">
        <v>0</v>
      </c>
      <c r="AY260">
        <v>1</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1</v>
      </c>
      <c r="BT260">
        <v>1</v>
      </c>
      <c r="BU260">
        <v>0</v>
      </c>
      <c r="BV260">
        <v>0</v>
      </c>
      <c r="BW260">
        <v>1</v>
      </c>
      <c r="BX260">
        <v>0</v>
      </c>
      <c r="BY260">
        <v>0</v>
      </c>
      <c r="BZ260">
        <v>0</v>
      </c>
      <c r="CA260">
        <v>0</v>
      </c>
      <c r="CB260">
        <v>1</v>
      </c>
      <c r="CC260">
        <v>0</v>
      </c>
      <c r="CD260">
        <v>0</v>
      </c>
      <c r="CE260">
        <v>1</v>
      </c>
      <c r="CF260">
        <v>0</v>
      </c>
      <c r="CG260">
        <v>0</v>
      </c>
      <c r="CH260">
        <v>0</v>
      </c>
      <c r="CI260">
        <v>0</v>
      </c>
      <c r="CJ260">
        <v>0</v>
      </c>
      <c r="CK260">
        <v>0</v>
      </c>
      <c r="CL260">
        <v>0</v>
      </c>
      <c r="CM260">
        <v>0</v>
      </c>
      <c r="CN260">
        <v>0</v>
      </c>
      <c r="CO260">
        <v>0</v>
      </c>
      <c r="CP260">
        <v>0</v>
      </c>
      <c r="CQ260">
        <v>0</v>
      </c>
      <c r="CR260">
        <v>1</v>
      </c>
      <c r="CS260">
        <v>0</v>
      </c>
      <c r="CT260">
        <v>0</v>
      </c>
      <c r="CU260">
        <v>0</v>
      </c>
      <c r="CV260">
        <v>0</v>
      </c>
      <c r="CW260">
        <v>0</v>
      </c>
      <c r="CX260">
        <v>1</v>
      </c>
      <c r="CY260">
        <v>0</v>
      </c>
      <c r="CZ260">
        <v>1</v>
      </c>
      <c r="DA260">
        <v>0</v>
      </c>
      <c r="DB260">
        <v>0</v>
      </c>
      <c r="DC260">
        <v>0</v>
      </c>
      <c r="DD260">
        <v>0</v>
      </c>
      <c r="DE260">
        <v>0</v>
      </c>
      <c r="DF260">
        <v>0</v>
      </c>
      <c r="DG260">
        <v>0</v>
      </c>
      <c r="DH260">
        <v>1</v>
      </c>
      <c r="DI260">
        <v>0</v>
      </c>
      <c r="DJ260">
        <v>0</v>
      </c>
      <c r="DK260">
        <v>0</v>
      </c>
      <c r="DL260">
        <v>0</v>
      </c>
      <c r="DM260">
        <v>0</v>
      </c>
      <c r="DN260">
        <v>1</v>
      </c>
      <c r="DO260">
        <v>0</v>
      </c>
      <c r="DP260">
        <v>0</v>
      </c>
      <c r="DQ260">
        <v>0</v>
      </c>
      <c r="DR260">
        <v>0</v>
      </c>
      <c r="DS260">
        <v>0</v>
      </c>
      <c r="DT260">
        <v>0</v>
      </c>
      <c r="DU260">
        <v>0</v>
      </c>
      <c r="DV260">
        <v>0</v>
      </c>
      <c r="DW260">
        <v>0</v>
      </c>
      <c r="DX260">
        <v>0</v>
      </c>
      <c r="DY260">
        <v>0</v>
      </c>
      <c r="DZ260">
        <v>1</v>
      </c>
      <c r="EA260">
        <v>0</v>
      </c>
      <c r="EB260">
        <v>0</v>
      </c>
      <c r="EC260">
        <v>0</v>
      </c>
      <c r="ED260">
        <v>0</v>
      </c>
      <c r="EE260">
        <v>0</v>
      </c>
      <c r="EF260">
        <v>0</v>
      </c>
      <c r="EG260">
        <v>0</v>
      </c>
      <c r="EH260">
        <v>0</v>
      </c>
      <c r="EI260">
        <v>0</v>
      </c>
      <c r="EJ260">
        <v>0</v>
      </c>
      <c r="EK260">
        <v>0</v>
      </c>
      <c r="EL260">
        <v>0</v>
      </c>
      <c r="EM260">
        <v>0</v>
      </c>
      <c r="EN260">
        <v>0</v>
      </c>
      <c r="EO260">
        <v>0</v>
      </c>
      <c r="EP260">
        <v>0</v>
      </c>
      <c r="EQ260">
        <v>0</v>
      </c>
      <c r="ER260">
        <v>0</v>
      </c>
      <c r="ES260">
        <v>0</v>
      </c>
      <c r="ET260">
        <v>0</v>
      </c>
      <c r="EU260">
        <v>0</v>
      </c>
      <c r="EV260">
        <v>1</v>
      </c>
      <c r="EW260">
        <v>2</v>
      </c>
      <c r="EX260" t="s">
        <v>1925</v>
      </c>
      <c r="EY260" t="s">
        <v>1925</v>
      </c>
      <c r="EZ260" t="s">
        <v>1925</v>
      </c>
      <c r="FA260" t="s">
        <v>1925</v>
      </c>
      <c r="FB260" t="s">
        <v>1925</v>
      </c>
      <c r="FC260" t="s">
        <v>1925</v>
      </c>
      <c r="FD260" t="s">
        <v>1925</v>
      </c>
      <c r="FE260">
        <v>0</v>
      </c>
      <c r="FF260" t="s">
        <v>1925</v>
      </c>
      <c r="FG260" t="s">
        <v>1925</v>
      </c>
      <c r="FH260" t="s">
        <v>1925</v>
      </c>
      <c r="FI260" t="s">
        <v>1925</v>
      </c>
      <c r="FJ260" t="s">
        <v>1925</v>
      </c>
      <c r="FK260" t="s">
        <v>1925</v>
      </c>
      <c r="FL260">
        <v>0</v>
      </c>
      <c r="FM260">
        <v>0</v>
      </c>
      <c r="FN260">
        <v>0</v>
      </c>
      <c r="FO260">
        <v>1</v>
      </c>
      <c r="FP260">
        <v>0</v>
      </c>
      <c r="FQ260">
        <v>0</v>
      </c>
      <c r="FR260">
        <v>2</v>
      </c>
      <c r="FS260" t="s">
        <v>1925</v>
      </c>
      <c r="FT260" t="s">
        <v>1925</v>
      </c>
      <c r="FU260" t="s">
        <v>1925</v>
      </c>
      <c r="FV260" t="s">
        <v>1925</v>
      </c>
      <c r="FW260" t="s">
        <v>1925</v>
      </c>
      <c r="FX260" t="s">
        <v>1925</v>
      </c>
      <c r="FY260" t="s">
        <v>1925</v>
      </c>
      <c r="FZ260" t="s">
        <v>1925</v>
      </c>
      <c r="GA260" t="s">
        <v>1925</v>
      </c>
      <c r="GB260" t="s">
        <v>1925</v>
      </c>
      <c r="GC260">
        <v>1</v>
      </c>
      <c r="GD260">
        <v>0</v>
      </c>
      <c r="GE260">
        <v>1</v>
      </c>
      <c r="GF260">
        <v>1</v>
      </c>
      <c r="GG260">
        <v>0</v>
      </c>
      <c r="GH260">
        <v>1</v>
      </c>
      <c r="GI260">
        <v>0</v>
      </c>
      <c r="GJ260">
        <v>0</v>
      </c>
      <c r="GK260">
        <v>0</v>
      </c>
      <c r="GL260">
        <v>0</v>
      </c>
      <c r="GM260">
        <v>0</v>
      </c>
      <c r="GN260">
        <v>0</v>
      </c>
      <c r="GO260">
        <v>1</v>
      </c>
      <c r="GP260">
        <v>0</v>
      </c>
      <c r="GQ260">
        <v>0</v>
      </c>
      <c r="GR260" t="s">
        <v>1925</v>
      </c>
      <c r="GS260" t="s">
        <v>1925</v>
      </c>
      <c r="GT260" t="s">
        <v>1925</v>
      </c>
      <c r="GU260" t="s">
        <v>1925</v>
      </c>
      <c r="GV260" t="s">
        <v>1925</v>
      </c>
      <c r="GW260" t="s">
        <v>1925</v>
      </c>
      <c r="GX260" t="s">
        <v>1925</v>
      </c>
      <c r="GY260" t="s">
        <v>1925</v>
      </c>
      <c r="GZ260" t="s">
        <v>1925</v>
      </c>
      <c r="HA260" t="s">
        <v>1925</v>
      </c>
      <c r="HB260" t="s">
        <v>1925</v>
      </c>
      <c r="HC260" t="s">
        <v>1925</v>
      </c>
      <c r="HD260" t="s">
        <v>1925</v>
      </c>
      <c r="HE260">
        <v>1</v>
      </c>
      <c r="HF260">
        <v>0</v>
      </c>
      <c r="HG260">
        <v>0</v>
      </c>
      <c r="HH260">
        <v>0</v>
      </c>
      <c r="HI260">
        <v>0</v>
      </c>
      <c r="HJ260">
        <v>0</v>
      </c>
      <c r="HK260">
        <v>0</v>
      </c>
      <c r="HL260">
        <v>0</v>
      </c>
      <c r="HM260">
        <v>0</v>
      </c>
      <c r="HN260">
        <v>0</v>
      </c>
      <c r="HO260">
        <v>0</v>
      </c>
      <c r="HP260">
        <v>0</v>
      </c>
      <c r="HQ260">
        <v>0</v>
      </c>
      <c r="HR260">
        <v>1</v>
      </c>
      <c r="HS260">
        <v>0</v>
      </c>
    </row>
    <row r="261" spans="1:227" x14ac:dyDescent="0.35">
      <c r="A261" t="s">
        <v>1033</v>
      </c>
      <c r="B261" s="1">
        <v>42917</v>
      </c>
      <c r="C261" s="1">
        <v>43435</v>
      </c>
      <c r="D261">
        <v>1</v>
      </c>
      <c r="E261">
        <v>1</v>
      </c>
      <c r="F261">
        <v>1</v>
      </c>
      <c r="G261">
        <v>1</v>
      </c>
      <c r="H261">
        <v>0</v>
      </c>
      <c r="I261">
        <v>0</v>
      </c>
      <c r="J261">
        <v>1</v>
      </c>
      <c r="K261">
        <v>0</v>
      </c>
      <c r="L261">
        <v>0</v>
      </c>
      <c r="M261">
        <v>0</v>
      </c>
      <c r="N261">
        <v>1</v>
      </c>
      <c r="O261">
        <v>0</v>
      </c>
      <c r="P261">
        <v>0</v>
      </c>
      <c r="Q261">
        <v>0</v>
      </c>
      <c r="R261">
        <v>0</v>
      </c>
      <c r="S261">
        <v>1</v>
      </c>
      <c r="T261">
        <v>0</v>
      </c>
      <c r="U261">
        <v>0</v>
      </c>
      <c r="V261">
        <v>0</v>
      </c>
      <c r="W261">
        <v>1</v>
      </c>
      <c r="X261">
        <v>0</v>
      </c>
      <c r="Y261">
        <v>1</v>
      </c>
      <c r="Z261">
        <v>1</v>
      </c>
      <c r="AA261">
        <v>0</v>
      </c>
      <c r="AB261">
        <v>0</v>
      </c>
      <c r="AC261">
        <v>0</v>
      </c>
      <c r="AD261">
        <v>0</v>
      </c>
      <c r="AE261">
        <v>0</v>
      </c>
      <c r="AF261">
        <v>0</v>
      </c>
      <c r="AG261">
        <v>0</v>
      </c>
      <c r="AH261">
        <v>1</v>
      </c>
      <c r="AI261">
        <v>0</v>
      </c>
      <c r="AJ261">
        <v>0</v>
      </c>
      <c r="AK261">
        <v>0</v>
      </c>
      <c r="AL261">
        <v>1</v>
      </c>
      <c r="AM261">
        <v>0</v>
      </c>
      <c r="AN261">
        <v>1</v>
      </c>
      <c r="AO261">
        <v>0</v>
      </c>
      <c r="AP261">
        <v>0</v>
      </c>
      <c r="AQ261">
        <v>0</v>
      </c>
      <c r="AR261">
        <v>0</v>
      </c>
      <c r="AS261">
        <v>0</v>
      </c>
      <c r="AT261">
        <v>0</v>
      </c>
      <c r="AU261">
        <v>0</v>
      </c>
      <c r="AV261">
        <v>0</v>
      </c>
      <c r="AW261">
        <v>0</v>
      </c>
      <c r="AX261">
        <v>0</v>
      </c>
      <c r="AY261">
        <v>1</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1</v>
      </c>
      <c r="BT261">
        <v>1</v>
      </c>
      <c r="BU261">
        <v>0</v>
      </c>
      <c r="BV261">
        <v>0</v>
      </c>
      <c r="BW261">
        <v>1</v>
      </c>
      <c r="BX261">
        <v>0</v>
      </c>
      <c r="BY261">
        <v>0</v>
      </c>
      <c r="BZ261">
        <v>0</v>
      </c>
      <c r="CA261">
        <v>0</v>
      </c>
      <c r="CB261">
        <v>1</v>
      </c>
      <c r="CC261">
        <v>0</v>
      </c>
      <c r="CD261">
        <v>0</v>
      </c>
      <c r="CE261">
        <v>1</v>
      </c>
      <c r="CF261">
        <v>0</v>
      </c>
      <c r="CG261">
        <v>0</v>
      </c>
      <c r="CH261">
        <v>0</v>
      </c>
      <c r="CI261">
        <v>0</v>
      </c>
      <c r="CJ261">
        <v>0</v>
      </c>
      <c r="CK261">
        <v>0</v>
      </c>
      <c r="CL261">
        <v>0</v>
      </c>
      <c r="CM261">
        <v>0</v>
      </c>
      <c r="CN261">
        <v>0</v>
      </c>
      <c r="CO261">
        <v>0</v>
      </c>
      <c r="CP261">
        <v>0</v>
      </c>
      <c r="CQ261">
        <v>0</v>
      </c>
      <c r="CR261">
        <v>1</v>
      </c>
      <c r="CS261">
        <v>0</v>
      </c>
      <c r="CT261">
        <v>0</v>
      </c>
      <c r="CU261">
        <v>0</v>
      </c>
      <c r="CV261">
        <v>0</v>
      </c>
      <c r="CW261">
        <v>0</v>
      </c>
      <c r="CX261">
        <v>1</v>
      </c>
      <c r="CY261">
        <v>0</v>
      </c>
      <c r="CZ261">
        <v>1</v>
      </c>
      <c r="DA261">
        <v>0</v>
      </c>
      <c r="DB261">
        <v>0</v>
      </c>
      <c r="DC261">
        <v>0</v>
      </c>
      <c r="DD261">
        <v>0</v>
      </c>
      <c r="DE261">
        <v>0</v>
      </c>
      <c r="DF261">
        <v>0</v>
      </c>
      <c r="DG261">
        <v>0</v>
      </c>
      <c r="DH261">
        <v>1</v>
      </c>
      <c r="DI261">
        <v>0</v>
      </c>
      <c r="DJ261">
        <v>0</v>
      </c>
      <c r="DK261">
        <v>0</v>
      </c>
      <c r="DL261">
        <v>0</v>
      </c>
      <c r="DM261">
        <v>0</v>
      </c>
      <c r="DN261">
        <v>1</v>
      </c>
      <c r="DO261">
        <v>0</v>
      </c>
      <c r="DP261">
        <v>0</v>
      </c>
      <c r="DQ261">
        <v>0</v>
      </c>
      <c r="DR261">
        <v>0</v>
      </c>
      <c r="DS261">
        <v>0</v>
      </c>
      <c r="DT261">
        <v>0</v>
      </c>
      <c r="DU261">
        <v>0</v>
      </c>
      <c r="DV261">
        <v>0</v>
      </c>
      <c r="DW261">
        <v>0</v>
      </c>
      <c r="DX261">
        <v>0</v>
      </c>
      <c r="DY261">
        <v>0</v>
      </c>
      <c r="DZ261">
        <v>1</v>
      </c>
      <c r="EA261">
        <v>0</v>
      </c>
      <c r="EB261">
        <v>0</v>
      </c>
      <c r="EC261">
        <v>0</v>
      </c>
      <c r="ED261">
        <v>0</v>
      </c>
      <c r="EE261">
        <v>0</v>
      </c>
      <c r="EF261">
        <v>0</v>
      </c>
      <c r="EG261">
        <v>0</v>
      </c>
      <c r="EH261">
        <v>0</v>
      </c>
      <c r="EI261">
        <v>0</v>
      </c>
      <c r="EJ261">
        <v>0</v>
      </c>
      <c r="EK261">
        <v>0</v>
      </c>
      <c r="EL261">
        <v>0</v>
      </c>
      <c r="EM261">
        <v>0</v>
      </c>
      <c r="EN261">
        <v>0</v>
      </c>
      <c r="EO261">
        <v>0</v>
      </c>
      <c r="EP261">
        <v>0</v>
      </c>
      <c r="EQ261">
        <v>0</v>
      </c>
      <c r="ER261">
        <v>0</v>
      </c>
      <c r="ES261">
        <v>0</v>
      </c>
      <c r="ET261">
        <v>0</v>
      </c>
      <c r="EU261">
        <v>0</v>
      </c>
      <c r="EV261">
        <v>1</v>
      </c>
      <c r="EW261">
        <v>2</v>
      </c>
      <c r="EX261" t="s">
        <v>1925</v>
      </c>
      <c r="EY261" t="s">
        <v>1925</v>
      </c>
      <c r="EZ261" t="s">
        <v>1925</v>
      </c>
      <c r="FA261" t="s">
        <v>1925</v>
      </c>
      <c r="FB261" t="s">
        <v>1925</v>
      </c>
      <c r="FC261" t="s">
        <v>1925</v>
      </c>
      <c r="FD261" t="s">
        <v>1925</v>
      </c>
      <c r="FE261">
        <v>0</v>
      </c>
      <c r="FF261" t="s">
        <v>1925</v>
      </c>
      <c r="FG261" t="s">
        <v>1925</v>
      </c>
      <c r="FH261" t="s">
        <v>1925</v>
      </c>
      <c r="FI261" t="s">
        <v>1925</v>
      </c>
      <c r="FJ261" t="s">
        <v>1925</v>
      </c>
      <c r="FK261" t="s">
        <v>1925</v>
      </c>
      <c r="FL261">
        <v>0</v>
      </c>
      <c r="FM261">
        <v>0</v>
      </c>
      <c r="FN261">
        <v>0</v>
      </c>
      <c r="FO261">
        <v>1</v>
      </c>
      <c r="FP261">
        <v>0</v>
      </c>
      <c r="FQ261">
        <v>0</v>
      </c>
      <c r="FR261">
        <v>2</v>
      </c>
      <c r="FS261" t="s">
        <v>1925</v>
      </c>
      <c r="FT261" t="s">
        <v>1925</v>
      </c>
      <c r="FU261" t="s">
        <v>1925</v>
      </c>
      <c r="FV261" t="s">
        <v>1925</v>
      </c>
      <c r="FW261" t="s">
        <v>1925</v>
      </c>
      <c r="FX261" t="s">
        <v>1925</v>
      </c>
      <c r="FY261" t="s">
        <v>1925</v>
      </c>
      <c r="FZ261" t="s">
        <v>1925</v>
      </c>
      <c r="GA261" t="s">
        <v>1925</v>
      </c>
      <c r="GB261" t="s">
        <v>1925</v>
      </c>
      <c r="GC261">
        <v>1</v>
      </c>
      <c r="GD261">
        <v>0</v>
      </c>
      <c r="GE261">
        <v>1</v>
      </c>
      <c r="GF261">
        <v>1</v>
      </c>
      <c r="GG261">
        <v>0</v>
      </c>
      <c r="GH261">
        <v>1</v>
      </c>
      <c r="GI261">
        <v>0</v>
      </c>
      <c r="GJ261">
        <v>0</v>
      </c>
      <c r="GK261">
        <v>0</v>
      </c>
      <c r="GL261">
        <v>0</v>
      </c>
      <c r="GM261">
        <v>0</v>
      </c>
      <c r="GN261">
        <v>0</v>
      </c>
      <c r="GO261">
        <v>1</v>
      </c>
      <c r="GP261">
        <v>0</v>
      </c>
      <c r="GQ261">
        <v>0</v>
      </c>
      <c r="GR261" t="s">
        <v>1925</v>
      </c>
      <c r="GS261" t="s">
        <v>1925</v>
      </c>
      <c r="GT261" t="s">
        <v>1925</v>
      </c>
      <c r="GU261" t="s">
        <v>1925</v>
      </c>
      <c r="GV261" t="s">
        <v>1925</v>
      </c>
      <c r="GW261" t="s">
        <v>1925</v>
      </c>
      <c r="GX261" t="s">
        <v>1925</v>
      </c>
      <c r="GY261" t="s">
        <v>1925</v>
      </c>
      <c r="GZ261" t="s">
        <v>1925</v>
      </c>
      <c r="HA261" t="s">
        <v>1925</v>
      </c>
      <c r="HB261" t="s">
        <v>1925</v>
      </c>
      <c r="HC261" t="s">
        <v>1925</v>
      </c>
      <c r="HD261" t="s">
        <v>1925</v>
      </c>
      <c r="HE261">
        <v>1</v>
      </c>
      <c r="HF261">
        <v>0</v>
      </c>
      <c r="HG261">
        <v>0</v>
      </c>
      <c r="HH261">
        <v>0</v>
      </c>
      <c r="HI261">
        <v>0</v>
      </c>
      <c r="HJ261">
        <v>0</v>
      </c>
      <c r="HK261">
        <v>0</v>
      </c>
      <c r="HL261">
        <v>0</v>
      </c>
      <c r="HM261">
        <v>0</v>
      </c>
      <c r="HN261">
        <v>0</v>
      </c>
      <c r="HO261">
        <v>0</v>
      </c>
      <c r="HP261">
        <v>0</v>
      </c>
      <c r="HQ261">
        <v>0</v>
      </c>
      <c r="HR261">
        <v>1</v>
      </c>
      <c r="HS261">
        <v>0</v>
      </c>
    </row>
    <row r="262" spans="1:227" x14ac:dyDescent="0.35">
      <c r="A262" t="s">
        <v>1080</v>
      </c>
      <c r="B262" s="1">
        <v>39448</v>
      </c>
      <c r="C262" s="1">
        <v>40438</v>
      </c>
      <c r="D262">
        <v>1</v>
      </c>
      <c r="E262">
        <v>1</v>
      </c>
      <c r="F262">
        <v>1</v>
      </c>
      <c r="G262">
        <v>0</v>
      </c>
      <c r="H262">
        <v>0</v>
      </c>
      <c r="I262">
        <v>0</v>
      </c>
      <c r="J262">
        <v>0</v>
      </c>
      <c r="K262">
        <v>0</v>
      </c>
      <c r="L262">
        <v>0</v>
      </c>
      <c r="M262">
        <v>0</v>
      </c>
      <c r="N262">
        <v>0</v>
      </c>
      <c r="O262">
        <v>0</v>
      </c>
      <c r="P262">
        <v>0</v>
      </c>
      <c r="Q262">
        <v>0</v>
      </c>
      <c r="R262">
        <v>0</v>
      </c>
      <c r="S262">
        <v>1</v>
      </c>
      <c r="T262">
        <v>0</v>
      </c>
      <c r="U262">
        <v>0</v>
      </c>
      <c r="V262">
        <v>1</v>
      </c>
      <c r="W262">
        <v>1</v>
      </c>
      <c r="X262">
        <v>0</v>
      </c>
      <c r="Y262">
        <v>1</v>
      </c>
      <c r="Z262">
        <v>1</v>
      </c>
      <c r="AA262">
        <v>0</v>
      </c>
      <c r="AB262">
        <v>0</v>
      </c>
      <c r="AC262">
        <v>1</v>
      </c>
      <c r="AD262">
        <v>0</v>
      </c>
      <c r="AE262">
        <v>1</v>
      </c>
      <c r="AF262">
        <v>1</v>
      </c>
      <c r="AG262">
        <v>1</v>
      </c>
      <c r="AH262">
        <v>1</v>
      </c>
      <c r="AI262">
        <v>1</v>
      </c>
      <c r="AJ262">
        <v>1</v>
      </c>
      <c r="AK262">
        <v>0</v>
      </c>
      <c r="AL262">
        <v>1</v>
      </c>
      <c r="AM262">
        <v>0</v>
      </c>
      <c r="AN262">
        <v>0</v>
      </c>
      <c r="AO262">
        <v>1</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1</v>
      </c>
      <c r="BL262">
        <v>0</v>
      </c>
      <c r="BM262">
        <v>0</v>
      </c>
      <c r="BN262">
        <v>0</v>
      </c>
      <c r="BO262">
        <v>0</v>
      </c>
      <c r="BP262">
        <v>0</v>
      </c>
      <c r="BQ262">
        <v>0</v>
      </c>
      <c r="BR262">
        <v>1</v>
      </c>
      <c r="BS262">
        <v>0</v>
      </c>
      <c r="BT262">
        <v>1</v>
      </c>
      <c r="BU262">
        <v>0</v>
      </c>
      <c r="BV262">
        <v>0</v>
      </c>
      <c r="BW262">
        <v>0</v>
      </c>
      <c r="BX262">
        <v>0</v>
      </c>
      <c r="BY262">
        <v>0</v>
      </c>
      <c r="BZ262">
        <v>1</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1</v>
      </c>
      <c r="CV262">
        <v>0</v>
      </c>
      <c r="CW262">
        <v>0</v>
      </c>
      <c r="CX262">
        <v>1</v>
      </c>
      <c r="CY262">
        <v>1</v>
      </c>
      <c r="CZ262">
        <v>1</v>
      </c>
      <c r="DA262">
        <v>0</v>
      </c>
      <c r="DB262">
        <v>0</v>
      </c>
      <c r="DC262">
        <v>1</v>
      </c>
      <c r="DD262">
        <v>0</v>
      </c>
      <c r="DE262">
        <v>1</v>
      </c>
      <c r="DF262">
        <v>1</v>
      </c>
      <c r="DG262">
        <v>1</v>
      </c>
      <c r="DH262">
        <v>1</v>
      </c>
      <c r="DI262">
        <v>1</v>
      </c>
      <c r="DJ262">
        <v>0</v>
      </c>
      <c r="DK262">
        <v>1</v>
      </c>
      <c r="DL262">
        <v>0</v>
      </c>
      <c r="DM262">
        <v>1</v>
      </c>
      <c r="DN262">
        <v>0</v>
      </c>
      <c r="DO262">
        <v>0</v>
      </c>
      <c r="DP262">
        <v>1</v>
      </c>
      <c r="DQ262">
        <v>0</v>
      </c>
      <c r="DR262">
        <v>0</v>
      </c>
      <c r="DS262">
        <v>0</v>
      </c>
      <c r="DT262">
        <v>0</v>
      </c>
      <c r="DU262">
        <v>0</v>
      </c>
      <c r="DV262">
        <v>0</v>
      </c>
      <c r="DW262">
        <v>0</v>
      </c>
      <c r="DX262">
        <v>0</v>
      </c>
      <c r="DY262">
        <v>0</v>
      </c>
      <c r="DZ262">
        <v>0</v>
      </c>
      <c r="EA262">
        <v>0</v>
      </c>
      <c r="EB262">
        <v>0</v>
      </c>
      <c r="EC262">
        <v>0</v>
      </c>
      <c r="ED262">
        <v>0</v>
      </c>
      <c r="EE262">
        <v>0</v>
      </c>
      <c r="EF262">
        <v>0</v>
      </c>
      <c r="EG262">
        <v>0</v>
      </c>
      <c r="EH262">
        <v>0</v>
      </c>
      <c r="EI262">
        <v>0</v>
      </c>
      <c r="EJ262">
        <v>1</v>
      </c>
      <c r="EK262">
        <v>0</v>
      </c>
      <c r="EL262">
        <v>0</v>
      </c>
      <c r="EM262">
        <v>1</v>
      </c>
      <c r="EN262">
        <v>0</v>
      </c>
      <c r="EO262">
        <v>0</v>
      </c>
      <c r="EP262">
        <v>0</v>
      </c>
      <c r="EQ262">
        <v>0</v>
      </c>
      <c r="ER262">
        <v>0</v>
      </c>
      <c r="ES262">
        <v>0</v>
      </c>
      <c r="ET262">
        <v>0</v>
      </c>
      <c r="EU262">
        <v>0</v>
      </c>
      <c r="EV262">
        <v>0</v>
      </c>
      <c r="EW262">
        <v>2</v>
      </c>
      <c r="EX262" t="s">
        <v>1925</v>
      </c>
      <c r="EY262" t="s">
        <v>1925</v>
      </c>
      <c r="EZ262" t="s">
        <v>1925</v>
      </c>
      <c r="FA262" t="s">
        <v>1925</v>
      </c>
      <c r="FB262" t="s">
        <v>1925</v>
      </c>
      <c r="FC262" t="s">
        <v>1925</v>
      </c>
      <c r="FD262" t="s">
        <v>1925</v>
      </c>
      <c r="FE262">
        <v>0</v>
      </c>
      <c r="FF262" t="s">
        <v>1925</v>
      </c>
      <c r="FG262" t="s">
        <v>1925</v>
      </c>
      <c r="FH262" t="s">
        <v>1925</v>
      </c>
      <c r="FI262" t="s">
        <v>1925</v>
      </c>
      <c r="FJ262" t="s">
        <v>1925</v>
      </c>
      <c r="FK262" t="s">
        <v>1925</v>
      </c>
      <c r="FL262">
        <v>0</v>
      </c>
      <c r="FM262">
        <v>0</v>
      </c>
      <c r="FN262">
        <v>0</v>
      </c>
      <c r="FO262">
        <v>0</v>
      </c>
      <c r="FP262">
        <v>0</v>
      </c>
      <c r="FQ262">
        <v>1</v>
      </c>
      <c r="FR262">
        <v>2</v>
      </c>
      <c r="FS262" t="s">
        <v>1925</v>
      </c>
      <c r="FT262" t="s">
        <v>1925</v>
      </c>
      <c r="FU262" t="s">
        <v>1925</v>
      </c>
      <c r="FV262" t="s">
        <v>1925</v>
      </c>
      <c r="FW262" t="s">
        <v>1925</v>
      </c>
      <c r="FX262" t="s">
        <v>1925</v>
      </c>
      <c r="FY262" t="s">
        <v>1925</v>
      </c>
      <c r="FZ262" t="s">
        <v>1925</v>
      </c>
      <c r="GA262" t="s">
        <v>1925</v>
      </c>
      <c r="GB262" t="s">
        <v>1925</v>
      </c>
      <c r="GC262">
        <v>1</v>
      </c>
      <c r="GD262">
        <v>0</v>
      </c>
      <c r="GE262">
        <v>1</v>
      </c>
      <c r="GF262">
        <v>1</v>
      </c>
      <c r="GG262">
        <v>1</v>
      </c>
      <c r="GH262">
        <v>0</v>
      </c>
      <c r="GI262">
        <v>0</v>
      </c>
      <c r="GJ262">
        <v>1</v>
      </c>
      <c r="GK262">
        <v>0</v>
      </c>
      <c r="GL262">
        <v>0</v>
      </c>
      <c r="GM262">
        <v>0</v>
      </c>
      <c r="GN262">
        <v>1</v>
      </c>
      <c r="GO262">
        <v>0</v>
      </c>
      <c r="GP262">
        <v>0</v>
      </c>
      <c r="GQ262">
        <v>1</v>
      </c>
      <c r="GR262">
        <v>1</v>
      </c>
      <c r="GS262">
        <v>0</v>
      </c>
      <c r="GT262">
        <v>0</v>
      </c>
      <c r="GU262">
        <v>0</v>
      </c>
      <c r="GV262">
        <v>1</v>
      </c>
      <c r="GW262">
        <v>0</v>
      </c>
      <c r="GX262">
        <v>0</v>
      </c>
      <c r="GY262">
        <v>0</v>
      </c>
      <c r="GZ262">
        <v>0</v>
      </c>
      <c r="HA262">
        <v>0</v>
      </c>
      <c r="HB262">
        <v>0</v>
      </c>
      <c r="HC262">
        <v>1</v>
      </c>
      <c r="HD262">
        <v>1</v>
      </c>
      <c r="HE262">
        <v>1</v>
      </c>
      <c r="HF262">
        <v>1</v>
      </c>
      <c r="HG262">
        <v>1</v>
      </c>
      <c r="HH262">
        <v>1</v>
      </c>
      <c r="HI262">
        <v>0</v>
      </c>
      <c r="HJ262">
        <v>1</v>
      </c>
      <c r="HK262">
        <v>1</v>
      </c>
      <c r="HL262">
        <v>0</v>
      </c>
      <c r="HM262">
        <v>1</v>
      </c>
      <c r="HN262">
        <v>1</v>
      </c>
      <c r="HO262">
        <v>1</v>
      </c>
      <c r="HP262">
        <v>0</v>
      </c>
      <c r="HQ262">
        <v>0</v>
      </c>
      <c r="HR262">
        <v>0</v>
      </c>
      <c r="HS262">
        <v>0</v>
      </c>
    </row>
    <row r="263" spans="1:227" x14ac:dyDescent="0.35">
      <c r="A263" t="s">
        <v>1080</v>
      </c>
      <c r="B263" s="1">
        <v>40439</v>
      </c>
      <c r="C263" s="1">
        <v>41439</v>
      </c>
      <c r="D263">
        <v>1</v>
      </c>
      <c r="E263">
        <v>1</v>
      </c>
      <c r="F263">
        <v>1</v>
      </c>
      <c r="G263">
        <v>0</v>
      </c>
      <c r="H263">
        <v>0</v>
      </c>
      <c r="I263">
        <v>0</v>
      </c>
      <c r="J263">
        <v>0</v>
      </c>
      <c r="K263">
        <v>0</v>
      </c>
      <c r="L263">
        <v>0</v>
      </c>
      <c r="M263">
        <v>0</v>
      </c>
      <c r="N263">
        <v>0</v>
      </c>
      <c r="O263">
        <v>0</v>
      </c>
      <c r="P263">
        <v>0</v>
      </c>
      <c r="Q263">
        <v>0</v>
      </c>
      <c r="R263">
        <v>0</v>
      </c>
      <c r="S263">
        <v>1</v>
      </c>
      <c r="T263">
        <v>0</v>
      </c>
      <c r="U263">
        <v>0</v>
      </c>
      <c r="V263">
        <v>1</v>
      </c>
      <c r="W263">
        <v>1</v>
      </c>
      <c r="X263">
        <v>0</v>
      </c>
      <c r="Y263">
        <v>1</v>
      </c>
      <c r="Z263">
        <v>1</v>
      </c>
      <c r="AA263">
        <v>0</v>
      </c>
      <c r="AB263">
        <v>0</v>
      </c>
      <c r="AC263">
        <v>1</v>
      </c>
      <c r="AD263">
        <v>0</v>
      </c>
      <c r="AE263">
        <v>1</v>
      </c>
      <c r="AF263">
        <v>1</v>
      </c>
      <c r="AG263">
        <v>1</v>
      </c>
      <c r="AH263">
        <v>1</v>
      </c>
      <c r="AI263">
        <v>1</v>
      </c>
      <c r="AJ263">
        <v>1</v>
      </c>
      <c r="AK263">
        <v>0</v>
      </c>
      <c r="AL263">
        <v>1</v>
      </c>
      <c r="AM263">
        <v>0</v>
      </c>
      <c r="AN263">
        <v>0</v>
      </c>
      <c r="AO263">
        <v>1</v>
      </c>
      <c r="AP263">
        <v>0</v>
      </c>
      <c r="AQ263">
        <v>0</v>
      </c>
      <c r="AR263">
        <v>0</v>
      </c>
      <c r="AS263">
        <v>0</v>
      </c>
      <c r="AT263">
        <v>0</v>
      </c>
      <c r="AU263">
        <v>0</v>
      </c>
      <c r="AV263">
        <v>0</v>
      </c>
      <c r="AW263">
        <v>0</v>
      </c>
      <c r="AX263">
        <v>0</v>
      </c>
      <c r="AY263">
        <v>0</v>
      </c>
      <c r="AZ263">
        <v>0</v>
      </c>
      <c r="BA263">
        <v>0</v>
      </c>
      <c r="BB263">
        <v>0</v>
      </c>
      <c r="BC263">
        <v>0</v>
      </c>
      <c r="BD263">
        <v>0</v>
      </c>
      <c r="BE263">
        <v>0</v>
      </c>
      <c r="BF263">
        <v>0</v>
      </c>
      <c r="BG263">
        <v>0</v>
      </c>
      <c r="BH263">
        <v>0</v>
      </c>
      <c r="BI263">
        <v>0</v>
      </c>
      <c r="BJ263">
        <v>0</v>
      </c>
      <c r="BK263">
        <v>1</v>
      </c>
      <c r="BL263">
        <v>0</v>
      </c>
      <c r="BM263">
        <v>0</v>
      </c>
      <c r="BN263">
        <v>0</v>
      </c>
      <c r="BO263">
        <v>0</v>
      </c>
      <c r="BP263">
        <v>0</v>
      </c>
      <c r="BQ263">
        <v>0</v>
      </c>
      <c r="BR263">
        <v>1</v>
      </c>
      <c r="BS263">
        <v>0</v>
      </c>
      <c r="BT263">
        <v>1</v>
      </c>
      <c r="BU263">
        <v>0</v>
      </c>
      <c r="BV263">
        <v>0</v>
      </c>
      <c r="BW263">
        <v>0</v>
      </c>
      <c r="BX263">
        <v>0</v>
      </c>
      <c r="BY263">
        <v>0</v>
      </c>
      <c r="BZ263">
        <v>1</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1</v>
      </c>
      <c r="CV263">
        <v>0</v>
      </c>
      <c r="CW263">
        <v>0</v>
      </c>
      <c r="CX263">
        <v>1</v>
      </c>
      <c r="CY263">
        <v>1</v>
      </c>
      <c r="CZ263">
        <v>1</v>
      </c>
      <c r="DA263">
        <v>0</v>
      </c>
      <c r="DB263">
        <v>0</v>
      </c>
      <c r="DC263">
        <v>1</v>
      </c>
      <c r="DD263">
        <v>0</v>
      </c>
      <c r="DE263">
        <v>1</v>
      </c>
      <c r="DF263">
        <v>1</v>
      </c>
      <c r="DG263">
        <v>1</v>
      </c>
      <c r="DH263">
        <v>1</v>
      </c>
      <c r="DI263">
        <v>1</v>
      </c>
      <c r="DJ263">
        <v>0</v>
      </c>
      <c r="DK263">
        <v>1</v>
      </c>
      <c r="DL263">
        <v>0</v>
      </c>
      <c r="DM263">
        <v>1</v>
      </c>
      <c r="DN263">
        <v>0</v>
      </c>
      <c r="DO263">
        <v>0</v>
      </c>
      <c r="DP263">
        <v>1</v>
      </c>
      <c r="DQ263">
        <v>0</v>
      </c>
      <c r="DR263">
        <v>0</v>
      </c>
      <c r="DS263">
        <v>0</v>
      </c>
      <c r="DT263">
        <v>0</v>
      </c>
      <c r="DU263">
        <v>0</v>
      </c>
      <c r="DV263">
        <v>0</v>
      </c>
      <c r="DW263">
        <v>0</v>
      </c>
      <c r="DX263">
        <v>0</v>
      </c>
      <c r="DY263">
        <v>0</v>
      </c>
      <c r="DZ263">
        <v>0</v>
      </c>
      <c r="EA263">
        <v>0</v>
      </c>
      <c r="EB263">
        <v>0</v>
      </c>
      <c r="EC263">
        <v>0</v>
      </c>
      <c r="ED263">
        <v>0</v>
      </c>
      <c r="EE263">
        <v>0</v>
      </c>
      <c r="EF263">
        <v>0</v>
      </c>
      <c r="EG263">
        <v>0</v>
      </c>
      <c r="EH263">
        <v>0</v>
      </c>
      <c r="EI263">
        <v>0</v>
      </c>
      <c r="EJ263">
        <v>1</v>
      </c>
      <c r="EK263">
        <v>0</v>
      </c>
      <c r="EL263">
        <v>0</v>
      </c>
      <c r="EM263">
        <v>1</v>
      </c>
      <c r="EN263">
        <v>0</v>
      </c>
      <c r="EO263">
        <v>0</v>
      </c>
      <c r="EP263">
        <v>0</v>
      </c>
      <c r="EQ263">
        <v>0</v>
      </c>
      <c r="ER263">
        <v>0</v>
      </c>
      <c r="ES263">
        <v>0</v>
      </c>
      <c r="ET263">
        <v>0</v>
      </c>
      <c r="EU263">
        <v>0</v>
      </c>
      <c r="EV263">
        <v>0</v>
      </c>
      <c r="EW263">
        <v>2</v>
      </c>
      <c r="EX263" t="s">
        <v>1925</v>
      </c>
      <c r="EY263" t="s">
        <v>1925</v>
      </c>
      <c r="EZ263" t="s">
        <v>1925</v>
      </c>
      <c r="FA263" t="s">
        <v>1925</v>
      </c>
      <c r="FB263" t="s">
        <v>1925</v>
      </c>
      <c r="FC263" t="s">
        <v>1925</v>
      </c>
      <c r="FD263" t="s">
        <v>1925</v>
      </c>
      <c r="FE263">
        <v>0</v>
      </c>
      <c r="FF263" t="s">
        <v>1925</v>
      </c>
      <c r="FG263" t="s">
        <v>1925</v>
      </c>
      <c r="FH263" t="s">
        <v>1925</v>
      </c>
      <c r="FI263" t="s">
        <v>1925</v>
      </c>
      <c r="FJ263" t="s">
        <v>1925</v>
      </c>
      <c r="FK263" t="s">
        <v>1925</v>
      </c>
      <c r="FL263">
        <v>0</v>
      </c>
      <c r="FM263">
        <v>0</v>
      </c>
      <c r="FN263">
        <v>0</v>
      </c>
      <c r="FO263">
        <v>0</v>
      </c>
      <c r="FP263">
        <v>0</v>
      </c>
      <c r="FQ263">
        <v>1</v>
      </c>
      <c r="FR263">
        <v>2</v>
      </c>
      <c r="FS263" t="s">
        <v>1925</v>
      </c>
      <c r="FT263" t="s">
        <v>1925</v>
      </c>
      <c r="FU263" t="s">
        <v>1925</v>
      </c>
      <c r="FV263" t="s">
        <v>1925</v>
      </c>
      <c r="FW263" t="s">
        <v>1925</v>
      </c>
      <c r="FX263" t="s">
        <v>1925</v>
      </c>
      <c r="FY263" t="s">
        <v>1925</v>
      </c>
      <c r="FZ263" t="s">
        <v>1925</v>
      </c>
      <c r="GA263" t="s">
        <v>1925</v>
      </c>
      <c r="GB263" t="s">
        <v>1925</v>
      </c>
      <c r="GC263">
        <v>1</v>
      </c>
      <c r="GD263">
        <v>0</v>
      </c>
      <c r="GE263">
        <v>1</v>
      </c>
      <c r="GF263">
        <v>1</v>
      </c>
      <c r="GG263">
        <v>1</v>
      </c>
      <c r="GH263">
        <v>0</v>
      </c>
      <c r="GI263">
        <v>0</v>
      </c>
      <c r="GJ263">
        <v>1</v>
      </c>
      <c r="GK263">
        <v>0</v>
      </c>
      <c r="GL263">
        <v>0</v>
      </c>
      <c r="GM263">
        <v>0</v>
      </c>
      <c r="GN263">
        <v>1</v>
      </c>
      <c r="GO263">
        <v>0</v>
      </c>
      <c r="GP263">
        <v>0</v>
      </c>
      <c r="GQ263">
        <v>1</v>
      </c>
      <c r="GR263">
        <v>1</v>
      </c>
      <c r="GS263">
        <v>0</v>
      </c>
      <c r="GT263">
        <v>0</v>
      </c>
      <c r="GU263">
        <v>0</v>
      </c>
      <c r="GV263">
        <v>1</v>
      </c>
      <c r="GW263">
        <v>0</v>
      </c>
      <c r="GX263">
        <v>0</v>
      </c>
      <c r="GY263">
        <v>0</v>
      </c>
      <c r="GZ263">
        <v>0</v>
      </c>
      <c r="HA263">
        <v>0</v>
      </c>
      <c r="HB263">
        <v>0</v>
      </c>
      <c r="HC263">
        <v>1</v>
      </c>
      <c r="HD263">
        <v>1</v>
      </c>
      <c r="HE263">
        <v>1</v>
      </c>
      <c r="HF263">
        <v>1</v>
      </c>
      <c r="HG263">
        <v>1</v>
      </c>
      <c r="HH263">
        <v>1</v>
      </c>
      <c r="HI263">
        <v>0</v>
      </c>
      <c r="HJ263">
        <v>1</v>
      </c>
      <c r="HK263">
        <v>1</v>
      </c>
      <c r="HL263">
        <v>0</v>
      </c>
      <c r="HM263">
        <v>1</v>
      </c>
      <c r="HN263">
        <v>1</v>
      </c>
      <c r="HO263">
        <v>1</v>
      </c>
      <c r="HP263">
        <v>0</v>
      </c>
      <c r="HQ263">
        <v>0</v>
      </c>
      <c r="HR263">
        <v>0</v>
      </c>
      <c r="HS263">
        <v>0</v>
      </c>
    </row>
    <row r="264" spans="1:227" x14ac:dyDescent="0.35">
      <c r="A264" t="s">
        <v>1080</v>
      </c>
      <c r="B264" s="1">
        <v>41440</v>
      </c>
      <c r="C264" s="1">
        <v>42901</v>
      </c>
      <c r="D264">
        <v>1</v>
      </c>
      <c r="E264">
        <v>1</v>
      </c>
      <c r="F264">
        <v>1</v>
      </c>
      <c r="G264">
        <v>0</v>
      </c>
      <c r="H264">
        <v>0</v>
      </c>
      <c r="I264">
        <v>0</v>
      </c>
      <c r="J264">
        <v>0</v>
      </c>
      <c r="K264">
        <v>0</v>
      </c>
      <c r="L264">
        <v>0</v>
      </c>
      <c r="M264">
        <v>0</v>
      </c>
      <c r="N264">
        <v>0</v>
      </c>
      <c r="O264">
        <v>0</v>
      </c>
      <c r="P264">
        <v>0</v>
      </c>
      <c r="Q264">
        <v>0</v>
      </c>
      <c r="R264">
        <v>0</v>
      </c>
      <c r="S264">
        <v>1</v>
      </c>
      <c r="T264">
        <v>0</v>
      </c>
      <c r="U264">
        <v>0</v>
      </c>
      <c r="V264">
        <v>1</v>
      </c>
      <c r="W264">
        <v>1</v>
      </c>
      <c r="X264">
        <v>0</v>
      </c>
      <c r="Y264">
        <v>1</v>
      </c>
      <c r="Z264">
        <v>1</v>
      </c>
      <c r="AA264">
        <v>0</v>
      </c>
      <c r="AB264">
        <v>0</v>
      </c>
      <c r="AC264">
        <v>1</v>
      </c>
      <c r="AD264">
        <v>0</v>
      </c>
      <c r="AE264">
        <v>1</v>
      </c>
      <c r="AF264">
        <v>1</v>
      </c>
      <c r="AG264">
        <v>1</v>
      </c>
      <c r="AH264">
        <v>1</v>
      </c>
      <c r="AI264">
        <v>1</v>
      </c>
      <c r="AJ264">
        <v>1</v>
      </c>
      <c r="AK264">
        <v>0</v>
      </c>
      <c r="AL264">
        <v>1</v>
      </c>
      <c r="AM264">
        <v>0</v>
      </c>
      <c r="AN264">
        <v>0</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1</v>
      </c>
      <c r="BL264">
        <v>0</v>
      </c>
      <c r="BM264">
        <v>0</v>
      </c>
      <c r="BN264">
        <v>0</v>
      </c>
      <c r="BO264">
        <v>0</v>
      </c>
      <c r="BP264">
        <v>0</v>
      </c>
      <c r="BQ264">
        <v>0</v>
      </c>
      <c r="BR264">
        <v>1</v>
      </c>
      <c r="BS264">
        <v>0</v>
      </c>
      <c r="BT264">
        <v>1</v>
      </c>
      <c r="BU264">
        <v>0</v>
      </c>
      <c r="BV264">
        <v>0</v>
      </c>
      <c r="BW264">
        <v>0</v>
      </c>
      <c r="BX264">
        <v>0</v>
      </c>
      <c r="BY264">
        <v>0</v>
      </c>
      <c r="BZ264">
        <v>1</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1</v>
      </c>
      <c r="CV264">
        <v>0</v>
      </c>
      <c r="CW264">
        <v>0</v>
      </c>
      <c r="CX264">
        <v>0</v>
      </c>
      <c r="CY264">
        <v>1</v>
      </c>
      <c r="CZ264">
        <v>0</v>
      </c>
      <c r="DA264">
        <v>0</v>
      </c>
      <c r="DB264">
        <v>0</v>
      </c>
      <c r="DC264">
        <v>1</v>
      </c>
      <c r="DD264">
        <v>0</v>
      </c>
      <c r="DE264">
        <v>1</v>
      </c>
      <c r="DF264">
        <v>1</v>
      </c>
      <c r="DG264">
        <v>0</v>
      </c>
      <c r="DH264">
        <v>1</v>
      </c>
      <c r="DI264">
        <v>0</v>
      </c>
      <c r="DJ264">
        <v>0</v>
      </c>
      <c r="DK264">
        <v>0</v>
      </c>
      <c r="DL264">
        <v>0</v>
      </c>
      <c r="DM264">
        <v>0</v>
      </c>
      <c r="DN264">
        <v>0</v>
      </c>
      <c r="DO264">
        <v>0</v>
      </c>
      <c r="DP264">
        <v>0</v>
      </c>
      <c r="DQ264">
        <v>0</v>
      </c>
      <c r="DR264">
        <v>0</v>
      </c>
      <c r="DS264">
        <v>0</v>
      </c>
      <c r="DT264">
        <v>0</v>
      </c>
      <c r="DU264">
        <v>0</v>
      </c>
      <c r="DV264">
        <v>0</v>
      </c>
      <c r="DW264">
        <v>0</v>
      </c>
      <c r="DX264">
        <v>0</v>
      </c>
      <c r="DY264">
        <v>0</v>
      </c>
      <c r="DZ264">
        <v>0</v>
      </c>
      <c r="EA264">
        <v>0</v>
      </c>
      <c r="EB264">
        <v>0</v>
      </c>
      <c r="EC264">
        <v>0</v>
      </c>
      <c r="ED264">
        <v>0</v>
      </c>
      <c r="EE264">
        <v>0</v>
      </c>
      <c r="EF264">
        <v>0</v>
      </c>
      <c r="EG264">
        <v>0</v>
      </c>
      <c r="EH264">
        <v>0</v>
      </c>
      <c r="EI264">
        <v>0</v>
      </c>
      <c r="EJ264">
        <v>1</v>
      </c>
      <c r="EK264">
        <v>0</v>
      </c>
      <c r="EL264">
        <v>0</v>
      </c>
      <c r="EM264">
        <v>1</v>
      </c>
      <c r="EN264">
        <v>0</v>
      </c>
      <c r="EO264">
        <v>0</v>
      </c>
      <c r="EP264">
        <v>0</v>
      </c>
      <c r="EQ264">
        <v>0</v>
      </c>
      <c r="ER264">
        <v>0</v>
      </c>
      <c r="ES264">
        <v>0</v>
      </c>
      <c r="ET264">
        <v>0</v>
      </c>
      <c r="EU264">
        <v>0</v>
      </c>
      <c r="EV264">
        <v>0</v>
      </c>
      <c r="EW264">
        <v>2</v>
      </c>
      <c r="EX264" t="s">
        <v>1925</v>
      </c>
      <c r="EY264" t="s">
        <v>1925</v>
      </c>
      <c r="EZ264" t="s">
        <v>1925</v>
      </c>
      <c r="FA264" t="s">
        <v>1925</v>
      </c>
      <c r="FB264" t="s">
        <v>1925</v>
      </c>
      <c r="FC264" t="s">
        <v>1925</v>
      </c>
      <c r="FD264" t="s">
        <v>1925</v>
      </c>
      <c r="FE264">
        <v>0</v>
      </c>
      <c r="FF264" t="s">
        <v>1925</v>
      </c>
      <c r="FG264" t="s">
        <v>1925</v>
      </c>
      <c r="FH264" t="s">
        <v>1925</v>
      </c>
      <c r="FI264" t="s">
        <v>1925</v>
      </c>
      <c r="FJ264" t="s">
        <v>1925</v>
      </c>
      <c r="FK264" t="s">
        <v>1925</v>
      </c>
      <c r="FL264">
        <v>0</v>
      </c>
      <c r="FM264">
        <v>0</v>
      </c>
      <c r="FN264">
        <v>0</v>
      </c>
      <c r="FO264">
        <v>0</v>
      </c>
      <c r="FP264">
        <v>0</v>
      </c>
      <c r="FQ264">
        <v>1</v>
      </c>
      <c r="FR264">
        <v>2</v>
      </c>
      <c r="FS264" t="s">
        <v>1925</v>
      </c>
      <c r="FT264" t="s">
        <v>1925</v>
      </c>
      <c r="FU264" t="s">
        <v>1925</v>
      </c>
      <c r="FV264" t="s">
        <v>1925</v>
      </c>
      <c r="FW264" t="s">
        <v>1925</v>
      </c>
      <c r="FX264" t="s">
        <v>1925</v>
      </c>
      <c r="FY264" t="s">
        <v>1925</v>
      </c>
      <c r="FZ264" t="s">
        <v>1925</v>
      </c>
      <c r="GA264" t="s">
        <v>1925</v>
      </c>
      <c r="GB264" t="s">
        <v>1925</v>
      </c>
      <c r="GC264">
        <v>1</v>
      </c>
      <c r="GD264">
        <v>0</v>
      </c>
      <c r="GE264">
        <v>1</v>
      </c>
      <c r="GF264">
        <v>1</v>
      </c>
      <c r="GG264">
        <v>1</v>
      </c>
      <c r="GH264">
        <v>0</v>
      </c>
      <c r="GI264">
        <v>0</v>
      </c>
      <c r="GJ264">
        <v>1</v>
      </c>
      <c r="GK264">
        <v>0</v>
      </c>
      <c r="GL264">
        <v>0</v>
      </c>
      <c r="GM264">
        <v>0</v>
      </c>
      <c r="GN264">
        <v>1</v>
      </c>
      <c r="GO264">
        <v>0</v>
      </c>
      <c r="GP264">
        <v>0</v>
      </c>
      <c r="GQ264">
        <v>1</v>
      </c>
      <c r="GR264">
        <v>1</v>
      </c>
      <c r="GS264">
        <v>0</v>
      </c>
      <c r="GT264">
        <v>0</v>
      </c>
      <c r="GU264">
        <v>0</v>
      </c>
      <c r="GV264">
        <v>1</v>
      </c>
      <c r="GW264">
        <v>0</v>
      </c>
      <c r="GX264">
        <v>0</v>
      </c>
      <c r="GY264">
        <v>0</v>
      </c>
      <c r="GZ264">
        <v>0</v>
      </c>
      <c r="HA264">
        <v>1</v>
      </c>
      <c r="HB264">
        <v>0</v>
      </c>
      <c r="HC264">
        <v>1</v>
      </c>
      <c r="HD264">
        <v>0</v>
      </c>
      <c r="HE264">
        <v>1</v>
      </c>
      <c r="HF264">
        <v>1</v>
      </c>
      <c r="HG264">
        <v>1</v>
      </c>
      <c r="HH264">
        <v>1</v>
      </c>
      <c r="HI264">
        <v>0</v>
      </c>
      <c r="HJ264">
        <v>1</v>
      </c>
      <c r="HK264">
        <v>1</v>
      </c>
      <c r="HL264">
        <v>0</v>
      </c>
      <c r="HM264">
        <v>1</v>
      </c>
      <c r="HN264">
        <v>1</v>
      </c>
      <c r="HO264">
        <v>1</v>
      </c>
      <c r="HP264">
        <v>0</v>
      </c>
      <c r="HQ264">
        <v>0</v>
      </c>
      <c r="HR264">
        <v>0</v>
      </c>
      <c r="HS264">
        <v>0</v>
      </c>
    </row>
    <row r="265" spans="1:227" x14ac:dyDescent="0.35">
      <c r="A265" t="s">
        <v>1080</v>
      </c>
      <c r="B265" s="1">
        <v>42902</v>
      </c>
      <c r="C265" s="1">
        <v>43322</v>
      </c>
      <c r="D265">
        <v>1</v>
      </c>
      <c r="E265">
        <v>1</v>
      </c>
      <c r="F265">
        <v>1</v>
      </c>
      <c r="G265">
        <v>0</v>
      </c>
      <c r="H265">
        <v>0</v>
      </c>
      <c r="I265">
        <v>0</v>
      </c>
      <c r="J265">
        <v>0</v>
      </c>
      <c r="K265">
        <v>0</v>
      </c>
      <c r="L265">
        <v>0</v>
      </c>
      <c r="M265">
        <v>0</v>
      </c>
      <c r="N265">
        <v>0</v>
      </c>
      <c r="O265">
        <v>0</v>
      </c>
      <c r="P265">
        <v>0</v>
      </c>
      <c r="Q265">
        <v>0</v>
      </c>
      <c r="R265">
        <v>0</v>
      </c>
      <c r="S265">
        <v>1</v>
      </c>
      <c r="T265">
        <v>0</v>
      </c>
      <c r="U265">
        <v>0</v>
      </c>
      <c r="V265">
        <v>1</v>
      </c>
      <c r="W265">
        <v>1</v>
      </c>
      <c r="X265">
        <v>0</v>
      </c>
      <c r="Y265">
        <v>1</v>
      </c>
      <c r="Z265">
        <v>1</v>
      </c>
      <c r="AA265">
        <v>0</v>
      </c>
      <c r="AB265">
        <v>0</v>
      </c>
      <c r="AC265">
        <v>1</v>
      </c>
      <c r="AD265">
        <v>0</v>
      </c>
      <c r="AE265">
        <v>1</v>
      </c>
      <c r="AF265">
        <v>1</v>
      </c>
      <c r="AG265">
        <v>1</v>
      </c>
      <c r="AH265">
        <v>1</v>
      </c>
      <c r="AI265">
        <v>1</v>
      </c>
      <c r="AJ265">
        <v>1</v>
      </c>
      <c r="AK265">
        <v>0</v>
      </c>
      <c r="AL265">
        <v>1</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1</v>
      </c>
      <c r="BL265">
        <v>0</v>
      </c>
      <c r="BM265">
        <v>0</v>
      </c>
      <c r="BN265">
        <v>0</v>
      </c>
      <c r="BO265">
        <v>0</v>
      </c>
      <c r="BP265">
        <v>0</v>
      </c>
      <c r="BQ265">
        <v>0</v>
      </c>
      <c r="BR265">
        <v>1</v>
      </c>
      <c r="BS265">
        <v>0</v>
      </c>
      <c r="BT265">
        <v>1</v>
      </c>
      <c r="BU265">
        <v>0</v>
      </c>
      <c r="BV265">
        <v>0</v>
      </c>
      <c r="BW265">
        <v>0</v>
      </c>
      <c r="BX265">
        <v>0</v>
      </c>
      <c r="BY265">
        <v>0</v>
      </c>
      <c r="BZ265">
        <v>1</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1</v>
      </c>
      <c r="CV265">
        <v>0</v>
      </c>
      <c r="CW265">
        <v>0</v>
      </c>
      <c r="CX265">
        <v>0</v>
      </c>
      <c r="CY265">
        <v>1</v>
      </c>
      <c r="CZ265">
        <v>0</v>
      </c>
      <c r="DA265">
        <v>0</v>
      </c>
      <c r="DB265">
        <v>0</v>
      </c>
      <c r="DC265">
        <v>1</v>
      </c>
      <c r="DD265">
        <v>0</v>
      </c>
      <c r="DE265">
        <v>1</v>
      </c>
      <c r="DF265">
        <v>1</v>
      </c>
      <c r="DG265">
        <v>0</v>
      </c>
      <c r="DH265">
        <v>1</v>
      </c>
      <c r="DI265">
        <v>0</v>
      </c>
      <c r="DJ265">
        <v>0</v>
      </c>
      <c r="DK265">
        <v>0</v>
      </c>
      <c r="DL265">
        <v>0</v>
      </c>
      <c r="DM265">
        <v>0</v>
      </c>
      <c r="DN265">
        <v>0</v>
      </c>
      <c r="DO265">
        <v>0</v>
      </c>
      <c r="DP265">
        <v>0</v>
      </c>
      <c r="DQ265">
        <v>0</v>
      </c>
      <c r="DR265">
        <v>0</v>
      </c>
      <c r="DS265">
        <v>0</v>
      </c>
      <c r="DT265">
        <v>0</v>
      </c>
      <c r="DU265">
        <v>0</v>
      </c>
      <c r="DV265">
        <v>0</v>
      </c>
      <c r="DW265">
        <v>0</v>
      </c>
      <c r="DX265">
        <v>0</v>
      </c>
      <c r="DY265">
        <v>0</v>
      </c>
      <c r="DZ265">
        <v>0</v>
      </c>
      <c r="EA265">
        <v>0</v>
      </c>
      <c r="EB265">
        <v>0</v>
      </c>
      <c r="EC265">
        <v>0</v>
      </c>
      <c r="ED265">
        <v>0</v>
      </c>
      <c r="EE265">
        <v>0</v>
      </c>
      <c r="EF265">
        <v>0</v>
      </c>
      <c r="EG265">
        <v>0</v>
      </c>
      <c r="EH265">
        <v>0</v>
      </c>
      <c r="EI265">
        <v>0</v>
      </c>
      <c r="EJ265">
        <v>1</v>
      </c>
      <c r="EK265">
        <v>0</v>
      </c>
      <c r="EL265">
        <v>0</v>
      </c>
      <c r="EM265">
        <v>1</v>
      </c>
      <c r="EN265">
        <v>0</v>
      </c>
      <c r="EO265">
        <v>0</v>
      </c>
      <c r="EP265">
        <v>0</v>
      </c>
      <c r="EQ265">
        <v>0</v>
      </c>
      <c r="ER265">
        <v>0</v>
      </c>
      <c r="ES265">
        <v>0</v>
      </c>
      <c r="ET265">
        <v>0</v>
      </c>
      <c r="EU265">
        <v>0</v>
      </c>
      <c r="EV265">
        <v>0</v>
      </c>
      <c r="EW265">
        <v>2</v>
      </c>
      <c r="EX265" t="s">
        <v>1925</v>
      </c>
      <c r="EY265" t="s">
        <v>1925</v>
      </c>
      <c r="EZ265" t="s">
        <v>1925</v>
      </c>
      <c r="FA265" t="s">
        <v>1925</v>
      </c>
      <c r="FB265" t="s">
        <v>1925</v>
      </c>
      <c r="FC265" t="s">
        <v>1925</v>
      </c>
      <c r="FD265" t="s">
        <v>1925</v>
      </c>
      <c r="FE265">
        <v>0</v>
      </c>
      <c r="FF265" t="s">
        <v>1925</v>
      </c>
      <c r="FG265" t="s">
        <v>1925</v>
      </c>
      <c r="FH265" t="s">
        <v>1925</v>
      </c>
      <c r="FI265" t="s">
        <v>1925</v>
      </c>
      <c r="FJ265" t="s">
        <v>1925</v>
      </c>
      <c r="FK265" t="s">
        <v>1925</v>
      </c>
      <c r="FL265">
        <v>0</v>
      </c>
      <c r="FM265">
        <v>1</v>
      </c>
      <c r="FN265">
        <v>0</v>
      </c>
      <c r="FO265">
        <v>0</v>
      </c>
      <c r="FP265">
        <v>0</v>
      </c>
      <c r="FQ265">
        <v>0</v>
      </c>
      <c r="FR265">
        <v>2</v>
      </c>
      <c r="FS265" t="s">
        <v>1925</v>
      </c>
      <c r="FT265" t="s">
        <v>1925</v>
      </c>
      <c r="FU265" t="s">
        <v>1925</v>
      </c>
      <c r="FV265" t="s">
        <v>1925</v>
      </c>
      <c r="FW265" t="s">
        <v>1925</v>
      </c>
      <c r="FX265" t="s">
        <v>1925</v>
      </c>
      <c r="FY265" t="s">
        <v>1925</v>
      </c>
      <c r="FZ265" t="s">
        <v>1925</v>
      </c>
      <c r="GA265" t="s">
        <v>1925</v>
      </c>
      <c r="GB265" t="s">
        <v>1925</v>
      </c>
      <c r="GC265">
        <v>1</v>
      </c>
      <c r="GD265">
        <v>0</v>
      </c>
      <c r="GE265">
        <v>1</v>
      </c>
      <c r="GF265">
        <v>1</v>
      </c>
      <c r="GG265">
        <v>1</v>
      </c>
      <c r="GH265">
        <v>0</v>
      </c>
      <c r="GI265">
        <v>0</v>
      </c>
      <c r="GJ265">
        <v>1</v>
      </c>
      <c r="GK265">
        <v>0</v>
      </c>
      <c r="GL265">
        <v>0</v>
      </c>
      <c r="GM265">
        <v>0</v>
      </c>
      <c r="GN265">
        <v>1</v>
      </c>
      <c r="GO265">
        <v>0</v>
      </c>
      <c r="GP265">
        <v>0</v>
      </c>
      <c r="GQ265">
        <v>1</v>
      </c>
      <c r="GR265">
        <v>1</v>
      </c>
      <c r="GS265">
        <v>0</v>
      </c>
      <c r="GT265">
        <v>0</v>
      </c>
      <c r="GU265">
        <v>0</v>
      </c>
      <c r="GV265">
        <v>1</v>
      </c>
      <c r="GW265">
        <v>0</v>
      </c>
      <c r="GX265">
        <v>0</v>
      </c>
      <c r="GY265">
        <v>0</v>
      </c>
      <c r="GZ265">
        <v>0</v>
      </c>
      <c r="HA265">
        <v>1</v>
      </c>
      <c r="HB265">
        <v>0</v>
      </c>
      <c r="HC265">
        <v>1</v>
      </c>
      <c r="HD265">
        <v>0</v>
      </c>
      <c r="HE265">
        <v>1</v>
      </c>
      <c r="HF265">
        <v>1</v>
      </c>
      <c r="HG265">
        <v>1</v>
      </c>
      <c r="HH265">
        <v>1</v>
      </c>
      <c r="HI265">
        <v>0</v>
      </c>
      <c r="HJ265">
        <v>1</v>
      </c>
      <c r="HK265">
        <v>1</v>
      </c>
      <c r="HL265">
        <v>0</v>
      </c>
      <c r="HM265">
        <v>1</v>
      </c>
      <c r="HN265">
        <v>1</v>
      </c>
      <c r="HO265">
        <v>1</v>
      </c>
      <c r="HP265">
        <v>0</v>
      </c>
      <c r="HQ265">
        <v>0</v>
      </c>
      <c r="HR265">
        <v>0</v>
      </c>
      <c r="HS265">
        <v>0</v>
      </c>
    </row>
    <row r="266" spans="1:227" x14ac:dyDescent="0.35">
      <c r="A266" t="s">
        <v>1080</v>
      </c>
      <c r="B266" s="1">
        <v>43323</v>
      </c>
      <c r="C266" s="1">
        <v>43335</v>
      </c>
      <c r="D266">
        <v>1</v>
      </c>
      <c r="E266">
        <v>1</v>
      </c>
      <c r="F266">
        <v>1</v>
      </c>
      <c r="G266">
        <v>0</v>
      </c>
      <c r="H266">
        <v>0</v>
      </c>
      <c r="I266">
        <v>0</v>
      </c>
      <c r="J266">
        <v>0</v>
      </c>
      <c r="K266">
        <v>0</v>
      </c>
      <c r="L266">
        <v>0</v>
      </c>
      <c r="M266">
        <v>0</v>
      </c>
      <c r="N266">
        <v>0</v>
      </c>
      <c r="O266">
        <v>0</v>
      </c>
      <c r="P266">
        <v>0</v>
      </c>
      <c r="Q266">
        <v>0</v>
      </c>
      <c r="R266">
        <v>0</v>
      </c>
      <c r="S266">
        <v>1</v>
      </c>
      <c r="T266">
        <v>0</v>
      </c>
      <c r="U266">
        <v>0</v>
      </c>
      <c r="V266">
        <v>1</v>
      </c>
      <c r="W266">
        <v>1</v>
      </c>
      <c r="X266">
        <v>0</v>
      </c>
      <c r="Y266">
        <v>1</v>
      </c>
      <c r="Z266">
        <v>1</v>
      </c>
      <c r="AA266">
        <v>0</v>
      </c>
      <c r="AB266">
        <v>0</v>
      </c>
      <c r="AC266">
        <v>1</v>
      </c>
      <c r="AD266">
        <v>0</v>
      </c>
      <c r="AE266">
        <v>1</v>
      </c>
      <c r="AF266">
        <v>1</v>
      </c>
      <c r="AG266">
        <v>1</v>
      </c>
      <c r="AH266">
        <v>1</v>
      </c>
      <c r="AI266">
        <v>1</v>
      </c>
      <c r="AJ266">
        <v>1</v>
      </c>
      <c r="AK266">
        <v>0</v>
      </c>
      <c r="AL266">
        <v>1</v>
      </c>
      <c r="AM266">
        <v>0</v>
      </c>
      <c r="AN266">
        <v>0</v>
      </c>
      <c r="AO266">
        <v>1</v>
      </c>
      <c r="AP266">
        <v>0</v>
      </c>
      <c r="AQ266">
        <v>0</v>
      </c>
      <c r="AR266">
        <v>0</v>
      </c>
      <c r="AS266">
        <v>0</v>
      </c>
      <c r="AT266">
        <v>0</v>
      </c>
      <c r="AU266">
        <v>0</v>
      </c>
      <c r="AV266">
        <v>0</v>
      </c>
      <c r="AW266">
        <v>0</v>
      </c>
      <c r="AX266">
        <v>0</v>
      </c>
      <c r="AY266">
        <v>0</v>
      </c>
      <c r="AZ266">
        <v>0</v>
      </c>
      <c r="BA266">
        <v>0</v>
      </c>
      <c r="BB266">
        <v>0</v>
      </c>
      <c r="BC266">
        <v>0</v>
      </c>
      <c r="BD266">
        <v>0</v>
      </c>
      <c r="BE266">
        <v>0</v>
      </c>
      <c r="BF266">
        <v>0</v>
      </c>
      <c r="BG266">
        <v>0</v>
      </c>
      <c r="BH266">
        <v>0</v>
      </c>
      <c r="BI266">
        <v>0</v>
      </c>
      <c r="BJ266">
        <v>0</v>
      </c>
      <c r="BK266">
        <v>1</v>
      </c>
      <c r="BL266">
        <v>0</v>
      </c>
      <c r="BM266">
        <v>0</v>
      </c>
      <c r="BN266">
        <v>0</v>
      </c>
      <c r="BO266">
        <v>0</v>
      </c>
      <c r="BP266">
        <v>0</v>
      </c>
      <c r="BQ266">
        <v>0</v>
      </c>
      <c r="BR266">
        <v>1</v>
      </c>
      <c r="BS266">
        <v>0</v>
      </c>
      <c r="BT266">
        <v>1</v>
      </c>
      <c r="BU266">
        <v>0</v>
      </c>
      <c r="BV266">
        <v>0</v>
      </c>
      <c r="BW266">
        <v>0</v>
      </c>
      <c r="BX266">
        <v>0</v>
      </c>
      <c r="BY266">
        <v>0</v>
      </c>
      <c r="BZ266">
        <v>1</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1</v>
      </c>
      <c r="CV266">
        <v>0</v>
      </c>
      <c r="CW266">
        <v>0</v>
      </c>
      <c r="CX266">
        <v>1</v>
      </c>
      <c r="CY266">
        <v>1</v>
      </c>
      <c r="CZ266">
        <v>1</v>
      </c>
      <c r="DA266">
        <v>0</v>
      </c>
      <c r="DB266">
        <v>0</v>
      </c>
      <c r="DC266">
        <v>1</v>
      </c>
      <c r="DD266">
        <v>0</v>
      </c>
      <c r="DE266">
        <v>1</v>
      </c>
      <c r="DF266">
        <v>1</v>
      </c>
      <c r="DG266">
        <v>1</v>
      </c>
      <c r="DH266">
        <v>1</v>
      </c>
      <c r="DI266">
        <v>1</v>
      </c>
      <c r="DJ266">
        <v>0</v>
      </c>
      <c r="DK266">
        <v>1</v>
      </c>
      <c r="DL266">
        <v>0</v>
      </c>
      <c r="DM266">
        <v>1</v>
      </c>
      <c r="DN266">
        <v>0</v>
      </c>
      <c r="DO266">
        <v>0</v>
      </c>
      <c r="DP266">
        <v>1</v>
      </c>
      <c r="DQ266">
        <v>0</v>
      </c>
      <c r="DR266">
        <v>0</v>
      </c>
      <c r="DS266">
        <v>0</v>
      </c>
      <c r="DT266">
        <v>0</v>
      </c>
      <c r="DU266">
        <v>0</v>
      </c>
      <c r="DV266">
        <v>0</v>
      </c>
      <c r="DW266">
        <v>0</v>
      </c>
      <c r="DX266">
        <v>0</v>
      </c>
      <c r="DY266">
        <v>0</v>
      </c>
      <c r="DZ266">
        <v>0</v>
      </c>
      <c r="EA266">
        <v>0</v>
      </c>
      <c r="EB266">
        <v>0</v>
      </c>
      <c r="EC266">
        <v>0</v>
      </c>
      <c r="ED266">
        <v>0</v>
      </c>
      <c r="EE266">
        <v>0</v>
      </c>
      <c r="EF266">
        <v>0</v>
      </c>
      <c r="EG266">
        <v>0</v>
      </c>
      <c r="EH266">
        <v>0</v>
      </c>
      <c r="EI266">
        <v>0</v>
      </c>
      <c r="EJ266">
        <v>1</v>
      </c>
      <c r="EK266">
        <v>0</v>
      </c>
      <c r="EL266">
        <v>0</v>
      </c>
      <c r="EM266">
        <v>1</v>
      </c>
      <c r="EN266">
        <v>0</v>
      </c>
      <c r="EO266">
        <v>0</v>
      </c>
      <c r="EP266">
        <v>0</v>
      </c>
      <c r="EQ266">
        <v>0</v>
      </c>
      <c r="ER266">
        <v>0</v>
      </c>
      <c r="ES266">
        <v>0</v>
      </c>
      <c r="ET266">
        <v>0</v>
      </c>
      <c r="EU266">
        <v>0</v>
      </c>
      <c r="EV266">
        <v>0</v>
      </c>
      <c r="EW266">
        <v>2</v>
      </c>
      <c r="EX266" t="s">
        <v>1925</v>
      </c>
      <c r="EY266" t="s">
        <v>1925</v>
      </c>
      <c r="EZ266" t="s">
        <v>1925</v>
      </c>
      <c r="FA266" t="s">
        <v>1925</v>
      </c>
      <c r="FB266" t="s">
        <v>1925</v>
      </c>
      <c r="FC266" t="s">
        <v>1925</v>
      </c>
      <c r="FD266" t="s">
        <v>1925</v>
      </c>
      <c r="FE266">
        <v>0</v>
      </c>
      <c r="FF266" t="s">
        <v>1925</v>
      </c>
      <c r="FG266" t="s">
        <v>1925</v>
      </c>
      <c r="FH266" t="s">
        <v>1925</v>
      </c>
      <c r="FI266" t="s">
        <v>1925</v>
      </c>
      <c r="FJ266" t="s">
        <v>1925</v>
      </c>
      <c r="FK266" t="s">
        <v>1925</v>
      </c>
      <c r="FL266">
        <v>0</v>
      </c>
      <c r="FM266">
        <v>1</v>
      </c>
      <c r="FN266">
        <v>0</v>
      </c>
      <c r="FO266">
        <v>0</v>
      </c>
      <c r="FP266">
        <v>0</v>
      </c>
      <c r="FQ266">
        <v>0</v>
      </c>
      <c r="FR266">
        <v>2</v>
      </c>
      <c r="FS266" t="s">
        <v>1925</v>
      </c>
      <c r="FT266" t="s">
        <v>1925</v>
      </c>
      <c r="FU266" t="s">
        <v>1925</v>
      </c>
      <c r="FV266" t="s">
        <v>1925</v>
      </c>
      <c r="FW266" t="s">
        <v>1925</v>
      </c>
      <c r="FX266" t="s">
        <v>1925</v>
      </c>
      <c r="FY266" t="s">
        <v>1925</v>
      </c>
      <c r="FZ266" t="s">
        <v>1925</v>
      </c>
      <c r="GA266" t="s">
        <v>1925</v>
      </c>
      <c r="GB266" t="s">
        <v>1925</v>
      </c>
      <c r="GC266">
        <v>1</v>
      </c>
      <c r="GD266">
        <v>0</v>
      </c>
      <c r="GE266">
        <v>1</v>
      </c>
      <c r="GF266">
        <v>1</v>
      </c>
      <c r="GG266">
        <v>1</v>
      </c>
      <c r="GH266">
        <v>0</v>
      </c>
      <c r="GI266">
        <v>0</v>
      </c>
      <c r="GJ266">
        <v>1</v>
      </c>
      <c r="GK266">
        <v>0</v>
      </c>
      <c r="GL266">
        <v>0</v>
      </c>
      <c r="GM266">
        <v>0</v>
      </c>
      <c r="GN266">
        <v>1</v>
      </c>
      <c r="GO266">
        <v>0</v>
      </c>
      <c r="GP266">
        <v>0</v>
      </c>
      <c r="GQ266">
        <v>1</v>
      </c>
      <c r="GR266">
        <v>1</v>
      </c>
      <c r="GS266">
        <v>0</v>
      </c>
      <c r="GT266">
        <v>0</v>
      </c>
      <c r="GU266">
        <v>0</v>
      </c>
      <c r="GV266">
        <v>1</v>
      </c>
      <c r="GW266">
        <v>0</v>
      </c>
      <c r="GX266">
        <v>0</v>
      </c>
      <c r="GY266">
        <v>0</v>
      </c>
      <c r="GZ266">
        <v>0</v>
      </c>
      <c r="HA266">
        <v>0</v>
      </c>
      <c r="HB266">
        <v>0</v>
      </c>
      <c r="HC266">
        <v>1</v>
      </c>
      <c r="HD266">
        <v>1</v>
      </c>
      <c r="HE266">
        <v>1</v>
      </c>
      <c r="HF266">
        <v>1</v>
      </c>
      <c r="HG266">
        <v>1</v>
      </c>
      <c r="HH266">
        <v>1</v>
      </c>
      <c r="HI266">
        <v>0</v>
      </c>
      <c r="HJ266">
        <v>1</v>
      </c>
      <c r="HK266">
        <v>1</v>
      </c>
      <c r="HL266">
        <v>0</v>
      </c>
      <c r="HM266">
        <v>1</v>
      </c>
      <c r="HN266">
        <v>1</v>
      </c>
      <c r="HO266">
        <v>1</v>
      </c>
      <c r="HP266">
        <v>0</v>
      </c>
      <c r="HQ266">
        <v>0</v>
      </c>
      <c r="HR266">
        <v>0</v>
      </c>
      <c r="HS266">
        <v>0</v>
      </c>
    </row>
    <row r="267" spans="1:227" x14ac:dyDescent="0.35">
      <c r="A267" t="s">
        <v>1080</v>
      </c>
      <c r="B267" s="1">
        <v>43336</v>
      </c>
      <c r="C267" s="1">
        <v>43435</v>
      </c>
      <c r="D267">
        <v>1</v>
      </c>
      <c r="E267">
        <v>1</v>
      </c>
      <c r="F267">
        <v>1</v>
      </c>
      <c r="G267">
        <v>0</v>
      </c>
      <c r="H267">
        <v>0</v>
      </c>
      <c r="I267">
        <v>0</v>
      </c>
      <c r="J267">
        <v>0</v>
      </c>
      <c r="K267">
        <v>0</v>
      </c>
      <c r="L267">
        <v>0</v>
      </c>
      <c r="M267">
        <v>0</v>
      </c>
      <c r="N267">
        <v>0</v>
      </c>
      <c r="O267">
        <v>0</v>
      </c>
      <c r="P267">
        <v>0</v>
      </c>
      <c r="Q267">
        <v>0</v>
      </c>
      <c r="R267">
        <v>0</v>
      </c>
      <c r="S267">
        <v>1</v>
      </c>
      <c r="T267">
        <v>0</v>
      </c>
      <c r="U267">
        <v>0</v>
      </c>
      <c r="V267">
        <v>1</v>
      </c>
      <c r="W267">
        <v>1</v>
      </c>
      <c r="X267">
        <v>0</v>
      </c>
      <c r="Y267">
        <v>1</v>
      </c>
      <c r="Z267">
        <v>1</v>
      </c>
      <c r="AA267">
        <v>0</v>
      </c>
      <c r="AB267">
        <v>0</v>
      </c>
      <c r="AC267">
        <v>1</v>
      </c>
      <c r="AD267">
        <v>0</v>
      </c>
      <c r="AE267">
        <v>1</v>
      </c>
      <c r="AF267">
        <v>1</v>
      </c>
      <c r="AG267">
        <v>1</v>
      </c>
      <c r="AH267">
        <v>1</v>
      </c>
      <c r="AI267">
        <v>1</v>
      </c>
      <c r="AJ267">
        <v>1</v>
      </c>
      <c r="AK267">
        <v>0</v>
      </c>
      <c r="AL267">
        <v>1</v>
      </c>
      <c r="AM267">
        <v>0</v>
      </c>
      <c r="AN267">
        <v>0</v>
      </c>
      <c r="AO267">
        <v>1</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1</v>
      </c>
      <c r="BL267">
        <v>0</v>
      </c>
      <c r="BM267">
        <v>0</v>
      </c>
      <c r="BN267">
        <v>0</v>
      </c>
      <c r="BO267">
        <v>0</v>
      </c>
      <c r="BP267">
        <v>0</v>
      </c>
      <c r="BQ267">
        <v>0</v>
      </c>
      <c r="BR267">
        <v>1</v>
      </c>
      <c r="BS267">
        <v>0</v>
      </c>
      <c r="BT267">
        <v>1</v>
      </c>
      <c r="BU267">
        <v>0</v>
      </c>
      <c r="BV267">
        <v>0</v>
      </c>
      <c r="BW267">
        <v>0</v>
      </c>
      <c r="BX267">
        <v>0</v>
      </c>
      <c r="BY267">
        <v>0</v>
      </c>
      <c r="BZ267">
        <v>1</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1</v>
      </c>
      <c r="CV267">
        <v>0</v>
      </c>
      <c r="CW267">
        <v>0</v>
      </c>
      <c r="CX267">
        <v>1</v>
      </c>
      <c r="CY267">
        <v>1</v>
      </c>
      <c r="CZ267">
        <v>1</v>
      </c>
      <c r="DA267">
        <v>0</v>
      </c>
      <c r="DB267">
        <v>0</v>
      </c>
      <c r="DC267">
        <v>1</v>
      </c>
      <c r="DD267">
        <v>0</v>
      </c>
      <c r="DE267">
        <v>1</v>
      </c>
      <c r="DF267">
        <v>1</v>
      </c>
      <c r="DG267">
        <v>1</v>
      </c>
      <c r="DH267">
        <v>1</v>
      </c>
      <c r="DI267">
        <v>1</v>
      </c>
      <c r="DJ267">
        <v>0</v>
      </c>
      <c r="DK267">
        <v>1</v>
      </c>
      <c r="DL267">
        <v>0</v>
      </c>
      <c r="DM267">
        <v>1</v>
      </c>
      <c r="DN267">
        <v>0</v>
      </c>
      <c r="DO267">
        <v>0</v>
      </c>
      <c r="DP267">
        <v>1</v>
      </c>
      <c r="DQ267">
        <v>0</v>
      </c>
      <c r="DR267">
        <v>0</v>
      </c>
      <c r="DS267">
        <v>0</v>
      </c>
      <c r="DT267">
        <v>0</v>
      </c>
      <c r="DU267">
        <v>0</v>
      </c>
      <c r="DV267">
        <v>0</v>
      </c>
      <c r="DW267">
        <v>0</v>
      </c>
      <c r="DX267">
        <v>0</v>
      </c>
      <c r="DY267">
        <v>0</v>
      </c>
      <c r="DZ267">
        <v>0</v>
      </c>
      <c r="EA267">
        <v>0</v>
      </c>
      <c r="EB267">
        <v>0</v>
      </c>
      <c r="EC267">
        <v>0</v>
      </c>
      <c r="ED267">
        <v>0</v>
      </c>
      <c r="EE267">
        <v>0</v>
      </c>
      <c r="EF267">
        <v>0</v>
      </c>
      <c r="EG267">
        <v>0</v>
      </c>
      <c r="EH267">
        <v>0</v>
      </c>
      <c r="EI267">
        <v>0</v>
      </c>
      <c r="EJ267">
        <v>1</v>
      </c>
      <c r="EK267">
        <v>0</v>
      </c>
      <c r="EL267">
        <v>0</v>
      </c>
      <c r="EM267">
        <v>1</v>
      </c>
      <c r="EN267">
        <v>0</v>
      </c>
      <c r="EO267">
        <v>0</v>
      </c>
      <c r="EP267">
        <v>0</v>
      </c>
      <c r="EQ267">
        <v>0</v>
      </c>
      <c r="ER267">
        <v>0</v>
      </c>
      <c r="ES267">
        <v>0</v>
      </c>
      <c r="ET267">
        <v>0</v>
      </c>
      <c r="EU267">
        <v>0</v>
      </c>
      <c r="EV267">
        <v>0</v>
      </c>
      <c r="EW267">
        <v>2</v>
      </c>
      <c r="EX267" t="s">
        <v>1925</v>
      </c>
      <c r="EY267" t="s">
        <v>1925</v>
      </c>
      <c r="EZ267" t="s">
        <v>1925</v>
      </c>
      <c r="FA267" t="s">
        <v>1925</v>
      </c>
      <c r="FB267" t="s">
        <v>1925</v>
      </c>
      <c r="FC267" t="s">
        <v>1925</v>
      </c>
      <c r="FD267" t="s">
        <v>1925</v>
      </c>
      <c r="FE267">
        <v>0</v>
      </c>
      <c r="FF267" t="s">
        <v>1925</v>
      </c>
      <c r="FG267" t="s">
        <v>1925</v>
      </c>
      <c r="FH267" t="s">
        <v>1925</v>
      </c>
      <c r="FI267" t="s">
        <v>1925</v>
      </c>
      <c r="FJ267" t="s">
        <v>1925</v>
      </c>
      <c r="FK267" t="s">
        <v>1925</v>
      </c>
      <c r="FL267">
        <v>0</v>
      </c>
      <c r="FM267">
        <v>1</v>
      </c>
      <c r="FN267">
        <v>0</v>
      </c>
      <c r="FO267">
        <v>0</v>
      </c>
      <c r="FP267">
        <v>0</v>
      </c>
      <c r="FQ267">
        <v>0</v>
      </c>
      <c r="FR267">
        <v>2</v>
      </c>
      <c r="FS267" t="s">
        <v>1925</v>
      </c>
      <c r="FT267" t="s">
        <v>1925</v>
      </c>
      <c r="FU267" t="s">
        <v>1925</v>
      </c>
      <c r="FV267" t="s">
        <v>1925</v>
      </c>
      <c r="FW267" t="s">
        <v>1925</v>
      </c>
      <c r="FX267" t="s">
        <v>1925</v>
      </c>
      <c r="FY267" t="s">
        <v>1925</v>
      </c>
      <c r="FZ267" t="s">
        <v>1925</v>
      </c>
      <c r="GA267" t="s">
        <v>1925</v>
      </c>
      <c r="GB267" t="s">
        <v>1925</v>
      </c>
      <c r="GC267">
        <v>1</v>
      </c>
      <c r="GD267">
        <v>0</v>
      </c>
      <c r="GE267">
        <v>1</v>
      </c>
      <c r="GF267">
        <v>1</v>
      </c>
      <c r="GG267">
        <v>1</v>
      </c>
      <c r="GH267">
        <v>0</v>
      </c>
      <c r="GI267">
        <v>0</v>
      </c>
      <c r="GJ267">
        <v>1</v>
      </c>
      <c r="GK267">
        <v>0</v>
      </c>
      <c r="GL267">
        <v>0</v>
      </c>
      <c r="GM267">
        <v>0</v>
      </c>
      <c r="GN267">
        <v>1</v>
      </c>
      <c r="GO267">
        <v>0</v>
      </c>
      <c r="GP267">
        <v>0</v>
      </c>
      <c r="GQ267">
        <v>1</v>
      </c>
      <c r="GR267">
        <v>1</v>
      </c>
      <c r="GS267">
        <v>0</v>
      </c>
      <c r="GT267">
        <v>0</v>
      </c>
      <c r="GU267">
        <v>1</v>
      </c>
      <c r="GV267">
        <v>1</v>
      </c>
      <c r="GW267">
        <v>0</v>
      </c>
      <c r="GX267">
        <v>0</v>
      </c>
      <c r="GY267">
        <v>0</v>
      </c>
      <c r="GZ267">
        <v>0</v>
      </c>
      <c r="HA267">
        <v>0</v>
      </c>
      <c r="HB267">
        <v>0</v>
      </c>
      <c r="HC267">
        <v>1</v>
      </c>
      <c r="HD267">
        <v>1</v>
      </c>
      <c r="HE267">
        <v>1</v>
      </c>
      <c r="HF267">
        <v>1</v>
      </c>
      <c r="HG267">
        <v>1</v>
      </c>
      <c r="HH267">
        <v>1</v>
      </c>
      <c r="HI267">
        <v>0</v>
      </c>
      <c r="HJ267">
        <v>1</v>
      </c>
      <c r="HK267">
        <v>1</v>
      </c>
      <c r="HL267">
        <v>0</v>
      </c>
      <c r="HM267">
        <v>1</v>
      </c>
      <c r="HN267">
        <v>1</v>
      </c>
      <c r="HO267">
        <v>1</v>
      </c>
      <c r="HP267">
        <v>0</v>
      </c>
      <c r="HQ267">
        <v>0</v>
      </c>
      <c r="HR267">
        <v>0</v>
      </c>
      <c r="HS267">
        <v>0</v>
      </c>
    </row>
    <row r="268" spans="1:227" x14ac:dyDescent="0.35">
      <c r="A268" t="s">
        <v>1137</v>
      </c>
      <c r="B268" s="1">
        <v>39448</v>
      </c>
      <c r="C268" s="1">
        <v>40786</v>
      </c>
      <c r="D268">
        <v>1</v>
      </c>
      <c r="E268">
        <v>1</v>
      </c>
      <c r="F268">
        <v>1</v>
      </c>
      <c r="G268">
        <v>0</v>
      </c>
      <c r="H268">
        <v>0</v>
      </c>
      <c r="I268">
        <v>0</v>
      </c>
      <c r="J268">
        <v>0</v>
      </c>
      <c r="K268">
        <v>0</v>
      </c>
      <c r="L268">
        <v>0</v>
      </c>
      <c r="M268">
        <v>0</v>
      </c>
      <c r="N268">
        <v>0</v>
      </c>
      <c r="O268">
        <v>0</v>
      </c>
      <c r="P268">
        <v>0</v>
      </c>
      <c r="Q268">
        <v>0</v>
      </c>
      <c r="R268">
        <v>0</v>
      </c>
      <c r="S268">
        <v>1</v>
      </c>
      <c r="T268">
        <v>0</v>
      </c>
      <c r="U268">
        <v>0</v>
      </c>
      <c r="V268">
        <v>1</v>
      </c>
      <c r="W268">
        <v>0</v>
      </c>
      <c r="X268">
        <v>0</v>
      </c>
      <c r="Y268">
        <v>1</v>
      </c>
      <c r="Z268">
        <v>1</v>
      </c>
      <c r="AA268">
        <v>1</v>
      </c>
      <c r="AB268">
        <v>0</v>
      </c>
      <c r="AC268">
        <v>1</v>
      </c>
      <c r="AD268">
        <v>0</v>
      </c>
      <c r="AE268">
        <v>0</v>
      </c>
      <c r="AF268">
        <v>0</v>
      </c>
      <c r="AG268">
        <v>1</v>
      </c>
      <c r="AH268">
        <v>1</v>
      </c>
      <c r="AI268">
        <v>0</v>
      </c>
      <c r="AJ268">
        <v>0</v>
      </c>
      <c r="AK268">
        <v>0</v>
      </c>
      <c r="AL268">
        <v>0</v>
      </c>
      <c r="AM268">
        <v>0</v>
      </c>
      <c r="AN268">
        <v>0</v>
      </c>
      <c r="AO268">
        <v>1</v>
      </c>
      <c r="AP268">
        <v>0</v>
      </c>
      <c r="AQ268">
        <v>0</v>
      </c>
      <c r="AR268">
        <v>0</v>
      </c>
      <c r="AS268">
        <v>0</v>
      </c>
      <c r="AT268">
        <v>0</v>
      </c>
      <c r="AU268">
        <v>0</v>
      </c>
      <c r="AV268">
        <v>0</v>
      </c>
      <c r="AW268">
        <v>0</v>
      </c>
      <c r="AX268">
        <v>0</v>
      </c>
      <c r="AY268">
        <v>0</v>
      </c>
      <c r="AZ268">
        <v>0</v>
      </c>
      <c r="BA268">
        <v>0</v>
      </c>
      <c r="BB268">
        <v>0</v>
      </c>
      <c r="BC268">
        <v>0</v>
      </c>
      <c r="BD268">
        <v>0</v>
      </c>
      <c r="BE268">
        <v>0</v>
      </c>
      <c r="BF268">
        <v>0</v>
      </c>
      <c r="BG268">
        <v>0</v>
      </c>
      <c r="BH268">
        <v>0</v>
      </c>
      <c r="BI268">
        <v>0</v>
      </c>
      <c r="BJ268">
        <v>0</v>
      </c>
      <c r="BK268">
        <v>1</v>
      </c>
      <c r="BL268">
        <v>0</v>
      </c>
      <c r="BM268">
        <v>0</v>
      </c>
      <c r="BN268">
        <v>0</v>
      </c>
      <c r="BO268">
        <v>0</v>
      </c>
      <c r="BP268">
        <v>0</v>
      </c>
      <c r="BQ268">
        <v>0</v>
      </c>
      <c r="BR268">
        <v>0</v>
      </c>
      <c r="BS268">
        <v>1</v>
      </c>
      <c r="BT268">
        <v>1</v>
      </c>
      <c r="BU268">
        <v>0</v>
      </c>
      <c r="BV268">
        <v>0</v>
      </c>
      <c r="BW268">
        <v>1</v>
      </c>
      <c r="BX268">
        <v>0</v>
      </c>
      <c r="BY268">
        <v>0</v>
      </c>
      <c r="BZ268">
        <v>0</v>
      </c>
      <c r="CA268">
        <v>1</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1</v>
      </c>
      <c r="CV268">
        <v>0</v>
      </c>
      <c r="CW268">
        <v>0</v>
      </c>
      <c r="CX268">
        <v>0</v>
      </c>
      <c r="CY268">
        <v>1</v>
      </c>
      <c r="CZ268">
        <v>1</v>
      </c>
      <c r="DA268">
        <v>1</v>
      </c>
      <c r="DB268">
        <v>0</v>
      </c>
      <c r="DC268">
        <v>0</v>
      </c>
      <c r="DD268">
        <v>0</v>
      </c>
      <c r="DE268">
        <v>0</v>
      </c>
      <c r="DF268">
        <v>0</v>
      </c>
      <c r="DG268">
        <v>1</v>
      </c>
      <c r="DH268">
        <v>1</v>
      </c>
      <c r="DI268">
        <v>0</v>
      </c>
      <c r="DJ268">
        <v>0</v>
      </c>
      <c r="DK268">
        <v>0</v>
      </c>
      <c r="DL268">
        <v>0</v>
      </c>
      <c r="DM268">
        <v>0</v>
      </c>
      <c r="DN268">
        <v>0</v>
      </c>
      <c r="DO268">
        <v>0</v>
      </c>
      <c r="DP268">
        <v>1</v>
      </c>
      <c r="DQ268">
        <v>0</v>
      </c>
      <c r="DR268">
        <v>0</v>
      </c>
      <c r="DS268">
        <v>0</v>
      </c>
      <c r="DT268">
        <v>0</v>
      </c>
      <c r="DU268">
        <v>0</v>
      </c>
      <c r="DV268">
        <v>0</v>
      </c>
      <c r="DW268">
        <v>0</v>
      </c>
      <c r="DX268">
        <v>0</v>
      </c>
      <c r="DY268">
        <v>0</v>
      </c>
      <c r="DZ268">
        <v>0</v>
      </c>
      <c r="EA268">
        <v>0</v>
      </c>
      <c r="EB268">
        <v>0</v>
      </c>
      <c r="EC268">
        <v>0</v>
      </c>
      <c r="ED268">
        <v>0</v>
      </c>
      <c r="EE268">
        <v>0</v>
      </c>
      <c r="EF268">
        <v>0</v>
      </c>
      <c r="EG268">
        <v>0</v>
      </c>
      <c r="EH268">
        <v>0</v>
      </c>
      <c r="EI268">
        <v>0</v>
      </c>
      <c r="EJ268">
        <v>1</v>
      </c>
      <c r="EK268">
        <v>0</v>
      </c>
      <c r="EL268">
        <v>0</v>
      </c>
      <c r="EM268">
        <v>0</v>
      </c>
      <c r="EN268">
        <v>0</v>
      </c>
      <c r="EO268">
        <v>0</v>
      </c>
      <c r="EP268">
        <v>0</v>
      </c>
      <c r="EQ268">
        <v>0</v>
      </c>
      <c r="ER268">
        <v>0</v>
      </c>
      <c r="ES268">
        <v>0</v>
      </c>
      <c r="ET268">
        <v>0</v>
      </c>
      <c r="EU268">
        <v>0</v>
      </c>
      <c r="EV268">
        <v>1</v>
      </c>
      <c r="EW268">
        <v>0</v>
      </c>
      <c r="EX268">
        <v>1</v>
      </c>
      <c r="EY268">
        <v>1</v>
      </c>
      <c r="EZ268">
        <v>0</v>
      </c>
      <c r="FA268">
        <v>1</v>
      </c>
      <c r="FB268">
        <v>0</v>
      </c>
      <c r="FC268">
        <v>0</v>
      </c>
      <c r="FD268">
        <v>0</v>
      </c>
      <c r="FE268">
        <v>0</v>
      </c>
      <c r="FF268" t="s">
        <v>1925</v>
      </c>
      <c r="FG268" t="s">
        <v>1925</v>
      </c>
      <c r="FH268" t="s">
        <v>1925</v>
      </c>
      <c r="FI268" t="s">
        <v>1925</v>
      </c>
      <c r="FJ268" t="s">
        <v>1925</v>
      </c>
      <c r="FK268" t="s">
        <v>1925</v>
      </c>
      <c r="FL268">
        <v>1</v>
      </c>
      <c r="FM268">
        <v>0</v>
      </c>
      <c r="FN268">
        <v>0</v>
      </c>
      <c r="FO268">
        <v>0</v>
      </c>
      <c r="FP268">
        <v>0</v>
      </c>
      <c r="FQ268">
        <v>0</v>
      </c>
      <c r="FR268">
        <v>2</v>
      </c>
      <c r="FS268" t="s">
        <v>1925</v>
      </c>
      <c r="FT268" t="s">
        <v>1925</v>
      </c>
      <c r="FU268" t="s">
        <v>1925</v>
      </c>
      <c r="FV268" t="s">
        <v>1925</v>
      </c>
      <c r="FW268" t="s">
        <v>1925</v>
      </c>
      <c r="FX268" t="s">
        <v>1925</v>
      </c>
      <c r="FY268" t="s">
        <v>1925</v>
      </c>
      <c r="FZ268" t="s">
        <v>1925</v>
      </c>
      <c r="GA268" t="s">
        <v>1925</v>
      </c>
      <c r="GB268" t="s">
        <v>1925</v>
      </c>
      <c r="GC268">
        <v>1</v>
      </c>
      <c r="GD268">
        <v>0</v>
      </c>
      <c r="GE268">
        <v>0</v>
      </c>
      <c r="GF268">
        <v>0</v>
      </c>
      <c r="GG268">
        <v>0</v>
      </c>
      <c r="GH268">
        <v>0</v>
      </c>
      <c r="GI268">
        <v>0</v>
      </c>
      <c r="GJ268">
        <v>1</v>
      </c>
      <c r="GK268">
        <v>1</v>
      </c>
      <c r="GL268">
        <v>1</v>
      </c>
      <c r="GM268">
        <v>0</v>
      </c>
      <c r="GN268">
        <v>0</v>
      </c>
      <c r="GO268">
        <v>0</v>
      </c>
      <c r="GP268">
        <v>0</v>
      </c>
      <c r="GQ268">
        <v>0</v>
      </c>
      <c r="GR268" t="s">
        <v>1925</v>
      </c>
      <c r="GS268" t="s">
        <v>1925</v>
      </c>
      <c r="GT268" t="s">
        <v>1925</v>
      </c>
      <c r="GU268" t="s">
        <v>1925</v>
      </c>
      <c r="GV268" t="s">
        <v>1925</v>
      </c>
      <c r="GW268" t="s">
        <v>1925</v>
      </c>
      <c r="GX268" t="s">
        <v>1925</v>
      </c>
      <c r="GY268" t="s">
        <v>1925</v>
      </c>
      <c r="GZ268" t="s">
        <v>1925</v>
      </c>
      <c r="HA268" t="s">
        <v>1925</v>
      </c>
      <c r="HB268" t="s">
        <v>1925</v>
      </c>
      <c r="HC268" t="s">
        <v>1925</v>
      </c>
      <c r="HD268" t="s">
        <v>1925</v>
      </c>
      <c r="HE268">
        <v>1</v>
      </c>
      <c r="HF268">
        <v>1</v>
      </c>
      <c r="HG268">
        <v>1</v>
      </c>
      <c r="HH268">
        <v>1</v>
      </c>
      <c r="HI268">
        <v>1</v>
      </c>
      <c r="HJ268">
        <v>0</v>
      </c>
      <c r="HK268">
        <v>1</v>
      </c>
      <c r="HL268">
        <v>0</v>
      </c>
      <c r="HM268">
        <v>0</v>
      </c>
      <c r="HN268">
        <v>0</v>
      </c>
      <c r="HO268">
        <v>0</v>
      </c>
      <c r="HP268">
        <v>0</v>
      </c>
      <c r="HQ268">
        <v>0</v>
      </c>
      <c r="HR268">
        <v>0</v>
      </c>
      <c r="HS268">
        <v>0</v>
      </c>
    </row>
    <row r="269" spans="1:227" x14ac:dyDescent="0.35">
      <c r="A269" t="s">
        <v>1137</v>
      </c>
      <c r="B269" s="1">
        <v>40787</v>
      </c>
      <c r="C269" s="1">
        <v>41714</v>
      </c>
      <c r="D269">
        <v>1</v>
      </c>
      <c r="E269">
        <v>1</v>
      </c>
      <c r="F269">
        <v>1</v>
      </c>
      <c r="G269">
        <v>0</v>
      </c>
      <c r="H269">
        <v>0</v>
      </c>
      <c r="I269">
        <v>0</v>
      </c>
      <c r="J269">
        <v>0</v>
      </c>
      <c r="K269">
        <v>0</v>
      </c>
      <c r="L269">
        <v>0</v>
      </c>
      <c r="M269">
        <v>0</v>
      </c>
      <c r="N269">
        <v>0</v>
      </c>
      <c r="O269">
        <v>0</v>
      </c>
      <c r="P269">
        <v>0</v>
      </c>
      <c r="Q269">
        <v>0</v>
      </c>
      <c r="R269">
        <v>0</v>
      </c>
      <c r="S269">
        <v>1</v>
      </c>
      <c r="T269">
        <v>0</v>
      </c>
      <c r="U269">
        <v>0</v>
      </c>
      <c r="V269">
        <v>1</v>
      </c>
      <c r="W269">
        <v>0</v>
      </c>
      <c r="X269">
        <v>0</v>
      </c>
      <c r="Y269">
        <v>1</v>
      </c>
      <c r="Z269">
        <v>1</v>
      </c>
      <c r="AA269">
        <v>1</v>
      </c>
      <c r="AB269">
        <v>0</v>
      </c>
      <c r="AC269">
        <v>1</v>
      </c>
      <c r="AD269">
        <v>0</v>
      </c>
      <c r="AE269">
        <v>0</v>
      </c>
      <c r="AF269">
        <v>0</v>
      </c>
      <c r="AG269">
        <v>1</v>
      </c>
      <c r="AH269">
        <v>1</v>
      </c>
      <c r="AI269">
        <v>0</v>
      </c>
      <c r="AJ269">
        <v>0</v>
      </c>
      <c r="AK269">
        <v>0</v>
      </c>
      <c r="AL269">
        <v>0</v>
      </c>
      <c r="AM269">
        <v>0</v>
      </c>
      <c r="AN269">
        <v>0</v>
      </c>
      <c r="AO269">
        <v>1</v>
      </c>
      <c r="AP269">
        <v>0</v>
      </c>
      <c r="AQ269">
        <v>0</v>
      </c>
      <c r="AR269">
        <v>0</v>
      </c>
      <c r="AS269">
        <v>0</v>
      </c>
      <c r="AT269">
        <v>0</v>
      </c>
      <c r="AU269">
        <v>0</v>
      </c>
      <c r="AV269">
        <v>0</v>
      </c>
      <c r="AW269">
        <v>0</v>
      </c>
      <c r="AX269">
        <v>0</v>
      </c>
      <c r="AY269">
        <v>0</v>
      </c>
      <c r="AZ269">
        <v>0</v>
      </c>
      <c r="BA269">
        <v>0</v>
      </c>
      <c r="BB269">
        <v>0</v>
      </c>
      <c r="BC269">
        <v>0</v>
      </c>
      <c r="BD269">
        <v>0</v>
      </c>
      <c r="BE269">
        <v>0</v>
      </c>
      <c r="BF269">
        <v>0</v>
      </c>
      <c r="BG269">
        <v>0</v>
      </c>
      <c r="BH269">
        <v>0</v>
      </c>
      <c r="BI269">
        <v>0</v>
      </c>
      <c r="BJ269">
        <v>0</v>
      </c>
      <c r="BK269">
        <v>1</v>
      </c>
      <c r="BL269">
        <v>0</v>
      </c>
      <c r="BM269">
        <v>0</v>
      </c>
      <c r="BN269">
        <v>0</v>
      </c>
      <c r="BO269">
        <v>0</v>
      </c>
      <c r="BP269">
        <v>0</v>
      </c>
      <c r="BQ269">
        <v>0</v>
      </c>
      <c r="BR269">
        <v>0</v>
      </c>
      <c r="BS269">
        <v>1</v>
      </c>
      <c r="BT269">
        <v>1</v>
      </c>
      <c r="BU269">
        <v>0</v>
      </c>
      <c r="BV269">
        <v>0</v>
      </c>
      <c r="BW269">
        <v>1</v>
      </c>
      <c r="BX269">
        <v>0</v>
      </c>
      <c r="BY269">
        <v>0</v>
      </c>
      <c r="BZ269">
        <v>0</v>
      </c>
      <c r="CA269">
        <v>1</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1</v>
      </c>
      <c r="CV269">
        <v>0</v>
      </c>
      <c r="CW269">
        <v>0</v>
      </c>
      <c r="CX269">
        <v>0</v>
      </c>
      <c r="CY269">
        <v>1</v>
      </c>
      <c r="CZ269">
        <v>1</v>
      </c>
      <c r="DA269">
        <v>1</v>
      </c>
      <c r="DB269">
        <v>0</v>
      </c>
      <c r="DC269">
        <v>0</v>
      </c>
      <c r="DD269">
        <v>0</v>
      </c>
      <c r="DE269">
        <v>0</v>
      </c>
      <c r="DF269">
        <v>0</v>
      </c>
      <c r="DG269">
        <v>1</v>
      </c>
      <c r="DH269">
        <v>1</v>
      </c>
      <c r="DI269">
        <v>0</v>
      </c>
      <c r="DJ269">
        <v>0</v>
      </c>
      <c r="DK269">
        <v>0</v>
      </c>
      <c r="DL269">
        <v>0</v>
      </c>
      <c r="DM269">
        <v>0</v>
      </c>
      <c r="DN269">
        <v>0</v>
      </c>
      <c r="DO269">
        <v>0</v>
      </c>
      <c r="DP269">
        <v>1</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1</v>
      </c>
      <c r="EK269">
        <v>0</v>
      </c>
      <c r="EL269">
        <v>0</v>
      </c>
      <c r="EM269">
        <v>0</v>
      </c>
      <c r="EN269">
        <v>0</v>
      </c>
      <c r="EO269">
        <v>0</v>
      </c>
      <c r="EP269">
        <v>0</v>
      </c>
      <c r="EQ269">
        <v>0</v>
      </c>
      <c r="ER269">
        <v>0</v>
      </c>
      <c r="ES269">
        <v>0</v>
      </c>
      <c r="ET269">
        <v>0</v>
      </c>
      <c r="EU269">
        <v>0</v>
      </c>
      <c r="EV269">
        <v>1</v>
      </c>
      <c r="EW269">
        <v>0</v>
      </c>
      <c r="EX269">
        <v>1</v>
      </c>
      <c r="EY269">
        <v>1</v>
      </c>
      <c r="EZ269">
        <v>0</v>
      </c>
      <c r="FA269">
        <v>1</v>
      </c>
      <c r="FB269">
        <v>0</v>
      </c>
      <c r="FC269">
        <v>0</v>
      </c>
      <c r="FD269">
        <v>0</v>
      </c>
      <c r="FE269">
        <v>0</v>
      </c>
      <c r="FF269" t="s">
        <v>1925</v>
      </c>
      <c r="FG269" t="s">
        <v>1925</v>
      </c>
      <c r="FH269" t="s">
        <v>1925</v>
      </c>
      <c r="FI269" t="s">
        <v>1925</v>
      </c>
      <c r="FJ269" t="s">
        <v>1925</v>
      </c>
      <c r="FK269" t="s">
        <v>1925</v>
      </c>
      <c r="FL269">
        <v>1</v>
      </c>
      <c r="FM269">
        <v>0</v>
      </c>
      <c r="FN269">
        <v>0</v>
      </c>
      <c r="FO269">
        <v>0</v>
      </c>
      <c r="FP269">
        <v>0</v>
      </c>
      <c r="FQ269">
        <v>0</v>
      </c>
      <c r="FR269">
        <v>2</v>
      </c>
      <c r="FS269" t="s">
        <v>1925</v>
      </c>
      <c r="FT269" t="s">
        <v>1925</v>
      </c>
      <c r="FU269" t="s">
        <v>1925</v>
      </c>
      <c r="FV269" t="s">
        <v>1925</v>
      </c>
      <c r="FW269" t="s">
        <v>1925</v>
      </c>
      <c r="FX269" t="s">
        <v>1925</v>
      </c>
      <c r="FY269" t="s">
        <v>1925</v>
      </c>
      <c r="FZ269" t="s">
        <v>1925</v>
      </c>
      <c r="GA269" t="s">
        <v>1925</v>
      </c>
      <c r="GB269" t="s">
        <v>1925</v>
      </c>
      <c r="GC269">
        <v>1</v>
      </c>
      <c r="GD269">
        <v>0</v>
      </c>
      <c r="GE269">
        <v>1</v>
      </c>
      <c r="GF269">
        <v>1</v>
      </c>
      <c r="GG269">
        <v>0</v>
      </c>
      <c r="GH269">
        <v>0</v>
      </c>
      <c r="GI269">
        <v>0</v>
      </c>
      <c r="GJ269">
        <v>1</v>
      </c>
      <c r="GK269">
        <v>1</v>
      </c>
      <c r="GL269">
        <v>1</v>
      </c>
      <c r="GM269">
        <v>0</v>
      </c>
      <c r="GN269">
        <v>0</v>
      </c>
      <c r="GO269">
        <v>0</v>
      </c>
      <c r="GP269">
        <v>0</v>
      </c>
      <c r="GQ269">
        <v>0</v>
      </c>
      <c r="GR269" t="s">
        <v>1925</v>
      </c>
      <c r="GS269" t="s">
        <v>1925</v>
      </c>
      <c r="GT269" t="s">
        <v>1925</v>
      </c>
      <c r="GU269" t="s">
        <v>1925</v>
      </c>
      <c r="GV269" t="s">
        <v>1925</v>
      </c>
      <c r="GW269" t="s">
        <v>1925</v>
      </c>
      <c r="GX269" t="s">
        <v>1925</v>
      </c>
      <c r="GY269" t="s">
        <v>1925</v>
      </c>
      <c r="GZ269" t="s">
        <v>1925</v>
      </c>
      <c r="HA269" t="s">
        <v>1925</v>
      </c>
      <c r="HB269" t="s">
        <v>1925</v>
      </c>
      <c r="HC269" t="s">
        <v>1925</v>
      </c>
      <c r="HD269" t="s">
        <v>1925</v>
      </c>
      <c r="HE269">
        <v>1</v>
      </c>
      <c r="HF269">
        <v>1</v>
      </c>
      <c r="HG269">
        <v>1</v>
      </c>
      <c r="HH269">
        <v>1</v>
      </c>
      <c r="HI269">
        <v>1</v>
      </c>
      <c r="HJ269">
        <v>0</v>
      </c>
      <c r="HK269">
        <v>1</v>
      </c>
      <c r="HL269">
        <v>0</v>
      </c>
      <c r="HM269">
        <v>0</v>
      </c>
      <c r="HN269">
        <v>0</v>
      </c>
      <c r="HO269">
        <v>0</v>
      </c>
      <c r="HP269">
        <v>0</v>
      </c>
      <c r="HQ269">
        <v>0</v>
      </c>
      <c r="HR269">
        <v>0</v>
      </c>
      <c r="HS269">
        <v>0</v>
      </c>
    </row>
    <row r="270" spans="1:227" x14ac:dyDescent="0.35">
      <c r="A270" t="s">
        <v>1137</v>
      </c>
      <c r="B270" s="1">
        <v>41715</v>
      </c>
      <c r="C270" s="1">
        <v>42618</v>
      </c>
      <c r="D270">
        <v>1</v>
      </c>
      <c r="E270">
        <v>1</v>
      </c>
      <c r="F270">
        <v>1</v>
      </c>
      <c r="G270">
        <v>0</v>
      </c>
      <c r="H270">
        <v>0</v>
      </c>
      <c r="I270">
        <v>0</v>
      </c>
      <c r="J270">
        <v>0</v>
      </c>
      <c r="K270">
        <v>0</v>
      </c>
      <c r="L270">
        <v>0</v>
      </c>
      <c r="M270">
        <v>0</v>
      </c>
      <c r="N270">
        <v>0</v>
      </c>
      <c r="O270">
        <v>0</v>
      </c>
      <c r="P270">
        <v>0</v>
      </c>
      <c r="Q270">
        <v>0</v>
      </c>
      <c r="R270">
        <v>0</v>
      </c>
      <c r="S270">
        <v>1</v>
      </c>
      <c r="T270">
        <v>0</v>
      </c>
      <c r="U270">
        <v>0</v>
      </c>
      <c r="V270">
        <v>1</v>
      </c>
      <c r="W270">
        <v>0</v>
      </c>
      <c r="X270">
        <v>0</v>
      </c>
      <c r="Y270">
        <v>1</v>
      </c>
      <c r="Z270">
        <v>1</v>
      </c>
      <c r="AA270">
        <v>1</v>
      </c>
      <c r="AB270">
        <v>0</v>
      </c>
      <c r="AC270">
        <v>1</v>
      </c>
      <c r="AD270">
        <v>1</v>
      </c>
      <c r="AE270">
        <v>0</v>
      </c>
      <c r="AF270">
        <v>0</v>
      </c>
      <c r="AG270">
        <v>1</v>
      </c>
      <c r="AH270">
        <v>1</v>
      </c>
      <c r="AI270">
        <v>0</v>
      </c>
      <c r="AJ270">
        <v>0</v>
      </c>
      <c r="AK270">
        <v>0</v>
      </c>
      <c r="AL270">
        <v>0</v>
      </c>
      <c r="AM270">
        <v>0</v>
      </c>
      <c r="AN270">
        <v>0</v>
      </c>
      <c r="AO270">
        <v>1</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1</v>
      </c>
      <c r="BL270">
        <v>0</v>
      </c>
      <c r="BM270">
        <v>0</v>
      </c>
      <c r="BN270">
        <v>0</v>
      </c>
      <c r="BO270">
        <v>0</v>
      </c>
      <c r="BP270">
        <v>0</v>
      </c>
      <c r="BQ270">
        <v>0</v>
      </c>
      <c r="BR270">
        <v>0</v>
      </c>
      <c r="BS270">
        <v>1</v>
      </c>
      <c r="BT270">
        <v>1</v>
      </c>
      <c r="BU270">
        <v>0</v>
      </c>
      <c r="BV270">
        <v>0</v>
      </c>
      <c r="BW270">
        <v>1</v>
      </c>
      <c r="BX270">
        <v>0</v>
      </c>
      <c r="BY270">
        <v>0</v>
      </c>
      <c r="BZ270">
        <v>0</v>
      </c>
      <c r="CA270">
        <v>1</v>
      </c>
      <c r="CB270">
        <v>0</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1</v>
      </c>
      <c r="CV270">
        <v>0</v>
      </c>
      <c r="CW270">
        <v>0</v>
      </c>
      <c r="CX270">
        <v>0</v>
      </c>
      <c r="CY270">
        <v>1</v>
      </c>
      <c r="CZ270">
        <v>1</v>
      </c>
      <c r="DA270">
        <v>1</v>
      </c>
      <c r="DB270">
        <v>0</v>
      </c>
      <c r="DC270">
        <v>1</v>
      </c>
      <c r="DD270">
        <v>1</v>
      </c>
      <c r="DE270">
        <v>0</v>
      </c>
      <c r="DF270">
        <v>0</v>
      </c>
      <c r="DG270">
        <v>1</v>
      </c>
      <c r="DH270">
        <v>1</v>
      </c>
      <c r="DI270">
        <v>0</v>
      </c>
      <c r="DJ270">
        <v>0</v>
      </c>
      <c r="DK270">
        <v>0</v>
      </c>
      <c r="DL270">
        <v>0</v>
      </c>
      <c r="DM270">
        <v>0</v>
      </c>
      <c r="DN270">
        <v>0</v>
      </c>
      <c r="DO270">
        <v>0</v>
      </c>
      <c r="DP270">
        <v>1</v>
      </c>
      <c r="DQ270">
        <v>0</v>
      </c>
      <c r="DR270">
        <v>0</v>
      </c>
      <c r="DS270">
        <v>0</v>
      </c>
      <c r="DT270">
        <v>0</v>
      </c>
      <c r="DU270">
        <v>0</v>
      </c>
      <c r="DV270">
        <v>0</v>
      </c>
      <c r="DW270">
        <v>0</v>
      </c>
      <c r="DX270">
        <v>0</v>
      </c>
      <c r="DY270">
        <v>0</v>
      </c>
      <c r="DZ270">
        <v>0</v>
      </c>
      <c r="EA270">
        <v>0</v>
      </c>
      <c r="EB270">
        <v>0</v>
      </c>
      <c r="EC270">
        <v>0</v>
      </c>
      <c r="ED270">
        <v>0</v>
      </c>
      <c r="EE270">
        <v>0</v>
      </c>
      <c r="EF270">
        <v>0</v>
      </c>
      <c r="EG270">
        <v>0</v>
      </c>
      <c r="EH270">
        <v>0</v>
      </c>
      <c r="EI270">
        <v>0</v>
      </c>
      <c r="EJ270">
        <v>1</v>
      </c>
      <c r="EK270">
        <v>0</v>
      </c>
      <c r="EL270">
        <v>0</v>
      </c>
      <c r="EM270">
        <v>0</v>
      </c>
      <c r="EN270">
        <v>0</v>
      </c>
      <c r="EO270">
        <v>0</v>
      </c>
      <c r="EP270">
        <v>0</v>
      </c>
      <c r="EQ270">
        <v>0</v>
      </c>
      <c r="ER270">
        <v>0</v>
      </c>
      <c r="ES270">
        <v>0</v>
      </c>
      <c r="ET270">
        <v>0</v>
      </c>
      <c r="EU270">
        <v>0</v>
      </c>
      <c r="EV270">
        <v>1</v>
      </c>
      <c r="EW270">
        <v>0</v>
      </c>
      <c r="EX270">
        <v>1</v>
      </c>
      <c r="EY270">
        <v>1</v>
      </c>
      <c r="EZ270">
        <v>0</v>
      </c>
      <c r="FA270">
        <v>1</v>
      </c>
      <c r="FB270">
        <v>0</v>
      </c>
      <c r="FC270">
        <v>0</v>
      </c>
      <c r="FD270">
        <v>0</v>
      </c>
      <c r="FE270">
        <v>0</v>
      </c>
      <c r="FF270" t="s">
        <v>1925</v>
      </c>
      <c r="FG270" t="s">
        <v>1925</v>
      </c>
      <c r="FH270" t="s">
        <v>1925</v>
      </c>
      <c r="FI270" t="s">
        <v>1925</v>
      </c>
      <c r="FJ270" t="s">
        <v>1925</v>
      </c>
      <c r="FK270" t="s">
        <v>1925</v>
      </c>
      <c r="FL270">
        <v>1</v>
      </c>
      <c r="FM270">
        <v>0</v>
      </c>
      <c r="FN270">
        <v>0</v>
      </c>
      <c r="FO270">
        <v>0</v>
      </c>
      <c r="FP270">
        <v>0</v>
      </c>
      <c r="FQ270">
        <v>0</v>
      </c>
      <c r="FR270">
        <v>2</v>
      </c>
      <c r="FS270" t="s">
        <v>1925</v>
      </c>
      <c r="FT270" t="s">
        <v>1925</v>
      </c>
      <c r="FU270" t="s">
        <v>1925</v>
      </c>
      <c r="FV270" t="s">
        <v>1925</v>
      </c>
      <c r="FW270" t="s">
        <v>1925</v>
      </c>
      <c r="FX270" t="s">
        <v>1925</v>
      </c>
      <c r="FY270" t="s">
        <v>1925</v>
      </c>
      <c r="FZ270" t="s">
        <v>1925</v>
      </c>
      <c r="GA270" t="s">
        <v>1925</v>
      </c>
      <c r="GB270" t="s">
        <v>1925</v>
      </c>
      <c r="GC270">
        <v>1</v>
      </c>
      <c r="GD270">
        <v>1</v>
      </c>
      <c r="GE270">
        <v>0</v>
      </c>
      <c r="GF270">
        <v>0</v>
      </c>
      <c r="GG270">
        <v>0</v>
      </c>
      <c r="GH270">
        <v>0</v>
      </c>
      <c r="GI270">
        <v>0</v>
      </c>
      <c r="GJ270">
        <v>1</v>
      </c>
      <c r="GK270">
        <v>1</v>
      </c>
      <c r="GL270">
        <v>1</v>
      </c>
      <c r="GM270">
        <v>0</v>
      </c>
      <c r="GN270">
        <v>0</v>
      </c>
      <c r="GO270">
        <v>0</v>
      </c>
      <c r="GP270">
        <v>0</v>
      </c>
      <c r="GQ270">
        <v>0</v>
      </c>
      <c r="GR270" t="s">
        <v>1925</v>
      </c>
      <c r="GS270" t="s">
        <v>1925</v>
      </c>
      <c r="GT270" t="s">
        <v>1925</v>
      </c>
      <c r="GU270" t="s">
        <v>1925</v>
      </c>
      <c r="GV270" t="s">
        <v>1925</v>
      </c>
      <c r="GW270" t="s">
        <v>1925</v>
      </c>
      <c r="GX270" t="s">
        <v>1925</v>
      </c>
      <c r="GY270" t="s">
        <v>1925</v>
      </c>
      <c r="GZ270" t="s">
        <v>1925</v>
      </c>
      <c r="HA270" t="s">
        <v>1925</v>
      </c>
      <c r="HB270" t="s">
        <v>1925</v>
      </c>
      <c r="HC270" t="s">
        <v>1925</v>
      </c>
      <c r="HD270" t="s">
        <v>1925</v>
      </c>
      <c r="HE270">
        <v>1</v>
      </c>
      <c r="HF270">
        <v>1</v>
      </c>
      <c r="HG270">
        <v>1</v>
      </c>
      <c r="HH270">
        <v>1</v>
      </c>
      <c r="HI270">
        <v>1</v>
      </c>
      <c r="HJ270">
        <v>0</v>
      </c>
      <c r="HK270">
        <v>1</v>
      </c>
      <c r="HL270">
        <v>0</v>
      </c>
      <c r="HM270">
        <v>0</v>
      </c>
      <c r="HN270">
        <v>0</v>
      </c>
      <c r="HO270">
        <v>0</v>
      </c>
      <c r="HP270">
        <v>0</v>
      </c>
      <c r="HQ270">
        <v>0</v>
      </c>
      <c r="HR270">
        <v>0</v>
      </c>
      <c r="HS270">
        <v>0</v>
      </c>
    </row>
    <row r="271" spans="1:227" x14ac:dyDescent="0.35">
      <c r="A271" t="s">
        <v>1137</v>
      </c>
      <c r="B271" s="1">
        <v>42619</v>
      </c>
      <c r="C271" s="1">
        <v>43435</v>
      </c>
      <c r="D271">
        <v>1</v>
      </c>
      <c r="E271">
        <v>1</v>
      </c>
      <c r="F271">
        <v>1</v>
      </c>
      <c r="G271">
        <v>0</v>
      </c>
      <c r="H271">
        <v>0</v>
      </c>
      <c r="I271">
        <v>0</v>
      </c>
      <c r="J271">
        <v>0</v>
      </c>
      <c r="K271">
        <v>0</v>
      </c>
      <c r="L271">
        <v>0</v>
      </c>
      <c r="M271">
        <v>0</v>
      </c>
      <c r="N271">
        <v>0</v>
      </c>
      <c r="O271">
        <v>0</v>
      </c>
      <c r="P271">
        <v>0</v>
      </c>
      <c r="Q271">
        <v>0</v>
      </c>
      <c r="R271">
        <v>0</v>
      </c>
      <c r="S271">
        <v>1</v>
      </c>
      <c r="T271">
        <v>0</v>
      </c>
      <c r="U271">
        <v>0</v>
      </c>
      <c r="V271">
        <v>1</v>
      </c>
      <c r="W271">
        <v>0</v>
      </c>
      <c r="X271">
        <v>0</v>
      </c>
      <c r="Y271">
        <v>1</v>
      </c>
      <c r="Z271">
        <v>1</v>
      </c>
      <c r="AA271">
        <v>1</v>
      </c>
      <c r="AB271">
        <v>0</v>
      </c>
      <c r="AC271">
        <v>1</v>
      </c>
      <c r="AD271">
        <v>1</v>
      </c>
      <c r="AE271">
        <v>0</v>
      </c>
      <c r="AF271">
        <v>0</v>
      </c>
      <c r="AG271">
        <v>1</v>
      </c>
      <c r="AH271">
        <v>1</v>
      </c>
      <c r="AI271">
        <v>0</v>
      </c>
      <c r="AJ271">
        <v>0</v>
      </c>
      <c r="AK271">
        <v>0</v>
      </c>
      <c r="AL271">
        <v>0</v>
      </c>
      <c r="AM271">
        <v>0</v>
      </c>
      <c r="AN271">
        <v>0</v>
      </c>
      <c r="AO271">
        <v>1</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1</v>
      </c>
      <c r="BL271">
        <v>0</v>
      </c>
      <c r="BM271">
        <v>0</v>
      </c>
      <c r="BN271">
        <v>0</v>
      </c>
      <c r="BO271">
        <v>0</v>
      </c>
      <c r="BP271">
        <v>0</v>
      </c>
      <c r="BQ271">
        <v>0</v>
      </c>
      <c r="BR271">
        <v>0</v>
      </c>
      <c r="BS271">
        <v>1</v>
      </c>
      <c r="BT271">
        <v>1</v>
      </c>
      <c r="BU271">
        <v>0</v>
      </c>
      <c r="BV271">
        <v>0</v>
      </c>
      <c r="BW271">
        <v>1</v>
      </c>
      <c r="BX271">
        <v>0</v>
      </c>
      <c r="BY271">
        <v>0</v>
      </c>
      <c r="BZ271">
        <v>0</v>
      </c>
      <c r="CA271">
        <v>1</v>
      </c>
      <c r="CB271">
        <v>0</v>
      </c>
      <c r="CC271">
        <v>0</v>
      </c>
      <c r="CD271">
        <v>0</v>
      </c>
      <c r="CE271">
        <v>0</v>
      </c>
      <c r="CF271">
        <v>0</v>
      </c>
      <c r="CG271">
        <v>0</v>
      </c>
      <c r="CH271">
        <v>0</v>
      </c>
      <c r="CI271">
        <v>0</v>
      </c>
      <c r="CJ271">
        <v>0</v>
      </c>
      <c r="CK271">
        <v>0</v>
      </c>
      <c r="CL271">
        <v>0</v>
      </c>
      <c r="CM271">
        <v>0</v>
      </c>
      <c r="CN271">
        <v>0</v>
      </c>
      <c r="CO271">
        <v>0</v>
      </c>
      <c r="CP271">
        <v>0</v>
      </c>
      <c r="CQ271">
        <v>0</v>
      </c>
      <c r="CR271">
        <v>0</v>
      </c>
      <c r="CS271">
        <v>0</v>
      </c>
      <c r="CT271">
        <v>0</v>
      </c>
      <c r="CU271">
        <v>1</v>
      </c>
      <c r="CV271">
        <v>0</v>
      </c>
      <c r="CW271">
        <v>0</v>
      </c>
      <c r="CX271">
        <v>0</v>
      </c>
      <c r="CY271">
        <v>1</v>
      </c>
      <c r="CZ271">
        <v>1</v>
      </c>
      <c r="DA271">
        <v>1</v>
      </c>
      <c r="DB271">
        <v>0</v>
      </c>
      <c r="DC271">
        <v>1</v>
      </c>
      <c r="DD271">
        <v>1</v>
      </c>
      <c r="DE271">
        <v>0</v>
      </c>
      <c r="DF271">
        <v>0</v>
      </c>
      <c r="DG271">
        <v>1</v>
      </c>
      <c r="DH271">
        <v>1</v>
      </c>
      <c r="DI271">
        <v>0</v>
      </c>
      <c r="DJ271">
        <v>0</v>
      </c>
      <c r="DK271">
        <v>0</v>
      </c>
      <c r="DL271">
        <v>0</v>
      </c>
      <c r="DM271">
        <v>0</v>
      </c>
      <c r="DN271">
        <v>0</v>
      </c>
      <c r="DO271">
        <v>0</v>
      </c>
      <c r="DP271">
        <v>1</v>
      </c>
      <c r="DQ271">
        <v>0</v>
      </c>
      <c r="DR271">
        <v>0</v>
      </c>
      <c r="DS271">
        <v>0</v>
      </c>
      <c r="DT271">
        <v>0</v>
      </c>
      <c r="DU271">
        <v>0</v>
      </c>
      <c r="DV271">
        <v>0</v>
      </c>
      <c r="DW271">
        <v>0</v>
      </c>
      <c r="DX271">
        <v>0</v>
      </c>
      <c r="DY271">
        <v>0</v>
      </c>
      <c r="DZ271">
        <v>0</v>
      </c>
      <c r="EA271">
        <v>0</v>
      </c>
      <c r="EB271">
        <v>0</v>
      </c>
      <c r="EC271">
        <v>0</v>
      </c>
      <c r="ED271">
        <v>0</v>
      </c>
      <c r="EE271">
        <v>0</v>
      </c>
      <c r="EF271">
        <v>0</v>
      </c>
      <c r="EG271">
        <v>0</v>
      </c>
      <c r="EH271">
        <v>0</v>
      </c>
      <c r="EI271">
        <v>0</v>
      </c>
      <c r="EJ271">
        <v>1</v>
      </c>
      <c r="EK271">
        <v>0</v>
      </c>
      <c r="EL271">
        <v>0</v>
      </c>
      <c r="EM271">
        <v>0</v>
      </c>
      <c r="EN271">
        <v>0</v>
      </c>
      <c r="EO271">
        <v>0</v>
      </c>
      <c r="EP271">
        <v>0</v>
      </c>
      <c r="EQ271">
        <v>0</v>
      </c>
      <c r="ER271">
        <v>0</v>
      </c>
      <c r="ES271">
        <v>0</v>
      </c>
      <c r="ET271">
        <v>0</v>
      </c>
      <c r="EU271">
        <v>0</v>
      </c>
      <c r="EV271">
        <v>1</v>
      </c>
      <c r="EW271">
        <v>0</v>
      </c>
      <c r="EX271">
        <v>1</v>
      </c>
      <c r="EY271">
        <v>1</v>
      </c>
      <c r="EZ271">
        <v>0</v>
      </c>
      <c r="FA271">
        <v>1</v>
      </c>
      <c r="FB271">
        <v>0</v>
      </c>
      <c r="FC271">
        <v>0</v>
      </c>
      <c r="FD271">
        <v>0</v>
      </c>
      <c r="FE271">
        <v>1</v>
      </c>
      <c r="FF271">
        <v>1</v>
      </c>
      <c r="FG271">
        <v>0</v>
      </c>
      <c r="FH271">
        <v>0</v>
      </c>
      <c r="FI271">
        <v>0</v>
      </c>
      <c r="FJ271">
        <v>0</v>
      </c>
      <c r="FK271">
        <v>0</v>
      </c>
      <c r="FL271">
        <v>1</v>
      </c>
      <c r="FM271">
        <v>0</v>
      </c>
      <c r="FN271">
        <v>0</v>
      </c>
      <c r="FO271">
        <v>0</v>
      </c>
      <c r="FP271">
        <v>0</v>
      </c>
      <c r="FQ271">
        <v>0</v>
      </c>
      <c r="FR271">
        <v>2</v>
      </c>
      <c r="FS271" t="s">
        <v>1925</v>
      </c>
      <c r="FT271" t="s">
        <v>1925</v>
      </c>
      <c r="FU271" t="s">
        <v>1925</v>
      </c>
      <c r="FV271" t="s">
        <v>1925</v>
      </c>
      <c r="FW271" t="s">
        <v>1925</v>
      </c>
      <c r="FX271" t="s">
        <v>1925</v>
      </c>
      <c r="FY271" t="s">
        <v>1925</v>
      </c>
      <c r="FZ271" t="s">
        <v>1925</v>
      </c>
      <c r="GA271" t="s">
        <v>1925</v>
      </c>
      <c r="GB271" t="s">
        <v>1925</v>
      </c>
      <c r="GC271">
        <v>1</v>
      </c>
      <c r="GD271">
        <v>1</v>
      </c>
      <c r="GE271">
        <v>0</v>
      </c>
      <c r="GF271">
        <v>0</v>
      </c>
      <c r="GG271">
        <v>0</v>
      </c>
      <c r="GH271">
        <v>0</v>
      </c>
      <c r="GI271">
        <v>0</v>
      </c>
      <c r="GJ271">
        <v>1</v>
      </c>
      <c r="GK271">
        <v>1</v>
      </c>
      <c r="GL271">
        <v>1</v>
      </c>
      <c r="GM271">
        <v>0</v>
      </c>
      <c r="GN271">
        <v>0</v>
      </c>
      <c r="GO271">
        <v>0</v>
      </c>
      <c r="GP271">
        <v>0</v>
      </c>
      <c r="GQ271">
        <v>0</v>
      </c>
      <c r="GR271" t="s">
        <v>1925</v>
      </c>
      <c r="GS271" t="s">
        <v>1925</v>
      </c>
      <c r="GT271" t="s">
        <v>1925</v>
      </c>
      <c r="GU271" t="s">
        <v>1925</v>
      </c>
      <c r="GV271" t="s">
        <v>1925</v>
      </c>
      <c r="GW271" t="s">
        <v>1925</v>
      </c>
      <c r="GX271" t="s">
        <v>1925</v>
      </c>
      <c r="GY271" t="s">
        <v>1925</v>
      </c>
      <c r="GZ271" t="s">
        <v>1925</v>
      </c>
      <c r="HA271" t="s">
        <v>1925</v>
      </c>
      <c r="HB271" t="s">
        <v>1925</v>
      </c>
      <c r="HC271" t="s">
        <v>1925</v>
      </c>
      <c r="HD271" t="s">
        <v>1925</v>
      </c>
      <c r="HE271">
        <v>1</v>
      </c>
      <c r="HF271">
        <v>1</v>
      </c>
      <c r="HG271">
        <v>1</v>
      </c>
      <c r="HH271">
        <v>1</v>
      </c>
      <c r="HI271">
        <v>1</v>
      </c>
      <c r="HJ271">
        <v>1</v>
      </c>
      <c r="HK271">
        <v>1</v>
      </c>
      <c r="HL271">
        <v>0</v>
      </c>
      <c r="HM271">
        <v>0</v>
      </c>
      <c r="HN271">
        <v>0</v>
      </c>
      <c r="HO271">
        <v>0</v>
      </c>
      <c r="HP271">
        <v>1</v>
      </c>
      <c r="HQ271">
        <v>0</v>
      </c>
      <c r="HR271">
        <v>0</v>
      </c>
      <c r="HS271">
        <v>0</v>
      </c>
    </row>
    <row r="272" spans="1:227" x14ac:dyDescent="0.35">
      <c r="A272" t="s">
        <v>1162</v>
      </c>
      <c r="B272" s="1">
        <v>39448</v>
      </c>
      <c r="C272" s="1">
        <v>39982</v>
      </c>
      <c r="D272">
        <v>1</v>
      </c>
      <c r="E272">
        <v>1</v>
      </c>
      <c r="F272">
        <v>1</v>
      </c>
      <c r="G272">
        <v>1</v>
      </c>
      <c r="H272">
        <v>0</v>
      </c>
      <c r="I272">
        <v>0</v>
      </c>
      <c r="J272">
        <v>0</v>
      </c>
      <c r="K272">
        <v>0</v>
      </c>
      <c r="L272">
        <v>0</v>
      </c>
      <c r="M272">
        <v>0</v>
      </c>
      <c r="N272">
        <v>0</v>
      </c>
      <c r="O272">
        <v>0</v>
      </c>
      <c r="P272">
        <v>0</v>
      </c>
      <c r="Q272">
        <v>0</v>
      </c>
      <c r="R272">
        <v>0</v>
      </c>
      <c r="S272">
        <v>1</v>
      </c>
      <c r="T272">
        <v>0</v>
      </c>
      <c r="U272">
        <v>0</v>
      </c>
      <c r="V272">
        <v>1</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1</v>
      </c>
      <c r="AY272">
        <v>1</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1</v>
      </c>
      <c r="BT272">
        <v>1</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1</v>
      </c>
      <c r="CO272" t="s">
        <v>1925</v>
      </c>
      <c r="CP272" t="s">
        <v>1925</v>
      </c>
      <c r="CQ272" t="s">
        <v>1925</v>
      </c>
      <c r="CR272" t="s">
        <v>1925</v>
      </c>
      <c r="CS272" t="s">
        <v>1925</v>
      </c>
      <c r="CT272" t="s">
        <v>1925</v>
      </c>
      <c r="CU272" t="s">
        <v>1925</v>
      </c>
      <c r="CV272" t="s">
        <v>1925</v>
      </c>
      <c r="CW272">
        <v>0</v>
      </c>
      <c r="CX272">
        <v>0</v>
      </c>
      <c r="CY272">
        <v>0</v>
      </c>
      <c r="CZ272">
        <v>0</v>
      </c>
      <c r="DA272">
        <v>0</v>
      </c>
      <c r="DB272">
        <v>0</v>
      </c>
      <c r="DC272">
        <v>0</v>
      </c>
      <c r="DD272">
        <v>0</v>
      </c>
      <c r="DE272">
        <v>0</v>
      </c>
      <c r="DF272">
        <v>0</v>
      </c>
      <c r="DG272">
        <v>0</v>
      </c>
      <c r="DH272">
        <v>0</v>
      </c>
      <c r="DI272">
        <v>0</v>
      </c>
      <c r="DJ272">
        <v>0</v>
      </c>
      <c r="DK272">
        <v>0</v>
      </c>
      <c r="DL272">
        <v>0</v>
      </c>
      <c r="DM272">
        <v>0</v>
      </c>
      <c r="DN272">
        <v>0</v>
      </c>
      <c r="DO272">
        <v>0</v>
      </c>
      <c r="DP272">
        <v>0</v>
      </c>
      <c r="DQ272">
        <v>0</v>
      </c>
      <c r="DR272">
        <v>0</v>
      </c>
      <c r="DS272">
        <v>0</v>
      </c>
      <c r="DT272">
        <v>0</v>
      </c>
      <c r="DU272">
        <v>0</v>
      </c>
      <c r="DV272">
        <v>0</v>
      </c>
      <c r="DW272">
        <v>0</v>
      </c>
      <c r="DX272">
        <v>1</v>
      </c>
      <c r="DY272">
        <v>0</v>
      </c>
      <c r="DZ272">
        <v>1</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0</v>
      </c>
      <c r="EU272">
        <v>0</v>
      </c>
      <c r="EV272">
        <v>1</v>
      </c>
      <c r="EW272">
        <v>2</v>
      </c>
      <c r="EX272" t="s">
        <v>1925</v>
      </c>
      <c r="EY272" t="s">
        <v>1925</v>
      </c>
      <c r="EZ272" t="s">
        <v>1925</v>
      </c>
      <c r="FA272" t="s">
        <v>1925</v>
      </c>
      <c r="FB272" t="s">
        <v>1925</v>
      </c>
      <c r="FC272" t="s">
        <v>1925</v>
      </c>
      <c r="FD272" t="s">
        <v>1925</v>
      </c>
      <c r="FE272">
        <v>0</v>
      </c>
      <c r="FF272" t="s">
        <v>1925</v>
      </c>
      <c r="FG272" t="s">
        <v>1925</v>
      </c>
      <c r="FH272" t="s">
        <v>1925</v>
      </c>
      <c r="FI272" t="s">
        <v>1925</v>
      </c>
      <c r="FJ272" t="s">
        <v>1925</v>
      </c>
      <c r="FK272" t="s">
        <v>1925</v>
      </c>
      <c r="FL272">
        <v>0</v>
      </c>
      <c r="FM272">
        <v>0</v>
      </c>
      <c r="FN272">
        <v>0</v>
      </c>
      <c r="FO272">
        <v>0</v>
      </c>
      <c r="FP272">
        <v>0</v>
      </c>
      <c r="FQ272">
        <v>1</v>
      </c>
      <c r="FR272">
        <v>0</v>
      </c>
      <c r="FS272">
        <v>1</v>
      </c>
      <c r="FT272">
        <v>0</v>
      </c>
      <c r="FU272">
        <v>1</v>
      </c>
      <c r="FV272">
        <v>0</v>
      </c>
      <c r="FW272">
        <v>0</v>
      </c>
      <c r="FX272">
        <v>0</v>
      </c>
      <c r="FY272">
        <v>0</v>
      </c>
      <c r="FZ272">
        <v>0</v>
      </c>
      <c r="GA272">
        <v>0</v>
      </c>
      <c r="GB272">
        <v>0</v>
      </c>
      <c r="GC272">
        <v>0</v>
      </c>
      <c r="GD272" t="s">
        <v>1925</v>
      </c>
      <c r="GE272" t="s">
        <v>1925</v>
      </c>
      <c r="GF272" t="s">
        <v>1925</v>
      </c>
      <c r="GG272" t="s">
        <v>1925</v>
      </c>
      <c r="GH272" t="s">
        <v>1925</v>
      </c>
      <c r="GI272" t="s">
        <v>1925</v>
      </c>
      <c r="GJ272" t="s">
        <v>1925</v>
      </c>
      <c r="GK272" t="s">
        <v>1925</v>
      </c>
      <c r="GL272" t="s">
        <v>1925</v>
      </c>
      <c r="GM272" t="s">
        <v>1925</v>
      </c>
      <c r="GN272" t="s">
        <v>1925</v>
      </c>
      <c r="GO272" t="s">
        <v>1925</v>
      </c>
      <c r="GP272" t="s">
        <v>1925</v>
      </c>
      <c r="GQ272" t="s">
        <v>1925</v>
      </c>
      <c r="GR272" t="s">
        <v>1925</v>
      </c>
      <c r="GS272" t="s">
        <v>1925</v>
      </c>
      <c r="GT272" t="s">
        <v>1925</v>
      </c>
      <c r="GU272" t="s">
        <v>1925</v>
      </c>
      <c r="GV272" t="s">
        <v>1925</v>
      </c>
      <c r="GW272" t="s">
        <v>1925</v>
      </c>
      <c r="GX272" t="s">
        <v>1925</v>
      </c>
      <c r="GY272" t="s">
        <v>1925</v>
      </c>
      <c r="GZ272" t="s">
        <v>1925</v>
      </c>
      <c r="HA272" t="s">
        <v>1925</v>
      </c>
      <c r="HB272" t="s">
        <v>1925</v>
      </c>
      <c r="HC272" t="s">
        <v>1925</v>
      </c>
      <c r="HD272" t="s">
        <v>1925</v>
      </c>
      <c r="HE272">
        <v>1</v>
      </c>
      <c r="HF272">
        <v>1</v>
      </c>
      <c r="HG272">
        <v>0</v>
      </c>
      <c r="HH272">
        <v>0</v>
      </c>
      <c r="HI272">
        <v>0</v>
      </c>
      <c r="HJ272">
        <v>0</v>
      </c>
      <c r="HK272">
        <v>0</v>
      </c>
      <c r="HL272">
        <v>0</v>
      </c>
      <c r="HM272">
        <v>0</v>
      </c>
      <c r="HN272">
        <v>0</v>
      </c>
      <c r="HO272">
        <v>0</v>
      </c>
      <c r="HP272">
        <v>0</v>
      </c>
      <c r="HQ272">
        <v>0</v>
      </c>
      <c r="HR272">
        <v>0</v>
      </c>
      <c r="HS272">
        <v>0</v>
      </c>
    </row>
    <row r="273" spans="1:227" x14ac:dyDescent="0.35">
      <c r="A273" t="s">
        <v>1162</v>
      </c>
      <c r="B273" s="1">
        <v>39983</v>
      </c>
      <c r="C273" s="1">
        <v>40710</v>
      </c>
      <c r="D273">
        <v>1</v>
      </c>
      <c r="E273">
        <v>1</v>
      </c>
      <c r="F273">
        <v>1</v>
      </c>
      <c r="G273">
        <v>1</v>
      </c>
      <c r="H273">
        <v>0</v>
      </c>
      <c r="I273">
        <v>0</v>
      </c>
      <c r="J273">
        <v>0</v>
      </c>
      <c r="K273">
        <v>0</v>
      </c>
      <c r="L273">
        <v>0</v>
      </c>
      <c r="M273">
        <v>0</v>
      </c>
      <c r="N273">
        <v>0</v>
      </c>
      <c r="O273">
        <v>0</v>
      </c>
      <c r="P273">
        <v>0</v>
      </c>
      <c r="Q273">
        <v>0</v>
      </c>
      <c r="R273">
        <v>0</v>
      </c>
      <c r="S273">
        <v>1</v>
      </c>
      <c r="T273">
        <v>0</v>
      </c>
      <c r="U273">
        <v>0</v>
      </c>
      <c r="V273">
        <v>1</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1</v>
      </c>
      <c r="AY273">
        <v>1</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1</v>
      </c>
      <c r="BT273">
        <v>1</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1</v>
      </c>
      <c r="CO273" t="s">
        <v>1925</v>
      </c>
      <c r="CP273" t="s">
        <v>1925</v>
      </c>
      <c r="CQ273" t="s">
        <v>1925</v>
      </c>
      <c r="CR273" t="s">
        <v>1925</v>
      </c>
      <c r="CS273" t="s">
        <v>1925</v>
      </c>
      <c r="CT273" t="s">
        <v>1925</v>
      </c>
      <c r="CU273" t="s">
        <v>1925</v>
      </c>
      <c r="CV273" t="s">
        <v>1925</v>
      </c>
      <c r="CW273">
        <v>0</v>
      </c>
      <c r="CX273">
        <v>0</v>
      </c>
      <c r="CY273">
        <v>0</v>
      </c>
      <c r="CZ273">
        <v>0</v>
      </c>
      <c r="DA273">
        <v>0</v>
      </c>
      <c r="DB273">
        <v>0</v>
      </c>
      <c r="DC273">
        <v>0</v>
      </c>
      <c r="DD273">
        <v>0</v>
      </c>
      <c r="DE273">
        <v>0</v>
      </c>
      <c r="DF273">
        <v>0</v>
      </c>
      <c r="DG273">
        <v>0</v>
      </c>
      <c r="DH273">
        <v>0</v>
      </c>
      <c r="DI273">
        <v>0</v>
      </c>
      <c r="DJ273">
        <v>0</v>
      </c>
      <c r="DK273">
        <v>0</v>
      </c>
      <c r="DL273">
        <v>0</v>
      </c>
      <c r="DM273">
        <v>0</v>
      </c>
      <c r="DN273">
        <v>0</v>
      </c>
      <c r="DO273">
        <v>0</v>
      </c>
      <c r="DP273">
        <v>0</v>
      </c>
      <c r="DQ273">
        <v>0</v>
      </c>
      <c r="DR273">
        <v>0</v>
      </c>
      <c r="DS273">
        <v>0</v>
      </c>
      <c r="DT273">
        <v>0</v>
      </c>
      <c r="DU273">
        <v>0</v>
      </c>
      <c r="DV273">
        <v>0</v>
      </c>
      <c r="DW273">
        <v>0</v>
      </c>
      <c r="DX273">
        <v>1</v>
      </c>
      <c r="DY273">
        <v>0</v>
      </c>
      <c r="DZ273">
        <v>1</v>
      </c>
      <c r="EA273">
        <v>0</v>
      </c>
      <c r="EB273">
        <v>0</v>
      </c>
      <c r="EC273">
        <v>0</v>
      </c>
      <c r="ED273">
        <v>0</v>
      </c>
      <c r="EE273">
        <v>0</v>
      </c>
      <c r="EF273">
        <v>0</v>
      </c>
      <c r="EG273">
        <v>0</v>
      </c>
      <c r="EH273">
        <v>0</v>
      </c>
      <c r="EI273">
        <v>0</v>
      </c>
      <c r="EJ273">
        <v>0</v>
      </c>
      <c r="EK273">
        <v>0</v>
      </c>
      <c r="EL273">
        <v>0</v>
      </c>
      <c r="EM273">
        <v>0</v>
      </c>
      <c r="EN273">
        <v>0</v>
      </c>
      <c r="EO273">
        <v>0</v>
      </c>
      <c r="EP273">
        <v>0</v>
      </c>
      <c r="EQ273">
        <v>0</v>
      </c>
      <c r="ER273">
        <v>0</v>
      </c>
      <c r="ES273">
        <v>0</v>
      </c>
      <c r="ET273">
        <v>0</v>
      </c>
      <c r="EU273">
        <v>0</v>
      </c>
      <c r="EV273">
        <v>1</v>
      </c>
      <c r="EW273">
        <v>2</v>
      </c>
      <c r="EX273" t="s">
        <v>1925</v>
      </c>
      <c r="EY273" t="s">
        <v>1925</v>
      </c>
      <c r="EZ273" t="s">
        <v>1925</v>
      </c>
      <c r="FA273" t="s">
        <v>1925</v>
      </c>
      <c r="FB273" t="s">
        <v>1925</v>
      </c>
      <c r="FC273" t="s">
        <v>1925</v>
      </c>
      <c r="FD273" t="s">
        <v>1925</v>
      </c>
      <c r="FE273">
        <v>0</v>
      </c>
      <c r="FF273" t="s">
        <v>1925</v>
      </c>
      <c r="FG273" t="s">
        <v>1925</v>
      </c>
      <c r="FH273" t="s">
        <v>1925</v>
      </c>
      <c r="FI273" t="s">
        <v>1925</v>
      </c>
      <c r="FJ273" t="s">
        <v>1925</v>
      </c>
      <c r="FK273" t="s">
        <v>1925</v>
      </c>
      <c r="FL273">
        <v>0</v>
      </c>
      <c r="FM273">
        <v>0</v>
      </c>
      <c r="FN273">
        <v>0</v>
      </c>
      <c r="FO273">
        <v>0</v>
      </c>
      <c r="FP273">
        <v>0</v>
      </c>
      <c r="FQ273">
        <v>1</v>
      </c>
      <c r="FR273">
        <v>0</v>
      </c>
      <c r="FS273">
        <v>1</v>
      </c>
      <c r="FT273">
        <v>1</v>
      </c>
      <c r="FU273">
        <v>1</v>
      </c>
      <c r="FV273">
        <v>0</v>
      </c>
      <c r="FW273">
        <v>0</v>
      </c>
      <c r="FX273">
        <v>0</v>
      </c>
      <c r="FY273">
        <v>0</v>
      </c>
      <c r="FZ273">
        <v>0</v>
      </c>
      <c r="GA273">
        <v>0</v>
      </c>
      <c r="GB273">
        <v>0</v>
      </c>
      <c r="GC273">
        <v>0</v>
      </c>
      <c r="GD273" t="s">
        <v>1925</v>
      </c>
      <c r="GE273" t="s">
        <v>1925</v>
      </c>
      <c r="GF273" t="s">
        <v>1925</v>
      </c>
      <c r="GG273" t="s">
        <v>1925</v>
      </c>
      <c r="GH273" t="s">
        <v>1925</v>
      </c>
      <c r="GI273" t="s">
        <v>1925</v>
      </c>
      <c r="GJ273" t="s">
        <v>1925</v>
      </c>
      <c r="GK273" t="s">
        <v>1925</v>
      </c>
      <c r="GL273" t="s">
        <v>1925</v>
      </c>
      <c r="GM273" t="s">
        <v>1925</v>
      </c>
      <c r="GN273" t="s">
        <v>1925</v>
      </c>
      <c r="GO273" t="s">
        <v>1925</v>
      </c>
      <c r="GP273" t="s">
        <v>1925</v>
      </c>
      <c r="GQ273" t="s">
        <v>1925</v>
      </c>
      <c r="GR273" t="s">
        <v>1925</v>
      </c>
      <c r="GS273" t="s">
        <v>1925</v>
      </c>
      <c r="GT273" t="s">
        <v>1925</v>
      </c>
      <c r="GU273" t="s">
        <v>1925</v>
      </c>
      <c r="GV273" t="s">
        <v>1925</v>
      </c>
      <c r="GW273" t="s">
        <v>1925</v>
      </c>
      <c r="GX273" t="s">
        <v>1925</v>
      </c>
      <c r="GY273" t="s">
        <v>1925</v>
      </c>
      <c r="GZ273" t="s">
        <v>1925</v>
      </c>
      <c r="HA273" t="s">
        <v>1925</v>
      </c>
      <c r="HB273" t="s">
        <v>1925</v>
      </c>
      <c r="HC273" t="s">
        <v>1925</v>
      </c>
      <c r="HD273" t="s">
        <v>1925</v>
      </c>
      <c r="HE273">
        <v>1</v>
      </c>
      <c r="HF273">
        <v>1</v>
      </c>
      <c r="HG273">
        <v>0</v>
      </c>
      <c r="HH273">
        <v>0</v>
      </c>
      <c r="HI273">
        <v>0</v>
      </c>
      <c r="HJ273">
        <v>0</v>
      </c>
      <c r="HK273">
        <v>0</v>
      </c>
      <c r="HL273">
        <v>0</v>
      </c>
      <c r="HM273">
        <v>0</v>
      </c>
      <c r="HN273">
        <v>0</v>
      </c>
      <c r="HO273">
        <v>0</v>
      </c>
      <c r="HP273">
        <v>0</v>
      </c>
      <c r="HQ273">
        <v>0</v>
      </c>
      <c r="HR273">
        <v>0</v>
      </c>
      <c r="HS273">
        <v>0</v>
      </c>
    </row>
    <row r="274" spans="1:227" x14ac:dyDescent="0.35">
      <c r="A274" t="s">
        <v>1162</v>
      </c>
      <c r="B274" s="1">
        <v>40711</v>
      </c>
      <c r="C274" s="1">
        <v>43435</v>
      </c>
      <c r="D274">
        <v>1</v>
      </c>
      <c r="E274">
        <v>1</v>
      </c>
      <c r="F274">
        <v>1</v>
      </c>
      <c r="G274">
        <v>1</v>
      </c>
      <c r="H274">
        <v>0</v>
      </c>
      <c r="I274">
        <v>0</v>
      </c>
      <c r="J274">
        <v>0</v>
      </c>
      <c r="K274">
        <v>0</v>
      </c>
      <c r="L274">
        <v>0</v>
      </c>
      <c r="M274">
        <v>0</v>
      </c>
      <c r="N274">
        <v>0</v>
      </c>
      <c r="O274">
        <v>0</v>
      </c>
      <c r="P274">
        <v>0</v>
      </c>
      <c r="Q274">
        <v>0</v>
      </c>
      <c r="R274">
        <v>0</v>
      </c>
      <c r="S274">
        <v>1</v>
      </c>
      <c r="T274">
        <v>0</v>
      </c>
      <c r="U274">
        <v>0</v>
      </c>
      <c r="V274">
        <v>1</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1</v>
      </c>
      <c r="AY274">
        <v>1</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1</v>
      </c>
      <c r="BT274">
        <v>1</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1</v>
      </c>
      <c r="CO274" t="s">
        <v>1925</v>
      </c>
      <c r="CP274" t="s">
        <v>1925</v>
      </c>
      <c r="CQ274" t="s">
        <v>1925</v>
      </c>
      <c r="CR274" t="s">
        <v>1925</v>
      </c>
      <c r="CS274" t="s">
        <v>1925</v>
      </c>
      <c r="CT274" t="s">
        <v>1925</v>
      </c>
      <c r="CU274" t="s">
        <v>1925</v>
      </c>
      <c r="CV274" t="s">
        <v>1925</v>
      </c>
      <c r="CW274">
        <v>0</v>
      </c>
      <c r="CX274">
        <v>0</v>
      </c>
      <c r="CY274">
        <v>0</v>
      </c>
      <c r="CZ274">
        <v>0</v>
      </c>
      <c r="DA274">
        <v>0</v>
      </c>
      <c r="DB274">
        <v>0</v>
      </c>
      <c r="DC274">
        <v>0</v>
      </c>
      <c r="DD274">
        <v>0</v>
      </c>
      <c r="DE274">
        <v>0</v>
      </c>
      <c r="DF274">
        <v>0</v>
      </c>
      <c r="DG274">
        <v>0</v>
      </c>
      <c r="DH274">
        <v>0</v>
      </c>
      <c r="DI274">
        <v>0</v>
      </c>
      <c r="DJ274">
        <v>0</v>
      </c>
      <c r="DK274">
        <v>0</v>
      </c>
      <c r="DL274">
        <v>0</v>
      </c>
      <c r="DM274">
        <v>0</v>
      </c>
      <c r="DN274">
        <v>0</v>
      </c>
      <c r="DO274">
        <v>0</v>
      </c>
      <c r="DP274">
        <v>0</v>
      </c>
      <c r="DQ274">
        <v>0</v>
      </c>
      <c r="DR274">
        <v>0</v>
      </c>
      <c r="DS274">
        <v>0</v>
      </c>
      <c r="DT274">
        <v>0</v>
      </c>
      <c r="DU274">
        <v>0</v>
      </c>
      <c r="DV274">
        <v>0</v>
      </c>
      <c r="DW274">
        <v>0</v>
      </c>
      <c r="DX274">
        <v>1</v>
      </c>
      <c r="DY274">
        <v>0</v>
      </c>
      <c r="DZ274">
        <v>1</v>
      </c>
      <c r="EA274">
        <v>0</v>
      </c>
      <c r="EB274">
        <v>0</v>
      </c>
      <c r="EC274">
        <v>0</v>
      </c>
      <c r="ED274">
        <v>0</v>
      </c>
      <c r="EE274">
        <v>0</v>
      </c>
      <c r="EF274">
        <v>0</v>
      </c>
      <c r="EG274">
        <v>0</v>
      </c>
      <c r="EH274">
        <v>0</v>
      </c>
      <c r="EI274">
        <v>0</v>
      </c>
      <c r="EJ274">
        <v>0</v>
      </c>
      <c r="EK274">
        <v>0</v>
      </c>
      <c r="EL274">
        <v>0</v>
      </c>
      <c r="EM274">
        <v>0</v>
      </c>
      <c r="EN274">
        <v>0</v>
      </c>
      <c r="EO274">
        <v>0</v>
      </c>
      <c r="EP274">
        <v>0</v>
      </c>
      <c r="EQ274">
        <v>0</v>
      </c>
      <c r="ER274">
        <v>0</v>
      </c>
      <c r="ES274">
        <v>0</v>
      </c>
      <c r="ET274">
        <v>0</v>
      </c>
      <c r="EU274">
        <v>0</v>
      </c>
      <c r="EV274">
        <v>1</v>
      </c>
      <c r="EW274">
        <v>2</v>
      </c>
      <c r="EX274" t="s">
        <v>1925</v>
      </c>
      <c r="EY274" t="s">
        <v>1925</v>
      </c>
      <c r="EZ274" t="s">
        <v>1925</v>
      </c>
      <c r="FA274" t="s">
        <v>1925</v>
      </c>
      <c r="FB274" t="s">
        <v>1925</v>
      </c>
      <c r="FC274" t="s">
        <v>1925</v>
      </c>
      <c r="FD274" t="s">
        <v>1925</v>
      </c>
      <c r="FE274">
        <v>0</v>
      </c>
      <c r="FF274" t="s">
        <v>1925</v>
      </c>
      <c r="FG274" t="s">
        <v>1925</v>
      </c>
      <c r="FH274" t="s">
        <v>1925</v>
      </c>
      <c r="FI274" t="s">
        <v>1925</v>
      </c>
      <c r="FJ274" t="s">
        <v>1925</v>
      </c>
      <c r="FK274" t="s">
        <v>1925</v>
      </c>
      <c r="FL274">
        <v>0</v>
      </c>
      <c r="FM274">
        <v>0</v>
      </c>
      <c r="FN274">
        <v>0</v>
      </c>
      <c r="FO274">
        <v>0</v>
      </c>
      <c r="FP274">
        <v>0</v>
      </c>
      <c r="FQ274">
        <v>1</v>
      </c>
      <c r="FR274">
        <v>0</v>
      </c>
      <c r="FS274">
        <v>1</v>
      </c>
      <c r="FT274">
        <v>1</v>
      </c>
      <c r="FU274">
        <v>1</v>
      </c>
      <c r="FV274">
        <v>0</v>
      </c>
      <c r="FW274">
        <v>0</v>
      </c>
      <c r="FX274">
        <v>0</v>
      </c>
      <c r="FY274">
        <v>0</v>
      </c>
      <c r="FZ274">
        <v>0</v>
      </c>
      <c r="GA274">
        <v>0</v>
      </c>
      <c r="GB274">
        <v>0</v>
      </c>
      <c r="GC274">
        <v>0</v>
      </c>
      <c r="GD274" t="s">
        <v>1925</v>
      </c>
      <c r="GE274" t="s">
        <v>1925</v>
      </c>
      <c r="GF274" t="s">
        <v>1925</v>
      </c>
      <c r="GG274" t="s">
        <v>1925</v>
      </c>
      <c r="GH274" t="s">
        <v>1925</v>
      </c>
      <c r="GI274" t="s">
        <v>1925</v>
      </c>
      <c r="GJ274" t="s">
        <v>1925</v>
      </c>
      <c r="GK274" t="s">
        <v>1925</v>
      </c>
      <c r="GL274" t="s">
        <v>1925</v>
      </c>
      <c r="GM274" t="s">
        <v>1925</v>
      </c>
      <c r="GN274" t="s">
        <v>1925</v>
      </c>
      <c r="GO274" t="s">
        <v>1925</v>
      </c>
      <c r="GP274" t="s">
        <v>1925</v>
      </c>
      <c r="GQ274" t="s">
        <v>1925</v>
      </c>
      <c r="GR274" t="s">
        <v>1925</v>
      </c>
      <c r="GS274" t="s">
        <v>1925</v>
      </c>
      <c r="GT274" t="s">
        <v>1925</v>
      </c>
      <c r="GU274" t="s">
        <v>1925</v>
      </c>
      <c r="GV274" t="s">
        <v>1925</v>
      </c>
      <c r="GW274" t="s">
        <v>1925</v>
      </c>
      <c r="GX274" t="s">
        <v>1925</v>
      </c>
      <c r="GY274" t="s">
        <v>1925</v>
      </c>
      <c r="GZ274" t="s">
        <v>1925</v>
      </c>
      <c r="HA274" t="s">
        <v>1925</v>
      </c>
      <c r="HB274" t="s">
        <v>1925</v>
      </c>
      <c r="HC274" t="s">
        <v>1925</v>
      </c>
      <c r="HD274" t="s">
        <v>1925</v>
      </c>
      <c r="HE274">
        <v>1</v>
      </c>
      <c r="HF274">
        <v>1</v>
      </c>
      <c r="HG274">
        <v>0</v>
      </c>
      <c r="HH274">
        <v>0</v>
      </c>
      <c r="HI274">
        <v>0</v>
      </c>
      <c r="HJ274">
        <v>0</v>
      </c>
      <c r="HK274">
        <v>0</v>
      </c>
      <c r="HL274">
        <v>0</v>
      </c>
      <c r="HM274">
        <v>0</v>
      </c>
      <c r="HN274">
        <v>0</v>
      </c>
      <c r="HO274">
        <v>0</v>
      </c>
      <c r="HP274">
        <v>0</v>
      </c>
      <c r="HQ274">
        <v>0</v>
      </c>
      <c r="HR274">
        <v>0</v>
      </c>
      <c r="HS274">
        <v>0</v>
      </c>
    </row>
    <row r="275" spans="1:227" x14ac:dyDescent="0.35">
      <c r="A275" t="s">
        <v>1174</v>
      </c>
      <c r="B275" s="1">
        <v>39448</v>
      </c>
      <c r="C275" s="1">
        <v>40402</v>
      </c>
      <c r="D275">
        <v>1</v>
      </c>
      <c r="E275">
        <v>0</v>
      </c>
      <c r="F275" t="s">
        <v>1925</v>
      </c>
      <c r="G275" t="s">
        <v>1925</v>
      </c>
      <c r="H275" t="s">
        <v>1925</v>
      </c>
      <c r="I275" t="s">
        <v>1925</v>
      </c>
      <c r="J275" t="s">
        <v>1925</v>
      </c>
      <c r="K275" t="s">
        <v>1925</v>
      </c>
      <c r="L275" t="s">
        <v>1925</v>
      </c>
      <c r="M275" t="s">
        <v>1925</v>
      </c>
      <c r="N275" t="s">
        <v>1925</v>
      </c>
      <c r="O275" t="s">
        <v>1925</v>
      </c>
      <c r="P275" t="s">
        <v>1925</v>
      </c>
      <c r="Q275" t="s">
        <v>1925</v>
      </c>
      <c r="R275" t="s">
        <v>1925</v>
      </c>
      <c r="S275" t="s">
        <v>1925</v>
      </c>
      <c r="T275" t="s">
        <v>1925</v>
      </c>
      <c r="U275" t="s">
        <v>1925</v>
      </c>
      <c r="V275" t="s">
        <v>1925</v>
      </c>
      <c r="W275" t="s">
        <v>1925</v>
      </c>
      <c r="X275" t="s">
        <v>1925</v>
      </c>
      <c r="Y275" t="s">
        <v>1925</v>
      </c>
      <c r="Z275" t="s">
        <v>1925</v>
      </c>
      <c r="AA275" t="s">
        <v>1925</v>
      </c>
      <c r="AB275" t="s">
        <v>1925</v>
      </c>
      <c r="AC275" t="s">
        <v>1925</v>
      </c>
      <c r="AD275" t="s">
        <v>1925</v>
      </c>
      <c r="AE275" t="s">
        <v>1925</v>
      </c>
      <c r="AF275" t="s">
        <v>1925</v>
      </c>
      <c r="AG275" t="s">
        <v>1925</v>
      </c>
      <c r="AH275" t="s">
        <v>1925</v>
      </c>
      <c r="AI275" t="s">
        <v>1925</v>
      </c>
      <c r="AJ275" t="s">
        <v>1925</v>
      </c>
      <c r="AK275" t="s">
        <v>1925</v>
      </c>
      <c r="AL275" t="s">
        <v>1925</v>
      </c>
      <c r="AM275" t="s">
        <v>1925</v>
      </c>
      <c r="AN275" t="s">
        <v>1925</v>
      </c>
      <c r="AO275" t="s">
        <v>1925</v>
      </c>
      <c r="AP275" t="s">
        <v>1925</v>
      </c>
      <c r="AQ275" t="s">
        <v>1925</v>
      </c>
      <c r="AR275" t="s">
        <v>1925</v>
      </c>
      <c r="AS275" t="s">
        <v>1925</v>
      </c>
      <c r="AT275" t="s">
        <v>1925</v>
      </c>
      <c r="AU275" t="s">
        <v>1925</v>
      </c>
      <c r="AV275" t="s">
        <v>1925</v>
      </c>
      <c r="AW275" t="s">
        <v>1925</v>
      </c>
      <c r="AX275" t="s">
        <v>1925</v>
      </c>
      <c r="AY275" t="s">
        <v>1925</v>
      </c>
      <c r="AZ275" t="s">
        <v>1925</v>
      </c>
      <c r="BA275" t="s">
        <v>1925</v>
      </c>
      <c r="BB275" t="s">
        <v>1925</v>
      </c>
      <c r="BC275" t="s">
        <v>1925</v>
      </c>
      <c r="BD275" t="s">
        <v>1925</v>
      </c>
      <c r="BE275" t="s">
        <v>1925</v>
      </c>
      <c r="BF275" t="s">
        <v>1925</v>
      </c>
      <c r="BG275" t="s">
        <v>1925</v>
      </c>
      <c r="BH275" t="s">
        <v>1925</v>
      </c>
      <c r="BI275" t="s">
        <v>1925</v>
      </c>
      <c r="BJ275" t="s">
        <v>1925</v>
      </c>
      <c r="BK275" t="s">
        <v>1925</v>
      </c>
      <c r="BL275" t="s">
        <v>1925</v>
      </c>
      <c r="BM275" t="s">
        <v>1925</v>
      </c>
      <c r="BN275" t="s">
        <v>1925</v>
      </c>
      <c r="BO275" t="s">
        <v>1925</v>
      </c>
      <c r="BP275" t="s">
        <v>1925</v>
      </c>
      <c r="BQ275" t="s">
        <v>1925</v>
      </c>
      <c r="BR275" t="s">
        <v>1925</v>
      </c>
      <c r="BS275" t="s">
        <v>1925</v>
      </c>
      <c r="BT275">
        <v>1</v>
      </c>
      <c r="BU275">
        <v>0</v>
      </c>
      <c r="BV275">
        <v>0</v>
      </c>
      <c r="BW275">
        <v>1</v>
      </c>
      <c r="BX275">
        <v>0</v>
      </c>
      <c r="BY275">
        <v>0</v>
      </c>
      <c r="BZ275">
        <v>1</v>
      </c>
      <c r="CA275">
        <v>0</v>
      </c>
      <c r="CB275">
        <v>0</v>
      </c>
      <c r="CC275">
        <v>0</v>
      </c>
      <c r="CD275">
        <v>0</v>
      </c>
      <c r="CE275">
        <v>0</v>
      </c>
      <c r="CF275">
        <v>0</v>
      </c>
      <c r="CG275">
        <v>1</v>
      </c>
      <c r="CH275">
        <v>0</v>
      </c>
      <c r="CI275">
        <v>0</v>
      </c>
      <c r="CJ275">
        <v>0</v>
      </c>
      <c r="CK275">
        <v>0</v>
      </c>
      <c r="CL275">
        <v>0</v>
      </c>
      <c r="CM275">
        <v>0</v>
      </c>
      <c r="CN275">
        <v>0</v>
      </c>
      <c r="CO275">
        <v>0</v>
      </c>
      <c r="CP275">
        <v>0</v>
      </c>
      <c r="CQ275">
        <v>0</v>
      </c>
      <c r="CR275">
        <v>0</v>
      </c>
      <c r="CS275">
        <v>0</v>
      </c>
      <c r="CT275">
        <v>1</v>
      </c>
      <c r="CU275">
        <v>0</v>
      </c>
      <c r="CV275">
        <v>1</v>
      </c>
      <c r="CW275">
        <v>0</v>
      </c>
      <c r="CX275">
        <v>1</v>
      </c>
      <c r="CY275">
        <v>1</v>
      </c>
      <c r="CZ275">
        <v>0</v>
      </c>
      <c r="DA275">
        <v>0</v>
      </c>
      <c r="DB275">
        <v>0</v>
      </c>
      <c r="DC275">
        <v>1</v>
      </c>
      <c r="DD275">
        <v>0</v>
      </c>
      <c r="DE275">
        <v>0</v>
      </c>
      <c r="DF275">
        <v>1</v>
      </c>
      <c r="DG275">
        <v>0</v>
      </c>
      <c r="DH275">
        <v>1</v>
      </c>
      <c r="DI275">
        <v>0</v>
      </c>
      <c r="DJ275">
        <v>0</v>
      </c>
      <c r="DK275">
        <v>1</v>
      </c>
      <c r="DL275">
        <v>0</v>
      </c>
      <c r="DM275">
        <v>0</v>
      </c>
      <c r="DN275">
        <v>1</v>
      </c>
      <c r="DO275">
        <v>0</v>
      </c>
      <c r="DP275">
        <v>1</v>
      </c>
      <c r="DQ275">
        <v>0</v>
      </c>
      <c r="DR275">
        <v>0</v>
      </c>
      <c r="DS275">
        <v>0</v>
      </c>
      <c r="DT275">
        <v>0</v>
      </c>
      <c r="DU275">
        <v>0</v>
      </c>
      <c r="DV275">
        <v>0</v>
      </c>
      <c r="DW275">
        <v>0</v>
      </c>
      <c r="DX275">
        <v>0</v>
      </c>
      <c r="DY275">
        <v>0</v>
      </c>
      <c r="DZ275">
        <v>0</v>
      </c>
      <c r="EA275">
        <v>0</v>
      </c>
      <c r="EB275">
        <v>0</v>
      </c>
      <c r="EC275">
        <v>0</v>
      </c>
      <c r="ED275">
        <v>0</v>
      </c>
      <c r="EE275">
        <v>0</v>
      </c>
      <c r="EF275">
        <v>0</v>
      </c>
      <c r="EG275">
        <v>0</v>
      </c>
      <c r="EH275">
        <v>0</v>
      </c>
      <c r="EI275">
        <v>0</v>
      </c>
      <c r="EJ275">
        <v>1</v>
      </c>
      <c r="EK275">
        <v>0</v>
      </c>
      <c r="EL275">
        <v>1</v>
      </c>
      <c r="EM275">
        <v>0</v>
      </c>
      <c r="EN275">
        <v>0</v>
      </c>
      <c r="EO275">
        <v>0</v>
      </c>
      <c r="EP275">
        <v>0</v>
      </c>
      <c r="EQ275">
        <v>0</v>
      </c>
      <c r="ER275">
        <v>0</v>
      </c>
      <c r="ES275">
        <v>0</v>
      </c>
      <c r="ET275">
        <v>0</v>
      </c>
      <c r="EU275">
        <v>0</v>
      </c>
      <c r="EV275">
        <v>0</v>
      </c>
      <c r="EW275">
        <v>0</v>
      </c>
      <c r="EX275">
        <v>0</v>
      </c>
      <c r="EY275">
        <v>1</v>
      </c>
      <c r="EZ275">
        <v>0</v>
      </c>
      <c r="FA275">
        <v>1</v>
      </c>
      <c r="FB275">
        <v>0</v>
      </c>
      <c r="FC275">
        <v>0</v>
      </c>
      <c r="FD275">
        <v>0</v>
      </c>
      <c r="FE275">
        <v>0</v>
      </c>
      <c r="FF275" t="s">
        <v>1925</v>
      </c>
      <c r="FG275" t="s">
        <v>1925</v>
      </c>
      <c r="FH275" t="s">
        <v>1925</v>
      </c>
      <c r="FI275" t="s">
        <v>1925</v>
      </c>
      <c r="FJ275" t="s">
        <v>1925</v>
      </c>
      <c r="FK275" t="s">
        <v>1925</v>
      </c>
      <c r="FL275">
        <v>1</v>
      </c>
      <c r="FM275">
        <v>0</v>
      </c>
      <c r="FN275">
        <v>0</v>
      </c>
      <c r="FO275">
        <v>0</v>
      </c>
      <c r="FP275">
        <v>0</v>
      </c>
      <c r="FQ275">
        <v>0</v>
      </c>
      <c r="FR275">
        <v>2</v>
      </c>
      <c r="FS275" t="s">
        <v>1925</v>
      </c>
      <c r="FT275" t="s">
        <v>1925</v>
      </c>
      <c r="FU275" t="s">
        <v>1925</v>
      </c>
      <c r="FV275" t="s">
        <v>1925</v>
      </c>
      <c r="FW275" t="s">
        <v>1925</v>
      </c>
      <c r="FX275" t="s">
        <v>1925</v>
      </c>
      <c r="FY275" t="s">
        <v>1925</v>
      </c>
      <c r="FZ275" t="s">
        <v>1925</v>
      </c>
      <c r="GA275" t="s">
        <v>1925</v>
      </c>
      <c r="GB275" t="s">
        <v>1925</v>
      </c>
      <c r="GC275">
        <v>1</v>
      </c>
      <c r="GD275">
        <v>0</v>
      </c>
      <c r="GE275">
        <v>0</v>
      </c>
      <c r="GF275">
        <v>1</v>
      </c>
      <c r="GG275">
        <v>1</v>
      </c>
      <c r="GH275">
        <v>0</v>
      </c>
      <c r="GI275">
        <v>0</v>
      </c>
      <c r="GJ275">
        <v>1</v>
      </c>
      <c r="GK275">
        <v>0</v>
      </c>
      <c r="GL275">
        <v>1</v>
      </c>
      <c r="GM275">
        <v>1</v>
      </c>
      <c r="GN275">
        <v>1</v>
      </c>
      <c r="GO275">
        <v>1</v>
      </c>
      <c r="GP275">
        <v>0</v>
      </c>
      <c r="GQ275">
        <v>0</v>
      </c>
      <c r="GR275" t="s">
        <v>1925</v>
      </c>
      <c r="GS275" t="s">
        <v>1925</v>
      </c>
      <c r="GT275" t="s">
        <v>1925</v>
      </c>
      <c r="GU275" t="s">
        <v>1925</v>
      </c>
      <c r="GV275" t="s">
        <v>1925</v>
      </c>
      <c r="GW275" t="s">
        <v>1925</v>
      </c>
      <c r="GX275" t="s">
        <v>1925</v>
      </c>
      <c r="GY275" t="s">
        <v>1925</v>
      </c>
      <c r="GZ275" t="s">
        <v>1925</v>
      </c>
      <c r="HA275" t="s">
        <v>1925</v>
      </c>
      <c r="HB275" t="s">
        <v>1925</v>
      </c>
      <c r="HC275" t="s">
        <v>1925</v>
      </c>
      <c r="HD275" t="s">
        <v>1925</v>
      </c>
      <c r="HE275">
        <v>1</v>
      </c>
      <c r="HF275">
        <v>1</v>
      </c>
      <c r="HG275">
        <v>0</v>
      </c>
      <c r="HH275">
        <v>0</v>
      </c>
      <c r="HI275">
        <v>0</v>
      </c>
      <c r="HJ275">
        <v>0</v>
      </c>
      <c r="HK275">
        <v>0</v>
      </c>
      <c r="HL275">
        <v>0</v>
      </c>
      <c r="HM275">
        <v>1</v>
      </c>
      <c r="HN275">
        <v>0</v>
      </c>
      <c r="HO275">
        <v>0</v>
      </c>
      <c r="HP275">
        <v>0</v>
      </c>
      <c r="HQ275">
        <v>0</v>
      </c>
      <c r="HR275">
        <v>0</v>
      </c>
      <c r="HS275">
        <v>0</v>
      </c>
    </row>
    <row r="276" spans="1:227" x14ac:dyDescent="0.35">
      <c r="A276" t="s">
        <v>1174</v>
      </c>
      <c r="B276" s="1">
        <v>40403</v>
      </c>
      <c r="C276" s="1">
        <v>41090</v>
      </c>
      <c r="D276">
        <v>1</v>
      </c>
      <c r="E276">
        <v>0</v>
      </c>
      <c r="F276" t="s">
        <v>1925</v>
      </c>
      <c r="G276" t="s">
        <v>1925</v>
      </c>
      <c r="H276" t="s">
        <v>1925</v>
      </c>
      <c r="I276" t="s">
        <v>1925</v>
      </c>
      <c r="J276" t="s">
        <v>1925</v>
      </c>
      <c r="K276" t="s">
        <v>1925</v>
      </c>
      <c r="L276" t="s">
        <v>1925</v>
      </c>
      <c r="M276" t="s">
        <v>1925</v>
      </c>
      <c r="N276" t="s">
        <v>1925</v>
      </c>
      <c r="O276" t="s">
        <v>1925</v>
      </c>
      <c r="P276" t="s">
        <v>1925</v>
      </c>
      <c r="Q276" t="s">
        <v>1925</v>
      </c>
      <c r="R276" t="s">
        <v>1925</v>
      </c>
      <c r="S276" t="s">
        <v>1925</v>
      </c>
      <c r="T276" t="s">
        <v>1925</v>
      </c>
      <c r="U276" t="s">
        <v>1925</v>
      </c>
      <c r="V276" t="s">
        <v>1925</v>
      </c>
      <c r="W276" t="s">
        <v>1925</v>
      </c>
      <c r="X276" t="s">
        <v>1925</v>
      </c>
      <c r="Y276" t="s">
        <v>1925</v>
      </c>
      <c r="Z276" t="s">
        <v>1925</v>
      </c>
      <c r="AA276" t="s">
        <v>1925</v>
      </c>
      <c r="AB276" t="s">
        <v>1925</v>
      </c>
      <c r="AC276" t="s">
        <v>1925</v>
      </c>
      <c r="AD276" t="s">
        <v>1925</v>
      </c>
      <c r="AE276" t="s">
        <v>1925</v>
      </c>
      <c r="AF276" t="s">
        <v>1925</v>
      </c>
      <c r="AG276" t="s">
        <v>1925</v>
      </c>
      <c r="AH276" t="s">
        <v>1925</v>
      </c>
      <c r="AI276" t="s">
        <v>1925</v>
      </c>
      <c r="AJ276" t="s">
        <v>1925</v>
      </c>
      <c r="AK276" t="s">
        <v>1925</v>
      </c>
      <c r="AL276" t="s">
        <v>1925</v>
      </c>
      <c r="AM276" t="s">
        <v>1925</v>
      </c>
      <c r="AN276" t="s">
        <v>1925</v>
      </c>
      <c r="AO276" t="s">
        <v>1925</v>
      </c>
      <c r="AP276" t="s">
        <v>1925</v>
      </c>
      <c r="AQ276" t="s">
        <v>1925</v>
      </c>
      <c r="AR276" t="s">
        <v>1925</v>
      </c>
      <c r="AS276" t="s">
        <v>1925</v>
      </c>
      <c r="AT276" t="s">
        <v>1925</v>
      </c>
      <c r="AU276" t="s">
        <v>1925</v>
      </c>
      <c r="AV276" t="s">
        <v>1925</v>
      </c>
      <c r="AW276" t="s">
        <v>1925</v>
      </c>
      <c r="AX276" t="s">
        <v>1925</v>
      </c>
      <c r="AY276" t="s">
        <v>1925</v>
      </c>
      <c r="AZ276" t="s">
        <v>1925</v>
      </c>
      <c r="BA276" t="s">
        <v>1925</v>
      </c>
      <c r="BB276" t="s">
        <v>1925</v>
      </c>
      <c r="BC276" t="s">
        <v>1925</v>
      </c>
      <c r="BD276" t="s">
        <v>1925</v>
      </c>
      <c r="BE276" t="s">
        <v>1925</v>
      </c>
      <c r="BF276" t="s">
        <v>1925</v>
      </c>
      <c r="BG276" t="s">
        <v>1925</v>
      </c>
      <c r="BH276" t="s">
        <v>1925</v>
      </c>
      <c r="BI276" t="s">
        <v>1925</v>
      </c>
      <c r="BJ276" t="s">
        <v>1925</v>
      </c>
      <c r="BK276" t="s">
        <v>1925</v>
      </c>
      <c r="BL276" t="s">
        <v>1925</v>
      </c>
      <c r="BM276" t="s">
        <v>1925</v>
      </c>
      <c r="BN276" t="s">
        <v>1925</v>
      </c>
      <c r="BO276" t="s">
        <v>1925</v>
      </c>
      <c r="BP276" t="s">
        <v>1925</v>
      </c>
      <c r="BQ276" t="s">
        <v>1925</v>
      </c>
      <c r="BR276" t="s">
        <v>1925</v>
      </c>
      <c r="BS276" t="s">
        <v>1925</v>
      </c>
      <c r="BT276">
        <v>1</v>
      </c>
      <c r="BU276">
        <v>0</v>
      </c>
      <c r="BV276">
        <v>0</v>
      </c>
      <c r="BW276">
        <v>1</v>
      </c>
      <c r="BX276">
        <v>0</v>
      </c>
      <c r="BY276">
        <v>0</v>
      </c>
      <c r="BZ276">
        <v>1</v>
      </c>
      <c r="CA276">
        <v>0</v>
      </c>
      <c r="CB276">
        <v>0</v>
      </c>
      <c r="CC276">
        <v>0</v>
      </c>
      <c r="CD276">
        <v>0</v>
      </c>
      <c r="CE276">
        <v>0</v>
      </c>
      <c r="CF276">
        <v>0</v>
      </c>
      <c r="CG276">
        <v>1</v>
      </c>
      <c r="CH276">
        <v>0</v>
      </c>
      <c r="CI276">
        <v>0</v>
      </c>
      <c r="CJ276">
        <v>0</v>
      </c>
      <c r="CK276">
        <v>0</v>
      </c>
      <c r="CL276">
        <v>0</v>
      </c>
      <c r="CM276">
        <v>0</v>
      </c>
      <c r="CN276">
        <v>0</v>
      </c>
      <c r="CO276">
        <v>0</v>
      </c>
      <c r="CP276">
        <v>0</v>
      </c>
      <c r="CQ276">
        <v>0</v>
      </c>
      <c r="CR276">
        <v>0</v>
      </c>
      <c r="CS276">
        <v>0</v>
      </c>
      <c r="CT276">
        <v>1</v>
      </c>
      <c r="CU276">
        <v>0</v>
      </c>
      <c r="CV276">
        <v>1</v>
      </c>
      <c r="CW276">
        <v>0</v>
      </c>
      <c r="CX276">
        <v>1</v>
      </c>
      <c r="CY276">
        <v>1</v>
      </c>
      <c r="CZ276">
        <v>0</v>
      </c>
      <c r="DA276">
        <v>0</v>
      </c>
      <c r="DB276">
        <v>0</v>
      </c>
      <c r="DC276">
        <v>1</v>
      </c>
      <c r="DD276">
        <v>0</v>
      </c>
      <c r="DE276">
        <v>0</v>
      </c>
      <c r="DF276">
        <v>1</v>
      </c>
      <c r="DG276">
        <v>0</v>
      </c>
      <c r="DH276">
        <v>1</v>
      </c>
      <c r="DI276">
        <v>0</v>
      </c>
      <c r="DJ276">
        <v>0</v>
      </c>
      <c r="DK276">
        <v>1</v>
      </c>
      <c r="DL276">
        <v>0</v>
      </c>
      <c r="DM276">
        <v>0</v>
      </c>
      <c r="DN276">
        <v>1</v>
      </c>
      <c r="DO276">
        <v>0</v>
      </c>
      <c r="DP276">
        <v>1</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1</v>
      </c>
      <c r="EK276">
        <v>0</v>
      </c>
      <c r="EL276">
        <v>1</v>
      </c>
      <c r="EM276">
        <v>0</v>
      </c>
      <c r="EN276">
        <v>0</v>
      </c>
      <c r="EO276">
        <v>0</v>
      </c>
      <c r="EP276">
        <v>0</v>
      </c>
      <c r="EQ276">
        <v>0</v>
      </c>
      <c r="ER276">
        <v>0</v>
      </c>
      <c r="ES276">
        <v>0</v>
      </c>
      <c r="ET276">
        <v>0</v>
      </c>
      <c r="EU276">
        <v>0</v>
      </c>
      <c r="EV276">
        <v>0</v>
      </c>
      <c r="EW276">
        <v>0</v>
      </c>
      <c r="EX276">
        <v>0</v>
      </c>
      <c r="EY276">
        <v>1</v>
      </c>
      <c r="EZ276">
        <v>0</v>
      </c>
      <c r="FA276">
        <v>1</v>
      </c>
      <c r="FB276">
        <v>0</v>
      </c>
      <c r="FC276">
        <v>0</v>
      </c>
      <c r="FD276">
        <v>0</v>
      </c>
      <c r="FE276">
        <v>0</v>
      </c>
      <c r="FF276" t="s">
        <v>1925</v>
      </c>
      <c r="FG276" t="s">
        <v>1925</v>
      </c>
      <c r="FH276" t="s">
        <v>1925</v>
      </c>
      <c r="FI276" t="s">
        <v>1925</v>
      </c>
      <c r="FJ276" t="s">
        <v>1925</v>
      </c>
      <c r="FK276" t="s">
        <v>1925</v>
      </c>
      <c r="FL276">
        <v>1</v>
      </c>
      <c r="FM276">
        <v>0</v>
      </c>
      <c r="FN276">
        <v>0</v>
      </c>
      <c r="FO276">
        <v>0</v>
      </c>
      <c r="FP276">
        <v>0</v>
      </c>
      <c r="FQ276">
        <v>0</v>
      </c>
      <c r="FR276">
        <v>2</v>
      </c>
      <c r="FS276" t="s">
        <v>1925</v>
      </c>
      <c r="FT276" t="s">
        <v>1925</v>
      </c>
      <c r="FU276" t="s">
        <v>1925</v>
      </c>
      <c r="FV276" t="s">
        <v>1925</v>
      </c>
      <c r="FW276" t="s">
        <v>1925</v>
      </c>
      <c r="FX276" t="s">
        <v>1925</v>
      </c>
      <c r="FY276" t="s">
        <v>1925</v>
      </c>
      <c r="FZ276" t="s">
        <v>1925</v>
      </c>
      <c r="GA276" t="s">
        <v>1925</v>
      </c>
      <c r="GB276" t="s">
        <v>1925</v>
      </c>
      <c r="GC276">
        <v>1</v>
      </c>
      <c r="GD276">
        <v>0</v>
      </c>
      <c r="GE276">
        <v>0</v>
      </c>
      <c r="GF276">
        <v>1</v>
      </c>
      <c r="GG276">
        <v>1</v>
      </c>
      <c r="GH276">
        <v>0</v>
      </c>
      <c r="GI276">
        <v>0</v>
      </c>
      <c r="GJ276">
        <v>1</v>
      </c>
      <c r="GK276">
        <v>0</v>
      </c>
      <c r="GL276">
        <v>1</v>
      </c>
      <c r="GM276">
        <v>1</v>
      </c>
      <c r="GN276">
        <v>1</v>
      </c>
      <c r="GO276">
        <v>1</v>
      </c>
      <c r="GP276">
        <v>0</v>
      </c>
      <c r="GQ276">
        <v>0</v>
      </c>
      <c r="GR276" t="s">
        <v>1925</v>
      </c>
      <c r="GS276" t="s">
        <v>1925</v>
      </c>
      <c r="GT276" t="s">
        <v>1925</v>
      </c>
      <c r="GU276" t="s">
        <v>1925</v>
      </c>
      <c r="GV276" t="s">
        <v>1925</v>
      </c>
      <c r="GW276" t="s">
        <v>1925</v>
      </c>
      <c r="GX276" t="s">
        <v>1925</v>
      </c>
      <c r="GY276" t="s">
        <v>1925</v>
      </c>
      <c r="GZ276" t="s">
        <v>1925</v>
      </c>
      <c r="HA276" t="s">
        <v>1925</v>
      </c>
      <c r="HB276" t="s">
        <v>1925</v>
      </c>
      <c r="HC276" t="s">
        <v>1925</v>
      </c>
      <c r="HD276" t="s">
        <v>1925</v>
      </c>
      <c r="HE276">
        <v>1</v>
      </c>
      <c r="HF276">
        <v>1</v>
      </c>
      <c r="HG276">
        <v>0</v>
      </c>
      <c r="HH276">
        <v>0</v>
      </c>
      <c r="HI276">
        <v>0</v>
      </c>
      <c r="HJ276">
        <v>0</v>
      </c>
      <c r="HK276">
        <v>0</v>
      </c>
      <c r="HL276">
        <v>0</v>
      </c>
      <c r="HM276">
        <v>1</v>
      </c>
      <c r="HN276">
        <v>0</v>
      </c>
      <c r="HO276">
        <v>0</v>
      </c>
      <c r="HP276">
        <v>0</v>
      </c>
      <c r="HQ276">
        <v>0</v>
      </c>
      <c r="HR276">
        <v>0</v>
      </c>
      <c r="HS276">
        <v>0</v>
      </c>
    </row>
    <row r="277" spans="1:227" x14ac:dyDescent="0.35">
      <c r="A277" t="s">
        <v>1174</v>
      </c>
      <c r="B277" s="1">
        <v>41091</v>
      </c>
      <c r="C277" s="1">
        <v>41177</v>
      </c>
      <c r="D277">
        <v>1</v>
      </c>
      <c r="E277">
        <v>0</v>
      </c>
      <c r="F277" t="s">
        <v>1925</v>
      </c>
      <c r="G277" t="s">
        <v>1925</v>
      </c>
      <c r="H277" t="s">
        <v>1925</v>
      </c>
      <c r="I277" t="s">
        <v>1925</v>
      </c>
      <c r="J277" t="s">
        <v>1925</v>
      </c>
      <c r="K277" t="s">
        <v>1925</v>
      </c>
      <c r="L277" t="s">
        <v>1925</v>
      </c>
      <c r="M277" t="s">
        <v>1925</v>
      </c>
      <c r="N277" t="s">
        <v>1925</v>
      </c>
      <c r="O277" t="s">
        <v>1925</v>
      </c>
      <c r="P277" t="s">
        <v>1925</v>
      </c>
      <c r="Q277" t="s">
        <v>1925</v>
      </c>
      <c r="R277" t="s">
        <v>1925</v>
      </c>
      <c r="S277" t="s">
        <v>1925</v>
      </c>
      <c r="T277" t="s">
        <v>1925</v>
      </c>
      <c r="U277" t="s">
        <v>1925</v>
      </c>
      <c r="V277" t="s">
        <v>1925</v>
      </c>
      <c r="W277" t="s">
        <v>1925</v>
      </c>
      <c r="X277" t="s">
        <v>1925</v>
      </c>
      <c r="Y277" t="s">
        <v>1925</v>
      </c>
      <c r="Z277" t="s">
        <v>1925</v>
      </c>
      <c r="AA277" t="s">
        <v>1925</v>
      </c>
      <c r="AB277" t="s">
        <v>1925</v>
      </c>
      <c r="AC277" t="s">
        <v>1925</v>
      </c>
      <c r="AD277" t="s">
        <v>1925</v>
      </c>
      <c r="AE277" t="s">
        <v>1925</v>
      </c>
      <c r="AF277" t="s">
        <v>1925</v>
      </c>
      <c r="AG277" t="s">
        <v>1925</v>
      </c>
      <c r="AH277" t="s">
        <v>1925</v>
      </c>
      <c r="AI277" t="s">
        <v>1925</v>
      </c>
      <c r="AJ277" t="s">
        <v>1925</v>
      </c>
      <c r="AK277" t="s">
        <v>1925</v>
      </c>
      <c r="AL277" t="s">
        <v>1925</v>
      </c>
      <c r="AM277" t="s">
        <v>1925</v>
      </c>
      <c r="AN277" t="s">
        <v>1925</v>
      </c>
      <c r="AO277" t="s">
        <v>1925</v>
      </c>
      <c r="AP277" t="s">
        <v>1925</v>
      </c>
      <c r="AQ277" t="s">
        <v>1925</v>
      </c>
      <c r="AR277" t="s">
        <v>1925</v>
      </c>
      <c r="AS277" t="s">
        <v>1925</v>
      </c>
      <c r="AT277" t="s">
        <v>1925</v>
      </c>
      <c r="AU277" t="s">
        <v>1925</v>
      </c>
      <c r="AV277" t="s">
        <v>1925</v>
      </c>
      <c r="AW277" t="s">
        <v>1925</v>
      </c>
      <c r="AX277" t="s">
        <v>1925</v>
      </c>
      <c r="AY277" t="s">
        <v>1925</v>
      </c>
      <c r="AZ277" t="s">
        <v>1925</v>
      </c>
      <c r="BA277" t="s">
        <v>1925</v>
      </c>
      <c r="BB277" t="s">
        <v>1925</v>
      </c>
      <c r="BC277" t="s">
        <v>1925</v>
      </c>
      <c r="BD277" t="s">
        <v>1925</v>
      </c>
      <c r="BE277" t="s">
        <v>1925</v>
      </c>
      <c r="BF277" t="s">
        <v>1925</v>
      </c>
      <c r="BG277" t="s">
        <v>1925</v>
      </c>
      <c r="BH277" t="s">
        <v>1925</v>
      </c>
      <c r="BI277" t="s">
        <v>1925</v>
      </c>
      <c r="BJ277" t="s">
        <v>1925</v>
      </c>
      <c r="BK277" t="s">
        <v>1925</v>
      </c>
      <c r="BL277" t="s">
        <v>1925</v>
      </c>
      <c r="BM277" t="s">
        <v>1925</v>
      </c>
      <c r="BN277" t="s">
        <v>1925</v>
      </c>
      <c r="BO277" t="s">
        <v>1925</v>
      </c>
      <c r="BP277" t="s">
        <v>1925</v>
      </c>
      <c r="BQ277" t="s">
        <v>1925</v>
      </c>
      <c r="BR277" t="s">
        <v>1925</v>
      </c>
      <c r="BS277" t="s">
        <v>1925</v>
      </c>
      <c r="BT277">
        <v>1</v>
      </c>
      <c r="BU277">
        <v>0</v>
      </c>
      <c r="BV277">
        <v>0</v>
      </c>
      <c r="BW277">
        <v>1</v>
      </c>
      <c r="BX277">
        <v>0</v>
      </c>
      <c r="BY277">
        <v>0</v>
      </c>
      <c r="BZ277">
        <v>1</v>
      </c>
      <c r="CA277">
        <v>0</v>
      </c>
      <c r="CB277">
        <v>0</v>
      </c>
      <c r="CC277">
        <v>0</v>
      </c>
      <c r="CD277">
        <v>0</v>
      </c>
      <c r="CE277">
        <v>0</v>
      </c>
      <c r="CF277">
        <v>0</v>
      </c>
      <c r="CG277">
        <v>1</v>
      </c>
      <c r="CH277">
        <v>0</v>
      </c>
      <c r="CI277">
        <v>0</v>
      </c>
      <c r="CJ277">
        <v>0</v>
      </c>
      <c r="CK277">
        <v>0</v>
      </c>
      <c r="CL277">
        <v>0</v>
      </c>
      <c r="CM277">
        <v>0</v>
      </c>
      <c r="CN277">
        <v>0</v>
      </c>
      <c r="CO277">
        <v>0</v>
      </c>
      <c r="CP277">
        <v>0</v>
      </c>
      <c r="CQ277">
        <v>0</v>
      </c>
      <c r="CR277">
        <v>0</v>
      </c>
      <c r="CS277">
        <v>0</v>
      </c>
      <c r="CT277">
        <v>1</v>
      </c>
      <c r="CU277">
        <v>0</v>
      </c>
      <c r="CV277">
        <v>1</v>
      </c>
      <c r="CW277">
        <v>0</v>
      </c>
      <c r="CX277">
        <v>1</v>
      </c>
      <c r="CY277">
        <v>1</v>
      </c>
      <c r="CZ277">
        <v>0</v>
      </c>
      <c r="DA277">
        <v>0</v>
      </c>
      <c r="DB277">
        <v>0</v>
      </c>
      <c r="DC277">
        <v>1</v>
      </c>
      <c r="DD277">
        <v>0</v>
      </c>
      <c r="DE277">
        <v>0</v>
      </c>
      <c r="DF277">
        <v>1</v>
      </c>
      <c r="DG277">
        <v>0</v>
      </c>
      <c r="DH277">
        <v>1</v>
      </c>
      <c r="DI277">
        <v>0</v>
      </c>
      <c r="DJ277">
        <v>0</v>
      </c>
      <c r="DK277">
        <v>1</v>
      </c>
      <c r="DL277">
        <v>0</v>
      </c>
      <c r="DM277">
        <v>0</v>
      </c>
      <c r="DN277">
        <v>1</v>
      </c>
      <c r="DO277">
        <v>0</v>
      </c>
      <c r="DP277">
        <v>1</v>
      </c>
      <c r="DQ277">
        <v>0</v>
      </c>
      <c r="DR277">
        <v>0</v>
      </c>
      <c r="DS277">
        <v>0</v>
      </c>
      <c r="DT277">
        <v>0</v>
      </c>
      <c r="DU277">
        <v>0</v>
      </c>
      <c r="DV277">
        <v>0</v>
      </c>
      <c r="DW277">
        <v>0</v>
      </c>
      <c r="DX277">
        <v>0</v>
      </c>
      <c r="DY277">
        <v>0</v>
      </c>
      <c r="DZ277">
        <v>0</v>
      </c>
      <c r="EA277">
        <v>0</v>
      </c>
      <c r="EB277">
        <v>0</v>
      </c>
      <c r="EC277">
        <v>0</v>
      </c>
      <c r="ED277">
        <v>0</v>
      </c>
      <c r="EE277">
        <v>0</v>
      </c>
      <c r="EF277">
        <v>0</v>
      </c>
      <c r="EG277">
        <v>0</v>
      </c>
      <c r="EH277">
        <v>0</v>
      </c>
      <c r="EI277">
        <v>0</v>
      </c>
      <c r="EJ277">
        <v>1</v>
      </c>
      <c r="EK277">
        <v>0</v>
      </c>
      <c r="EL277">
        <v>1</v>
      </c>
      <c r="EM277">
        <v>0</v>
      </c>
      <c r="EN277">
        <v>0</v>
      </c>
      <c r="EO277">
        <v>0</v>
      </c>
      <c r="EP277">
        <v>0</v>
      </c>
      <c r="EQ277">
        <v>0</v>
      </c>
      <c r="ER277">
        <v>0</v>
      </c>
      <c r="ES277">
        <v>0</v>
      </c>
      <c r="ET277">
        <v>0</v>
      </c>
      <c r="EU277">
        <v>0</v>
      </c>
      <c r="EV277">
        <v>0</v>
      </c>
      <c r="EW277">
        <v>0</v>
      </c>
      <c r="EX277">
        <v>0</v>
      </c>
      <c r="EY277">
        <v>1</v>
      </c>
      <c r="EZ277">
        <v>0</v>
      </c>
      <c r="FA277">
        <v>1</v>
      </c>
      <c r="FB277">
        <v>0</v>
      </c>
      <c r="FC277">
        <v>0</v>
      </c>
      <c r="FD277">
        <v>0</v>
      </c>
      <c r="FE277">
        <v>0</v>
      </c>
      <c r="FF277" t="s">
        <v>1925</v>
      </c>
      <c r="FG277" t="s">
        <v>1925</v>
      </c>
      <c r="FH277" t="s">
        <v>1925</v>
      </c>
      <c r="FI277" t="s">
        <v>1925</v>
      </c>
      <c r="FJ277" t="s">
        <v>1925</v>
      </c>
      <c r="FK277" t="s">
        <v>1925</v>
      </c>
      <c r="FL277">
        <v>1</v>
      </c>
      <c r="FM277">
        <v>0</v>
      </c>
      <c r="FN277">
        <v>0</v>
      </c>
      <c r="FO277">
        <v>0</v>
      </c>
      <c r="FP277">
        <v>0</v>
      </c>
      <c r="FQ277">
        <v>0</v>
      </c>
      <c r="FR277">
        <v>2</v>
      </c>
      <c r="FS277" t="s">
        <v>1925</v>
      </c>
      <c r="FT277" t="s">
        <v>1925</v>
      </c>
      <c r="FU277" t="s">
        <v>1925</v>
      </c>
      <c r="FV277" t="s">
        <v>1925</v>
      </c>
      <c r="FW277" t="s">
        <v>1925</v>
      </c>
      <c r="FX277" t="s">
        <v>1925</v>
      </c>
      <c r="FY277" t="s">
        <v>1925</v>
      </c>
      <c r="FZ277" t="s">
        <v>1925</v>
      </c>
      <c r="GA277" t="s">
        <v>1925</v>
      </c>
      <c r="GB277" t="s">
        <v>1925</v>
      </c>
      <c r="GC277">
        <v>1</v>
      </c>
      <c r="GD277">
        <v>0</v>
      </c>
      <c r="GE277">
        <v>0</v>
      </c>
      <c r="GF277">
        <v>1</v>
      </c>
      <c r="GG277">
        <v>1</v>
      </c>
      <c r="GH277">
        <v>0</v>
      </c>
      <c r="GI277">
        <v>0</v>
      </c>
      <c r="GJ277">
        <v>1</v>
      </c>
      <c r="GK277">
        <v>0</v>
      </c>
      <c r="GL277">
        <v>1</v>
      </c>
      <c r="GM277">
        <v>1</v>
      </c>
      <c r="GN277">
        <v>1</v>
      </c>
      <c r="GO277">
        <v>1</v>
      </c>
      <c r="GP277">
        <v>0</v>
      </c>
      <c r="GQ277">
        <v>0</v>
      </c>
      <c r="GR277" t="s">
        <v>1925</v>
      </c>
      <c r="GS277" t="s">
        <v>1925</v>
      </c>
      <c r="GT277" t="s">
        <v>1925</v>
      </c>
      <c r="GU277" t="s">
        <v>1925</v>
      </c>
      <c r="GV277" t="s">
        <v>1925</v>
      </c>
      <c r="GW277" t="s">
        <v>1925</v>
      </c>
      <c r="GX277" t="s">
        <v>1925</v>
      </c>
      <c r="GY277" t="s">
        <v>1925</v>
      </c>
      <c r="GZ277" t="s">
        <v>1925</v>
      </c>
      <c r="HA277" t="s">
        <v>1925</v>
      </c>
      <c r="HB277" t="s">
        <v>1925</v>
      </c>
      <c r="HC277" t="s">
        <v>1925</v>
      </c>
      <c r="HD277" t="s">
        <v>1925</v>
      </c>
      <c r="HE277">
        <v>1</v>
      </c>
      <c r="HF277">
        <v>1</v>
      </c>
      <c r="HG277">
        <v>0</v>
      </c>
      <c r="HH277">
        <v>0</v>
      </c>
      <c r="HI277">
        <v>0</v>
      </c>
      <c r="HJ277">
        <v>0</v>
      </c>
      <c r="HK277">
        <v>0</v>
      </c>
      <c r="HL277">
        <v>0</v>
      </c>
      <c r="HM277">
        <v>1</v>
      </c>
      <c r="HN277">
        <v>0</v>
      </c>
      <c r="HO277">
        <v>0</v>
      </c>
      <c r="HP277">
        <v>0</v>
      </c>
      <c r="HQ277">
        <v>0</v>
      </c>
      <c r="HR277">
        <v>0</v>
      </c>
      <c r="HS277">
        <v>0</v>
      </c>
    </row>
    <row r="278" spans="1:227" x14ac:dyDescent="0.35">
      <c r="A278" t="s">
        <v>1174</v>
      </c>
      <c r="B278" s="1">
        <v>41178</v>
      </c>
      <c r="C278" s="1">
        <v>41455</v>
      </c>
      <c r="D278">
        <v>1</v>
      </c>
      <c r="E278">
        <v>0</v>
      </c>
      <c r="F278" t="s">
        <v>1925</v>
      </c>
      <c r="G278" t="s">
        <v>1925</v>
      </c>
      <c r="H278" t="s">
        <v>1925</v>
      </c>
      <c r="I278" t="s">
        <v>1925</v>
      </c>
      <c r="J278" t="s">
        <v>1925</v>
      </c>
      <c r="K278" t="s">
        <v>1925</v>
      </c>
      <c r="L278" t="s">
        <v>1925</v>
      </c>
      <c r="M278" t="s">
        <v>1925</v>
      </c>
      <c r="N278" t="s">
        <v>1925</v>
      </c>
      <c r="O278" t="s">
        <v>1925</v>
      </c>
      <c r="P278" t="s">
        <v>1925</v>
      </c>
      <c r="Q278" t="s">
        <v>1925</v>
      </c>
      <c r="R278" t="s">
        <v>1925</v>
      </c>
      <c r="S278" t="s">
        <v>1925</v>
      </c>
      <c r="T278" t="s">
        <v>1925</v>
      </c>
      <c r="U278" t="s">
        <v>1925</v>
      </c>
      <c r="V278" t="s">
        <v>1925</v>
      </c>
      <c r="W278" t="s">
        <v>1925</v>
      </c>
      <c r="X278" t="s">
        <v>1925</v>
      </c>
      <c r="Y278" t="s">
        <v>1925</v>
      </c>
      <c r="Z278" t="s">
        <v>1925</v>
      </c>
      <c r="AA278" t="s">
        <v>1925</v>
      </c>
      <c r="AB278" t="s">
        <v>1925</v>
      </c>
      <c r="AC278" t="s">
        <v>1925</v>
      </c>
      <c r="AD278" t="s">
        <v>1925</v>
      </c>
      <c r="AE278" t="s">
        <v>1925</v>
      </c>
      <c r="AF278" t="s">
        <v>1925</v>
      </c>
      <c r="AG278" t="s">
        <v>1925</v>
      </c>
      <c r="AH278" t="s">
        <v>1925</v>
      </c>
      <c r="AI278" t="s">
        <v>1925</v>
      </c>
      <c r="AJ278" t="s">
        <v>1925</v>
      </c>
      <c r="AK278" t="s">
        <v>1925</v>
      </c>
      <c r="AL278" t="s">
        <v>1925</v>
      </c>
      <c r="AM278" t="s">
        <v>1925</v>
      </c>
      <c r="AN278" t="s">
        <v>1925</v>
      </c>
      <c r="AO278" t="s">
        <v>1925</v>
      </c>
      <c r="AP278" t="s">
        <v>1925</v>
      </c>
      <c r="AQ278" t="s">
        <v>1925</v>
      </c>
      <c r="AR278" t="s">
        <v>1925</v>
      </c>
      <c r="AS278" t="s">
        <v>1925</v>
      </c>
      <c r="AT278" t="s">
        <v>1925</v>
      </c>
      <c r="AU278" t="s">
        <v>1925</v>
      </c>
      <c r="AV278" t="s">
        <v>1925</v>
      </c>
      <c r="AW278" t="s">
        <v>1925</v>
      </c>
      <c r="AX278" t="s">
        <v>1925</v>
      </c>
      <c r="AY278" t="s">
        <v>1925</v>
      </c>
      <c r="AZ278" t="s">
        <v>1925</v>
      </c>
      <c r="BA278" t="s">
        <v>1925</v>
      </c>
      <c r="BB278" t="s">
        <v>1925</v>
      </c>
      <c r="BC278" t="s">
        <v>1925</v>
      </c>
      <c r="BD278" t="s">
        <v>1925</v>
      </c>
      <c r="BE278" t="s">
        <v>1925</v>
      </c>
      <c r="BF278" t="s">
        <v>1925</v>
      </c>
      <c r="BG278" t="s">
        <v>1925</v>
      </c>
      <c r="BH278" t="s">
        <v>1925</v>
      </c>
      <c r="BI278" t="s">
        <v>1925</v>
      </c>
      <c r="BJ278" t="s">
        <v>1925</v>
      </c>
      <c r="BK278" t="s">
        <v>1925</v>
      </c>
      <c r="BL278" t="s">
        <v>1925</v>
      </c>
      <c r="BM278" t="s">
        <v>1925</v>
      </c>
      <c r="BN278" t="s">
        <v>1925</v>
      </c>
      <c r="BO278" t="s">
        <v>1925</v>
      </c>
      <c r="BP278" t="s">
        <v>1925</v>
      </c>
      <c r="BQ278" t="s">
        <v>1925</v>
      </c>
      <c r="BR278" t="s">
        <v>1925</v>
      </c>
      <c r="BS278" t="s">
        <v>1925</v>
      </c>
      <c r="BT278">
        <v>1</v>
      </c>
      <c r="BU278">
        <v>0</v>
      </c>
      <c r="BV278">
        <v>0</v>
      </c>
      <c r="BW278">
        <v>1</v>
      </c>
      <c r="BX278">
        <v>0</v>
      </c>
      <c r="BY278">
        <v>0</v>
      </c>
      <c r="BZ278">
        <v>1</v>
      </c>
      <c r="CA278">
        <v>0</v>
      </c>
      <c r="CB278">
        <v>0</v>
      </c>
      <c r="CC278">
        <v>0</v>
      </c>
      <c r="CD278">
        <v>0</v>
      </c>
      <c r="CE278">
        <v>0</v>
      </c>
      <c r="CF278">
        <v>0</v>
      </c>
      <c r="CG278">
        <v>1</v>
      </c>
      <c r="CH278">
        <v>0</v>
      </c>
      <c r="CI278">
        <v>0</v>
      </c>
      <c r="CJ278">
        <v>0</v>
      </c>
      <c r="CK278">
        <v>0</v>
      </c>
      <c r="CL278">
        <v>0</v>
      </c>
      <c r="CM278">
        <v>0</v>
      </c>
      <c r="CN278">
        <v>0</v>
      </c>
      <c r="CO278">
        <v>0</v>
      </c>
      <c r="CP278">
        <v>0</v>
      </c>
      <c r="CQ278">
        <v>0</v>
      </c>
      <c r="CR278">
        <v>0</v>
      </c>
      <c r="CS278">
        <v>0</v>
      </c>
      <c r="CT278">
        <v>1</v>
      </c>
      <c r="CU278">
        <v>0</v>
      </c>
      <c r="CV278">
        <v>1</v>
      </c>
      <c r="CW278">
        <v>0</v>
      </c>
      <c r="CX278">
        <v>1</v>
      </c>
      <c r="CY278">
        <v>1</v>
      </c>
      <c r="CZ278">
        <v>0</v>
      </c>
      <c r="DA278">
        <v>0</v>
      </c>
      <c r="DB278">
        <v>0</v>
      </c>
      <c r="DC278">
        <v>1</v>
      </c>
      <c r="DD278">
        <v>0</v>
      </c>
      <c r="DE278">
        <v>0</v>
      </c>
      <c r="DF278">
        <v>1</v>
      </c>
      <c r="DG278">
        <v>0</v>
      </c>
      <c r="DH278">
        <v>1</v>
      </c>
      <c r="DI278">
        <v>0</v>
      </c>
      <c r="DJ278">
        <v>0</v>
      </c>
      <c r="DK278">
        <v>1</v>
      </c>
      <c r="DL278">
        <v>0</v>
      </c>
      <c r="DM278">
        <v>0</v>
      </c>
      <c r="DN278">
        <v>1</v>
      </c>
      <c r="DO278">
        <v>0</v>
      </c>
      <c r="DP278">
        <v>1</v>
      </c>
      <c r="DQ278">
        <v>0</v>
      </c>
      <c r="DR278">
        <v>0</v>
      </c>
      <c r="DS278">
        <v>0</v>
      </c>
      <c r="DT278">
        <v>0</v>
      </c>
      <c r="DU278">
        <v>0</v>
      </c>
      <c r="DV278">
        <v>0</v>
      </c>
      <c r="DW278">
        <v>0</v>
      </c>
      <c r="DX278">
        <v>0</v>
      </c>
      <c r="DY278">
        <v>0</v>
      </c>
      <c r="DZ278">
        <v>0</v>
      </c>
      <c r="EA278">
        <v>0</v>
      </c>
      <c r="EB278">
        <v>0</v>
      </c>
      <c r="EC278">
        <v>0</v>
      </c>
      <c r="ED278">
        <v>0</v>
      </c>
      <c r="EE278">
        <v>0</v>
      </c>
      <c r="EF278">
        <v>0</v>
      </c>
      <c r="EG278">
        <v>0</v>
      </c>
      <c r="EH278">
        <v>0</v>
      </c>
      <c r="EI278">
        <v>0</v>
      </c>
      <c r="EJ278">
        <v>1</v>
      </c>
      <c r="EK278">
        <v>0</v>
      </c>
      <c r="EL278">
        <v>1</v>
      </c>
      <c r="EM278">
        <v>0</v>
      </c>
      <c r="EN278">
        <v>0</v>
      </c>
      <c r="EO278">
        <v>0</v>
      </c>
      <c r="EP278">
        <v>0</v>
      </c>
      <c r="EQ278">
        <v>0</v>
      </c>
      <c r="ER278">
        <v>0</v>
      </c>
      <c r="ES278">
        <v>0</v>
      </c>
      <c r="ET278">
        <v>0</v>
      </c>
      <c r="EU278">
        <v>0</v>
      </c>
      <c r="EV278">
        <v>0</v>
      </c>
      <c r="EW278">
        <v>0</v>
      </c>
      <c r="EX278">
        <v>0</v>
      </c>
      <c r="EY278">
        <v>1</v>
      </c>
      <c r="EZ278">
        <v>0</v>
      </c>
      <c r="FA278">
        <v>1</v>
      </c>
      <c r="FB278">
        <v>0</v>
      </c>
      <c r="FC278">
        <v>0</v>
      </c>
      <c r="FD278">
        <v>0</v>
      </c>
      <c r="FE278">
        <v>0</v>
      </c>
      <c r="FF278" t="s">
        <v>1925</v>
      </c>
      <c r="FG278" t="s">
        <v>1925</v>
      </c>
      <c r="FH278" t="s">
        <v>1925</v>
      </c>
      <c r="FI278" t="s">
        <v>1925</v>
      </c>
      <c r="FJ278" t="s">
        <v>1925</v>
      </c>
      <c r="FK278" t="s">
        <v>1925</v>
      </c>
      <c r="FL278">
        <v>1</v>
      </c>
      <c r="FM278">
        <v>0</v>
      </c>
      <c r="FN278">
        <v>0</v>
      </c>
      <c r="FO278">
        <v>0</v>
      </c>
      <c r="FP278">
        <v>0</v>
      </c>
      <c r="FQ278">
        <v>0</v>
      </c>
      <c r="FR278">
        <v>2</v>
      </c>
      <c r="FS278" t="s">
        <v>1925</v>
      </c>
      <c r="FT278" t="s">
        <v>1925</v>
      </c>
      <c r="FU278" t="s">
        <v>1925</v>
      </c>
      <c r="FV278" t="s">
        <v>1925</v>
      </c>
      <c r="FW278" t="s">
        <v>1925</v>
      </c>
      <c r="FX278" t="s">
        <v>1925</v>
      </c>
      <c r="FY278" t="s">
        <v>1925</v>
      </c>
      <c r="FZ278" t="s">
        <v>1925</v>
      </c>
      <c r="GA278" t="s">
        <v>1925</v>
      </c>
      <c r="GB278" t="s">
        <v>1925</v>
      </c>
      <c r="GC278">
        <v>1</v>
      </c>
      <c r="GD278">
        <v>0</v>
      </c>
      <c r="GE278">
        <v>0</v>
      </c>
      <c r="GF278">
        <v>1</v>
      </c>
      <c r="GG278">
        <v>1</v>
      </c>
      <c r="GH278">
        <v>0</v>
      </c>
      <c r="GI278">
        <v>0</v>
      </c>
      <c r="GJ278">
        <v>1</v>
      </c>
      <c r="GK278">
        <v>0</v>
      </c>
      <c r="GL278">
        <v>1</v>
      </c>
      <c r="GM278">
        <v>1</v>
      </c>
      <c r="GN278">
        <v>1</v>
      </c>
      <c r="GO278">
        <v>1</v>
      </c>
      <c r="GP278">
        <v>0</v>
      </c>
      <c r="GQ278">
        <v>0</v>
      </c>
      <c r="GR278" t="s">
        <v>1925</v>
      </c>
      <c r="GS278" t="s">
        <v>1925</v>
      </c>
      <c r="GT278" t="s">
        <v>1925</v>
      </c>
      <c r="GU278" t="s">
        <v>1925</v>
      </c>
      <c r="GV278" t="s">
        <v>1925</v>
      </c>
      <c r="GW278" t="s">
        <v>1925</v>
      </c>
      <c r="GX278" t="s">
        <v>1925</v>
      </c>
      <c r="GY278" t="s">
        <v>1925</v>
      </c>
      <c r="GZ278" t="s">
        <v>1925</v>
      </c>
      <c r="HA278" t="s">
        <v>1925</v>
      </c>
      <c r="HB278" t="s">
        <v>1925</v>
      </c>
      <c r="HC278" t="s">
        <v>1925</v>
      </c>
      <c r="HD278" t="s">
        <v>1925</v>
      </c>
      <c r="HE278">
        <v>1</v>
      </c>
      <c r="HF278">
        <v>1</v>
      </c>
      <c r="HG278">
        <v>0</v>
      </c>
      <c r="HH278">
        <v>0</v>
      </c>
      <c r="HI278">
        <v>0</v>
      </c>
      <c r="HJ278">
        <v>0</v>
      </c>
      <c r="HK278">
        <v>0</v>
      </c>
      <c r="HL278">
        <v>0</v>
      </c>
      <c r="HM278">
        <v>1</v>
      </c>
      <c r="HN278">
        <v>0</v>
      </c>
      <c r="HO278">
        <v>0</v>
      </c>
      <c r="HP278">
        <v>0</v>
      </c>
      <c r="HQ278">
        <v>0</v>
      </c>
      <c r="HR278">
        <v>0</v>
      </c>
      <c r="HS278">
        <v>0</v>
      </c>
    </row>
    <row r="279" spans="1:227" x14ac:dyDescent="0.35">
      <c r="A279" t="s">
        <v>1174</v>
      </c>
      <c r="B279" s="1">
        <v>41456</v>
      </c>
      <c r="C279" s="1">
        <v>42551</v>
      </c>
      <c r="D279">
        <v>1</v>
      </c>
      <c r="E279">
        <v>0</v>
      </c>
      <c r="F279" t="s">
        <v>1925</v>
      </c>
      <c r="G279" t="s">
        <v>1925</v>
      </c>
      <c r="H279" t="s">
        <v>1925</v>
      </c>
      <c r="I279" t="s">
        <v>1925</v>
      </c>
      <c r="J279" t="s">
        <v>1925</v>
      </c>
      <c r="K279" t="s">
        <v>1925</v>
      </c>
      <c r="L279" t="s">
        <v>1925</v>
      </c>
      <c r="M279" t="s">
        <v>1925</v>
      </c>
      <c r="N279" t="s">
        <v>1925</v>
      </c>
      <c r="O279" t="s">
        <v>1925</v>
      </c>
      <c r="P279" t="s">
        <v>1925</v>
      </c>
      <c r="Q279" t="s">
        <v>1925</v>
      </c>
      <c r="R279" t="s">
        <v>1925</v>
      </c>
      <c r="S279" t="s">
        <v>1925</v>
      </c>
      <c r="T279" t="s">
        <v>1925</v>
      </c>
      <c r="U279" t="s">
        <v>1925</v>
      </c>
      <c r="V279" t="s">
        <v>1925</v>
      </c>
      <c r="W279" t="s">
        <v>1925</v>
      </c>
      <c r="X279" t="s">
        <v>1925</v>
      </c>
      <c r="Y279" t="s">
        <v>1925</v>
      </c>
      <c r="Z279" t="s">
        <v>1925</v>
      </c>
      <c r="AA279" t="s">
        <v>1925</v>
      </c>
      <c r="AB279" t="s">
        <v>1925</v>
      </c>
      <c r="AC279" t="s">
        <v>1925</v>
      </c>
      <c r="AD279" t="s">
        <v>1925</v>
      </c>
      <c r="AE279" t="s">
        <v>1925</v>
      </c>
      <c r="AF279" t="s">
        <v>1925</v>
      </c>
      <c r="AG279" t="s">
        <v>1925</v>
      </c>
      <c r="AH279" t="s">
        <v>1925</v>
      </c>
      <c r="AI279" t="s">
        <v>1925</v>
      </c>
      <c r="AJ279" t="s">
        <v>1925</v>
      </c>
      <c r="AK279" t="s">
        <v>1925</v>
      </c>
      <c r="AL279" t="s">
        <v>1925</v>
      </c>
      <c r="AM279" t="s">
        <v>1925</v>
      </c>
      <c r="AN279" t="s">
        <v>1925</v>
      </c>
      <c r="AO279" t="s">
        <v>1925</v>
      </c>
      <c r="AP279" t="s">
        <v>1925</v>
      </c>
      <c r="AQ279" t="s">
        <v>1925</v>
      </c>
      <c r="AR279" t="s">
        <v>1925</v>
      </c>
      <c r="AS279" t="s">
        <v>1925</v>
      </c>
      <c r="AT279" t="s">
        <v>1925</v>
      </c>
      <c r="AU279" t="s">
        <v>1925</v>
      </c>
      <c r="AV279" t="s">
        <v>1925</v>
      </c>
      <c r="AW279" t="s">
        <v>1925</v>
      </c>
      <c r="AX279" t="s">
        <v>1925</v>
      </c>
      <c r="AY279" t="s">
        <v>1925</v>
      </c>
      <c r="AZ279" t="s">
        <v>1925</v>
      </c>
      <c r="BA279" t="s">
        <v>1925</v>
      </c>
      <c r="BB279" t="s">
        <v>1925</v>
      </c>
      <c r="BC279" t="s">
        <v>1925</v>
      </c>
      <c r="BD279" t="s">
        <v>1925</v>
      </c>
      <c r="BE279" t="s">
        <v>1925</v>
      </c>
      <c r="BF279" t="s">
        <v>1925</v>
      </c>
      <c r="BG279" t="s">
        <v>1925</v>
      </c>
      <c r="BH279" t="s">
        <v>1925</v>
      </c>
      <c r="BI279" t="s">
        <v>1925</v>
      </c>
      <c r="BJ279" t="s">
        <v>1925</v>
      </c>
      <c r="BK279" t="s">
        <v>1925</v>
      </c>
      <c r="BL279" t="s">
        <v>1925</v>
      </c>
      <c r="BM279" t="s">
        <v>1925</v>
      </c>
      <c r="BN279" t="s">
        <v>1925</v>
      </c>
      <c r="BO279" t="s">
        <v>1925</v>
      </c>
      <c r="BP279" t="s">
        <v>1925</v>
      </c>
      <c r="BQ279" t="s">
        <v>1925</v>
      </c>
      <c r="BR279" t="s">
        <v>1925</v>
      </c>
      <c r="BS279" t="s">
        <v>1925</v>
      </c>
      <c r="BT279">
        <v>1</v>
      </c>
      <c r="BU279">
        <v>0</v>
      </c>
      <c r="BV279">
        <v>0</v>
      </c>
      <c r="BW279">
        <v>1</v>
      </c>
      <c r="BX279">
        <v>0</v>
      </c>
      <c r="BY279">
        <v>0</v>
      </c>
      <c r="BZ279">
        <v>1</v>
      </c>
      <c r="CA279">
        <v>0</v>
      </c>
      <c r="CB279">
        <v>0</v>
      </c>
      <c r="CC279">
        <v>0</v>
      </c>
      <c r="CD279">
        <v>0</v>
      </c>
      <c r="CE279">
        <v>0</v>
      </c>
      <c r="CF279">
        <v>0</v>
      </c>
      <c r="CG279">
        <v>1</v>
      </c>
      <c r="CH279">
        <v>0</v>
      </c>
      <c r="CI279">
        <v>0</v>
      </c>
      <c r="CJ279">
        <v>0</v>
      </c>
      <c r="CK279">
        <v>0</v>
      </c>
      <c r="CL279">
        <v>0</v>
      </c>
      <c r="CM279">
        <v>0</v>
      </c>
      <c r="CN279">
        <v>0</v>
      </c>
      <c r="CO279">
        <v>0</v>
      </c>
      <c r="CP279">
        <v>0</v>
      </c>
      <c r="CQ279">
        <v>0</v>
      </c>
      <c r="CR279">
        <v>0</v>
      </c>
      <c r="CS279">
        <v>0</v>
      </c>
      <c r="CT279">
        <v>1</v>
      </c>
      <c r="CU279">
        <v>0</v>
      </c>
      <c r="CV279">
        <v>1</v>
      </c>
      <c r="CW279">
        <v>0</v>
      </c>
      <c r="CX279">
        <v>1</v>
      </c>
      <c r="CY279">
        <v>1</v>
      </c>
      <c r="CZ279">
        <v>0</v>
      </c>
      <c r="DA279">
        <v>0</v>
      </c>
      <c r="DB279">
        <v>0</v>
      </c>
      <c r="DC279">
        <v>1</v>
      </c>
      <c r="DD279">
        <v>0</v>
      </c>
      <c r="DE279">
        <v>0</v>
      </c>
      <c r="DF279">
        <v>1</v>
      </c>
      <c r="DG279">
        <v>0</v>
      </c>
      <c r="DH279">
        <v>1</v>
      </c>
      <c r="DI279">
        <v>0</v>
      </c>
      <c r="DJ279">
        <v>0</v>
      </c>
      <c r="DK279">
        <v>1</v>
      </c>
      <c r="DL279">
        <v>0</v>
      </c>
      <c r="DM279">
        <v>0</v>
      </c>
      <c r="DN279">
        <v>1</v>
      </c>
      <c r="DO279">
        <v>0</v>
      </c>
      <c r="DP279">
        <v>1</v>
      </c>
      <c r="DQ279">
        <v>0</v>
      </c>
      <c r="DR279">
        <v>0</v>
      </c>
      <c r="DS279">
        <v>0</v>
      </c>
      <c r="DT279">
        <v>0</v>
      </c>
      <c r="DU279">
        <v>0</v>
      </c>
      <c r="DV279">
        <v>0</v>
      </c>
      <c r="DW279">
        <v>0</v>
      </c>
      <c r="DX279">
        <v>0</v>
      </c>
      <c r="DY279">
        <v>0</v>
      </c>
      <c r="DZ279">
        <v>0</v>
      </c>
      <c r="EA279">
        <v>0</v>
      </c>
      <c r="EB279">
        <v>0</v>
      </c>
      <c r="EC279">
        <v>0</v>
      </c>
      <c r="ED279">
        <v>0</v>
      </c>
      <c r="EE279">
        <v>0</v>
      </c>
      <c r="EF279">
        <v>0</v>
      </c>
      <c r="EG279">
        <v>0</v>
      </c>
      <c r="EH279">
        <v>0</v>
      </c>
      <c r="EI279">
        <v>0</v>
      </c>
      <c r="EJ279">
        <v>1</v>
      </c>
      <c r="EK279">
        <v>0</v>
      </c>
      <c r="EL279">
        <v>1</v>
      </c>
      <c r="EM279">
        <v>0</v>
      </c>
      <c r="EN279">
        <v>0</v>
      </c>
      <c r="EO279">
        <v>0</v>
      </c>
      <c r="EP279">
        <v>0</v>
      </c>
      <c r="EQ279">
        <v>0</v>
      </c>
      <c r="ER279">
        <v>0</v>
      </c>
      <c r="ES279">
        <v>0</v>
      </c>
      <c r="ET279">
        <v>0</v>
      </c>
      <c r="EU279">
        <v>0</v>
      </c>
      <c r="EV279">
        <v>0</v>
      </c>
      <c r="EW279">
        <v>0</v>
      </c>
      <c r="EX279">
        <v>0</v>
      </c>
      <c r="EY279">
        <v>1</v>
      </c>
      <c r="EZ279">
        <v>0</v>
      </c>
      <c r="FA279">
        <v>1</v>
      </c>
      <c r="FB279">
        <v>0</v>
      </c>
      <c r="FC279">
        <v>0</v>
      </c>
      <c r="FD279">
        <v>0</v>
      </c>
      <c r="FE279">
        <v>0</v>
      </c>
      <c r="FF279" t="s">
        <v>1925</v>
      </c>
      <c r="FG279" t="s">
        <v>1925</v>
      </c>
      <c r="FH279" t="s">
        <v>1925</v>
      </c>
      <c r="FI279" t="s">
        <v>1925</v>
      </c>
      <c r="FJ279" t="s">
        <v>1925</v>
      </c>
      <c r="FK279" t="s">
        <v>1925</v>
      </c>
      <c r="FL279">
        <v>1</v>
      </c>
      <c r="FM279">
        <v>0</v>
      </c>
      <c r="FN279">
        <v>0</v>
      </c>
      <c r="FO279">
        <v>0</v>
      </c>
      <c r="FP279">
        <v>0</v>
      </c>
      <c r="FQ279">
        <v>0</v>
      </c>
      <c r="FR279">
        <v>2</v>
      </c>
      <c r="FS279" t="s">
        <v>1925</v>
      </c>
      <c r="FT279" t="s">
        <v>1925</v>
      </c>
      <c r="FU279" t="s">
        <v>1925</v>
      </c>
      <c r="FV279" t="s">
        <v>1925</v>
      </c>
      <c r="FW279" t="s">
        <v>1925</v>
      </c>
      <c r="FX279" t="s">
        <v>1925</v>
      </c>
      <c r="FY279" t="s">
        <v>1925</v>
      </c>
      <c r="FZ279" t="s">
        <v>1925</v>
      </c>
      <c r="GA279" t="s">
        <v>1925</v>
      </c>
      <c r="GB279" t="s">
        <v>1925</v>
      </c>
      <c r="GC279">
        <v>1</v>
      </c>
      <c r="GD279">
        <v>0</v>
      </c>
      <c r="GE279">
        <v>0</v>
      </c>
      <c r="GF279">
        <v>1</v>
      </c>
      <c r="GG279">
        <v>1</v>
      </c>
      <c r="GH279">
        <v>0</v>
      </c>
      <c r="GI279">
        <v>0</v>
      </c>
      <c r="GJ279">
        <v>1</v>
      </c>
      <c r="GK279">
        <v>0</v>
      </c>
      <c r="GL279">
        <v>1</v>
      </c>
      <c r="GM279">
        <v>1</v>
      </c>
      <c r="GN279">
        <v>1</v>
      </c>
      <c r="GO279">
        <v>1</v>
      </c>
      <c r="GP279">
        <v>0</v>
      </c>
      <c r="GQ279">
        <v>0</v>
      </c>
      <c r="GR279" t="s">
        <v>1925</v>
      </c>
      <c r="GS279" t="s">
        <v>1925</v>
      </c>
      <c r="GT279" t="s">
        <v>1925</v>
      </c>
      <c r="GU279" t="s">
        <v>1925</v>
      </c>
      <c r="GV279" t="s">
        <v>1925</v>
      </c>
      <c r="GW279" t="s">
        <v>1925</v>
      </c>
      <c r="GX279" t="s">
        <v>1925</v>
      </c>
      <c r="GY279" t="s">
        <v>1925</v>
      </c>
      <c r="GZ279" t="s">
        <v>1925</v>
      </c>
      <c r="HA279" t="s">
        <v>1925</v>
      </c>
      <c r="HB279" t="s">
        <v>1925</v>
      </c>
      <c r="HC279" t="s">
        <v>1925</v>
      </c>
      <c r="HD279" t="s">
        <v>1925</v>
      </c>
      <c r="HE279">
        <v>1</v>
      </c>
      <c r="HF279">
        <v>1</v>
      </c>
      <c r="HG279">
        <v>0</v>
      </c>
      <c r="HH279">
        <v>0</v>
      </c>
      <c r="HI279">
        <v>0</v>
      </c>
      <c r="HJ279">
        <v>0</v>
      </c>
      <c r="HK279">
        <v>0</v>
      </c>
      <c r="HL279">
        <v>0</v>
      </c>
      <c r="HM279">
        <v>1</v>
      </c>
      <c r="HN279">
        <v>0</v>
      </c>
      <c r="HO279">
        <v>0</v>
      </c>
      <c r="HP279">
        <v>0</v>
      </c>
      <c r="HQ279">
        <v>0</v>
      </c>
      <c r="HR279">
        <v>0</v>
      </c>
      <c r="HS279">
        <v>0</v>
      </c>
    </row>
    <row r="280" spans="1:227" x14ac:dyDescent="0.35">
      <c r="A280" t="s">
        <v>1174</v>
      </c>
      <c r="B280" s="1">
        <v>42552</v>
      </c>
      <c r="C280" s="1">
        <v>42825</v>
      </c>
      <c r="D280">
        <v>1</v>
      </c>
      <c r="E280">
        <v>0</v>
      </c>
      <c r="F280" t="s">
        <v>1925</v>
      </c>
      <c r="G280" t="s">
        <v>1925</v>
      </c>
      <c r="H280" t="s">
        <v>1925</v>
      </c>
      <c r="I280" t="s">
        <v>1925</v>
      </c>
      <c r="J280" t="s">
        <v>1925</v>
      </c>
      <c r="K280" t="s">
        <v>1925</v>
      </c>
      <c r="L280" t="s">
        <v>1925</v>
      </c>
      <c r="M280" t="s">
        <v>1925</v>
      </c>
      <c r="N280" t="s">
        <v>1925</v>
      </c>
      <c r="O280" t="s">
        <v>1925</v>
      </c>
      <c r="P280" t="s">
        <v>1925</v>
      </c>
      <c r="Q280" t="s">
        <v>1925</v>
      </c>
      <c r="R280" t="s">
        <v>1925</v>
      </c>
      <c r="S280" t="s">
        <v>1925</v>
      </c>
      <c r="T280" t="s">
        <v>1925</v>
      </c>
      <c r="U280" t="s">
        <v>1925</v>
      </c>
      <c r="V280" t="s">
        <v>1925</v>
      </c>
      <c r="W280" t="s">
        <v>1925</v>
      </c>
      <c r="X280" t="s">
        <v>1925</v>
      </c>
      <c r="Y280" t="s">
        <v>1925</v>
      </c>
      <c r="Z280" t="s">
        <v>1925</v>
      </c>
      <c r="AA280" t="s">
        <v>1925</v>
      </c>
      <c r="AB280" t="s">
        <v>1925</v>
      </c>
      <c r="AC280" t="s">
        <v>1925</v>
      </c>
      <c r="AD280" t="s">
        <v>1925</v>
      </c>
      <c r="AE280" t="s">
        <v>1925</v>
      </c>
      <c r="AF280" t="s">
        <v>1925</v>
      </c>
      <c r="AG280" t="s">
        <v>1925</v>
      </c>
      <c r="AH280" t="s">
        <v>1925</v>
      </c>
      <c r="AI280" t="s">
        <v>1925</v>
      </c>
      <c r="AJ280" t="s">
        <v>1925</v>
      </c>
      <c r="AK280" t="s">
        <v>1925</v>
      </c>
      <c r="AL280" t="s">
        <v>1925</v>
      </c>
      <c r="AM280" t="s">
        <v>1925</v>
      </c>
      <c r="AN280" t="s">
        <v>1925</v>
      </c>
      <c r="AO280" t="s">
        <v>1925</v>
      </c>
      <c r="AP280" t="s">
        <v>1925</v>
      </c>
      <c r="AQ280" t="s">
        <v>1925</v>
      </c>
      <c r="AR280" t="s">
        <v>1925</v>
      </c>
      <c r="AS280" t="s">
        <v>1925</v>
      </c>
      <c r="AT280" t="s">
        <v>1925</v>
      </c>
      <c r="AU280" t="s">
        <v>1925</v>
      </c>
      <c r="AV280" t="s">
        <v>1925</v>
      </c>
      <c r="AW280" t="s">
        <v>1925</v>
      </c>
      <c r="AX280" t="s">
        <v>1925</v>
      </c>
      <c r="AY280" t="s">
        <v>1925</v>
      </c>
      <c r="AZ280" t="s">
        <v>1925</v>
      </c>
      <c r="BA280" t="s">
        <v>1925</v>
      </c>
      <c r="BB280" t="s">
        <v>1925</v>
      </c>
      <c r="BC280" t="s">
        <v>1925</v>
      </c>
      <c r="BD280" t="s">
        <v>1925</v>
      </c>
      <c r="BE280" t="s">
        <v>1925</v>
      </c>
      <c r="BF280" t="s">
        <v>1925</v>
      </c>
      <c r="BG280" t="s">
        <v>1925</v>
      </c>
      <c r="BH280" t="s">
        <v>1925</v>
      </c>
      <c r="BI280" t="s">
        <v>1925</v>
      </c>
      <c r="BJ280" t="s">
        <v>1925</v>
      </c>
      <c r="BK280" t="s">
        <v>1925</v>
      </c>
      <c r="BL280" t="s">
        <v>1925</v>
      </c>
      <c r="BM280" t="s">
        <v>1925</v>
      </c>
      <c r="BN280" t="s">
        <v>1925</v>
      </c>
      <c r="BO280" t="s">
        <v>1925</v>
      </c>
      <c r="BP280" t="s">
        <v>1925</v>
      </c>
      <c r="BQ280" t="s">
        <v>1925</v>
      </c>
      <c r="BR280" t="s">
        <v>1925</v>
      </c>
      <c r="BS280" t="s">
        <v>1925</v>
      </c>
      <c r="BT280">
        <v>1</v>
      </c>
      <c r="BU280">
        <v>0</v>
      </c>
      <c r="BV280">
        <v>0</v>
      </c>
      <c r="BW280">
        <v>1</v>
      </c>
      <c r="BX280">
        <v>0</v>
      </c>
      <c r="BY280">
        <v>0</v>
      </c>
      <c r="BZ280">
        <v>1</v>
      </c>
      <c r="CA280">
        <v>0</v>
      </c>
      <c r="CB280">
        <v>0</v>
      </c>
      <c r="CC280">
        <v>0</v>
      </c>
      <c r="CD280">
        <v>0</v>
      </c>
      <c r="CE280">
        <v>0</v>
      </c>
      <c r="CF280">
        <v>0</v>
      </c>
      <c r="CG280">
        <v>1</v>
      </c>
      <c r="CH280">
        <v>0</v>
      </c>
      <c r="CI280">
        <v>0</v>
      </c>
      <c r="CJ280">
        <v>0</v>
      </c>
      <c r="CK280">
        <v>0</v>
      </c>
      <c r="CL280">
        <v>0</v>
      </c>
      <c r="CM280">
        <v>0</v>
      </c>
      <c r="CN280">
        <v>0</v>
      </c>
      <c r="CO280">
        <v>0</v>
      </c>
      <c r="CP280">
        <v>0</v>
      </c>
      <c r="CQ280">
        <v>0</v>
      </c>
      <c r="CR280">
        <v>0</v>
      </c>
      <c r="CS280">
        <v>0</v>
      </c>
      <c r="CT280">
        <v>1</v>
      </c>
      <c r="CU280">
        <v>0</v>
      </c>
      <c r="CV280">
        <v>1</v>
      </c>
      <c r="CW280">
        <v>0</v>
      </c>
      <c r="CX280">
        <v>1</v>
      </c>
      <c r="CY280">
        <v>1</v>
      </c>
      <c r="CZ280">
        <v>0</v>
      </c>
      <c r="DA280">
        <v>0</v>
      </c>
      <c r="DB280">
        <v>0</v>
      </c>
      <c r="DC280">
        <v>1</v>
      </c>
      <c r="DD280">
        <v>0</v>
      </c>
      <c r="DE280">
        <v>0</v>
      </c>
      <c r="DF280">
        <v>1</v>
      </c>
      <c r="DG280">
        <v>0</v>
      </c>
      <c r="DH280">
        <v>1</v>
      </c>
      <c r="DI280">
        <v>0</v>
      </c>
      <c r="DJ280">
        <v>0</v>
      </c>
      <c r="DK280">
        <v>1</v>
      </c>
      <c r="DL280">
        <v>0</v>
      </c>
      <c r="DM280">
        <v>0</v>
      </c>
      <c r="DN280">
        <v>1</v>
      </c>
      <c r="DO280">
        <v>0</v>
      </c>
      <c r="DP280">
        <v>1</v>
      </c>
      <c r="DQ280">
        <v>0</v>
      </c>
      <c r="DR280">
        <v>0</v>
      </c>
      <c r="DS280">
        <v>0</v>
      </c>
      <c r="DT280">
        <v>0</v>
      </c>
      <c r="DU280">
        <v>0</v>
      </c>
      <c r="DV280">
        <v>0</v>
      </c>
      <c r="DW280">
        <v>0</v>
      </c>
      <c r="DX280">
        <v>0</v>
      </c>
      <c r="DY280">
        <v>0</v>
      </c>
      <c r="DZ280">
        <v>0</v>
      </c>
      <c r="EA280">
        <v>0</v>
      </c>
      <c r="EB280">
        <v>0</v>
      </c>
      <c r="EC280">
        <v>0</v>
      </c>
      <c r="ED280">
        <v>0</v>
      </c>
      <c r="EE280">
        <v>0</v>
      </c>
      <c r="EF280">
        <v>0</v>
      </c>
      <c r="EG280">
        <v>0</v>
      </c>
      <c r="EH280">
        <v>0</v>
      </c>
      <c r="EI280">
        <v>0</v>
      </c>
      <c r="EJ280">
        <v>1</v>
      </c>
      <c r="EK280">
        <v>0</v>
      </c>
      <c r="EL280">
        <v>1</v>
      </c>
      <c r="EM280">
        <v>0</v>
      </c>
      <c r="EN280">
        <v>0</v>
      </c>
      <c r="EO280">
        <v>0</v>
      </c>
      <c r="EP280">
        <v>0</v>
      </c>
      <c r="EQ280">
        <v>0</v>
      </c>
      <c r="ER280">
        <v>0</v>
      </c>
      <c r="ES280">
        <v>0</v>
      </c>
      <c r="ET280">
        <v>0</v>
      </c>
      <c r="EU280">
        <v>0</v>
      </c>
      <c r="EV280">
        <v>0</v>
      </c>
      <c r="EW280">
        <v>0</v>
      </c>
      <c r="EX280">
        <v>0</v>
      </c>
      <c r="EY280">
        <v>1</v>
      </c>
      <c r="EZ280">
        <v>0</v>
      </c>
      <c r="FA280">
        <v>1</v>
      </c>
      <c r="FB280">
        <v>0</v>
      </c>
      <c r="FC280">
        <v>0</v>
      </c>
      <c r="FD280">
        <v>0</v>
      </c>
      <c r="FE280">
        <v>0</v>
      </c>
      <c r="FF280" t="s">
        <v>1925</v>
      </c>
      <c r="FG280" t="s">
        <v>1925</v>
      </c>
      <c r="FH280" t="s">
        <v>1925</v>
      </c>
      <c r="FI280" t="s">
        <v>1925</v>
      </c>
      <c r="FJ280" t="s">
        <v>1925</v>
      </c>
      <c r="FK280" t="s">
        <v>1925</v>
      </c>
      <c r="FL280">
        <v>1</v>
      </c>
      <c r="FM280">
        <v>0</v>
      </c>
      <c r="FN280">
        <v>0</v>
      </c>
      <c r="FO280">
        <v>0</v>
      </c>
      <c r="FP280">
        <v>0</v>
      </c>
      <c r="FQ280">
        <v>0</v>
      </c>
      <c r="FR280">
        <v>2</v>
      </c>
      <c r="FS280" t="s">
        <v>1925</v>
      </c>
      <c r="FT280" t="s">
        <v>1925</v>
      </c>
      <c r="FU280" t="s">
        <v>1925</v>
      </c>
      <c r="FV280" t="s">
        <v>1925</v>
      </c>
      <c r="FW280" t="s">
        <v>1925</v>
      </c>
      <c r="FX280" t="s">
        <v>1925</v>
      </c>
      <c r="FY280" t="s">
        <v>1925</v>
      </c>
      <c r="FZ280" t="s">
        <v>1925</v>
      </c>
      <c r="GA280" t="s">
        <v>1925</v>
      </c>
      <c r="GB280" t="s">
        <v>1925</v>
      </c>
      <c r="GC280">
        <v>1</v>
      </c>
      <c r="GD280">
        <v>0</v>
      </c>
      <c r="GE280">
        <v>0</v>
      </c>
      <c r="GF280">
        <v>1</v>
      </c>
      <c r="GG280">
        <v>1</v>
      </c>
      <c r="GH280">
        <v>0</v>
      </c>
      <c r="GI280">
        <v>0</v>
      </c>
      <c r="GJ280">
        <v>1</v>
      </c>
      <c r="GK280">
        <v>0</v>
      </c>
      <c r="GL280">
        <v>1</v>
      </c>
      <c r="GM280">
        <v>1</v>
      </c>
      <c r="GN280">
        <v>1</v>
      </c>
      <c r="GO280">
        <v>1</v>
      </c>
      <c r="GP280">
        <v>0</v>
      </c>
      <c r="GQ280">
        <v>0</v>
      </c>
      <c r="GR280" t="s">
        <v>1925</v>
      </c>
      <c r="GS280" t="s">
        <v>1925</v>
      </c>
      <c r="GT280" t="s">
        <v>1925</v>
      </c>
      <c r="GU280" t="s">
        <v>1925</v>
      </c>
      <c r="GV280" t="s">
        <v>1925</v>
      </c>
      <c r="GW280" t="s">
        <v>1925</v>
      </c>
      <c r="GX280" t="s">
        <v>1925</v>
      </c>
      <c r="GY280" t="s">
        <v>1925</v>
      </c>
      <c r="GZ280" t="s">
        <v>1925</v>
      </c>
      <c r="HA280" t="s">
        <v>1925</v>
      </c>
      <c r="HB280" t="s">
        <v>1925</v>
      </c>
      <c r="HC280" t="s">
        <v>1925</v>
      </c>
      <c r="HD280" t="s">
        <v>1925</v>
      </c>
      <c r="HE280">
        <v>1</v>
      </c>
      <c r="HF280">
        <v>1</v>
      </c>
      <c r="HG280">
        <v>0</v>
      </c>
      <c r="HH280">
        <v>0</v>
      </c>
      <c r="HI280">
        <v>0</v>
      </c>
      <c r="HJ280">
        <v>0</v>
      </c>
      <c r="HK280">
        <v>0</v>
      </c>
      <c r="HL280">
        <v>0</v>
      </c>
      <c r="HM280">
        <v>1</v>
      </c>
      <c r="HN280">
        <v>0</v>
      </c>
      <c r="HO280">
        <v>0</v>
      </c>
      <c r="HP280">
        <v>0</v>
      </c>
      <c r="HQ280">
        <v>0</v>
      </c>
      <c r="HR280">
        <v>0</v>
      </c>
      <c r="HS280">
        <v>0</v>
      </c>
    </row>
    <row r="281" spans="1:227" x14ac:dyDescent="0.35">
      <c r="A281" t="s">
        <v>1174</v>
      </c>
      <c r="B281" s="1">
        <v>42826</v>
      </c>
      <c r="C281" s="1">
        <v>42916</v>
      </c>
      <c r="D281">
        <v>1</v>
      </c>
      <c r="E281">
        <v>0</v>
      </c>
      <c r="F281" t="s">
        <v>1925</v>
      </c>
      <c r="G281" t="s">
        <v>1925</v>
      </c>
      <c r="H281" t="s">
        <v>1925</v>
      </c>
      <c r="I281" t="s">
        <v>1925</v>
      </c>
      <c r="J281" t="s">
        <v>1925</v>
      </c>
      <c r="K281" t="s">
        <v>1925</v>
      </c>
      <c r="L281" t="s">
        <v>1925</v>
      </c>
      <c r="M281" t="s">
        <v>1925</v>
      </c>
      <c r="N281" t="s">
        <v>1925</v>
      </c>
      <c r="O281" t="s">
        <v>1925</v>
      </c>
      <c r="P281" t="s">
        <v>1925</v>
      </c>
      <c r="Q281" t="s">
        <v>1925</v>
      </c>
      <c r="R281" t="s">
        <v>1925</v>
      </c>
      <c r="S281" t="s">
        <v>1925</v>
      </c>
      <c r="T281" t="s">
        <v>1925</v>
      </c>
      <c r="U281" t="s">
        <v>1925</v>
      </c>
      <c r="V281" t="s">
        <v>1925</v>
      </c>
      <c r="W281" t="s">
        <v>1925</v>
      </c>
      <c r="X281" t="s">
        <v>1925</v>
      </c>
      <c r="Y281" t="s">
        <v>1925</v>
      </c>
      <c r="Z281" t="s">
        <v>1925</v>
      </c>
      <c r="AA281" t="s">
        <v>1925</v>
      </c>
      <c r="AB281" t="s">
        <v>1925</v>
      </c>
      <c r="AC281" t="s">
        <v>1925</v>
      </c>
      <c r="AD281" t="s">
        <v>1925</v>
      </c>
      <c r="AE281" t="s">
        <v>1925</v>
      </c>
      <c r="AF281" t="s">
        <v>1925</v>
      </c>
      <c r="AG281" t="s">
        <v>1925</v>
      </c>
      <c r="AH281" t="s">
        <v>1925</v>
      </c>
      <c r="AI281" t="s">
        <v>1925</v>
      </c>
      <c r="AJ281" t="s">
        <v>1925</v>
      </c>
      <c r="AK281" t="s">
        <v>1925</v>
      </c>
      <c r="AL281" t="s">
        <v>1925</v>
      </c>
      <c r="AM281" t="s">
        <v>1925</v>
      </c>
      <c r="AN281" t="s">
        <v>1925</v>
      </c>
      <c r="AO281" t="s">
        <v>1925</v>
      </c>
      <c r="AP281" t="s">
        <v>1925</v>
      </c>
      <c r="AQ281" t="s">
        <v>1925</v>
      </c>
      <c r="AR281" t="s">
        <v>1925</v>
      </c>
      <c r="AS281" t="s">
        <v>1925</v>
      </c>
      <c r="AT281" t="s">
        <v>1925</v>
      </c>
      <c r="AU281" t="s">
        <v>1925</v>
      </c>
      <c r="AV281" t="s">
        <v>1925</v>
      </c>
      <c r="AW281" t="s">
        <v>1925</v>
      </c>
      <c r="AX281" t="s">
        <v>1925</v>
      </c>
      <c r="AY281" t="s">
        <v>1925</v>
      </c>
      <c r="AZ281" t="s">
        <v>1925</v>
      </c>
      <c r="BA281" t="s">
        <v>1925</v>
      </c>
      <c r="BB281" t="s">
        <v>1925</v>
      </c>
      <c r="BC281" t="s">
        <v>1925</v>
      </c>
      <c r="BD281" t="s">
        <v>1925</v>
      </c>
      <c r="BE281" t="s">
        <v>1925</v>
      </c>
      <c r="BF281" t="s">
        <v>1925</v>
      </c>
      <c r="BG281" t="s">
        <v>1925</v>
      </c>
      <c r="BH281" t="s">
        <v>1925</v>
      </c>
      <c r="BI281" t="s">
        <v>1925</v>
      </c>
      <c r="BJ281" t="s">
        <v>1925</v>
      </c>
      <c r="BK281" t="s">
        <v>1925</v>
      </c>
      <c r="BL281" t="s">
        <v>1925</v>
      </c>
      <c r="BM281" t="s">
        <v>1925</v>
      </c>
      <c r="BN281" t="s">
        <v>1925</v>
      </c>
      <c r="BO281" t="s">
        <v>1925</v>
      </c>
      <c r="BP281" t="s">
        <v>1925</v>
      </c>
      <c r="BQ281" t="s">
        <v>1925</v>
      </c>
      <c r="BR281" t="s">
        <v>1925</v>
      </c>
      <c r="BS281" t="s">
        <v>1925</v>
      </c>
      <c r="BT281">
        <v>1</v>
      </c>
      <c r="BU281">
        <v>0</v>
      </c>
      <c r="BV281">
        <v>0</v>
      </c>
      <c r="BW281">
        <v>1</v>
      </c>
      <c r="BX281">
        <v>0</v>
      </c>
      <c r="BY281">
        <v>0</v>
      </c>
      <c r="BZ281">
        <v>1</v>
      </c>
      <c r="CA281">
        <v>0</v>
      </c>
      <c r="CB281">
        <v>0</v>
      </c>
      <c r="CC281">
        <v>0</v>
      </c>
      <c r="CD281">
        <v>0</v>
      </c>
      <c r="CE281">
        <v>0</v>
      </c>
      <c r="CF281">
        <v>0</v>
      </c>
      <c r="CG281">
        <v>1</v>
      </c>
      <c r="CH281">
        <v>0</v>
      </c>
      <c r="CI281">
        <v>0</v>
      </c>
      <c r="CJ281">
        <v>0</v>
      </c>
      <c r="CK281">
        <v>0</v>
      </c>
      <c r="CL281">
        <v>0</v>
      </c>
      <c r="CM281">
        <v>0</v>
      </c>
      <c r="CN281">
        <v>0</v>
      </c>
      <c r="CO281">
        <v>0</v>
      </c>
      <c r="CP281">
        <v>0</v>
      </c>
      <c r="CQ281">
        <v>0</v>
      </c>
      <c r="CR281">
        <v>0</v>
      </c>
      <c r="CS281">
        <v>0</v>
      </c>
      <c r="CT281">
        <v>1</v>
      </c>
      <c r="CU281">
        <v>0</v>
      </c>
      <c r="CV281">
        <v>1</v>
      </c>
      <c r="CW281">
        <v>0</v>
      </c>
      <c r="CX281">
        <v>1</v>
      </c>
      <c r="CY281">
        <v>1</v>
      </c>
      <c r="CZ281">
        <v>0</v>
      </c>
      <c r="DA281">
        <v>0</v>
      </c>
      <c r="DB281">
        <v>0</v>
      </c>
      <c r="DC281">
        <v>1</v>
      </c>
      <c r="DD281">
        <v>0</v>
      </c>
      <c r="DE281">
        <v>0</v>
      </c>
      <c r="DF281">
        <v>1</v>
      </c>
      <c r="DG281">
        <v>0</v>
      </c>
      <c r="DH281">
        <v>1</v>
      </c>
      <c r="DI281">
        <v>0</v>
      </c>
      <c r="DJ281">
        <v>0</v>
      </c>
      <c r="DK281">
        <v>1</v>
      </c>
      <c r="DL281">
        <v>0</v>
      </c>
      <c r="DM281">
        <v>0</v>
      </c>
      <c r="DN281">
        <v>1</v>
      </c>
      <c r="DO281">
        <v>0</v>
      </c>
      <c r="DP281">
        <v>1</v>
      </c>
      <c r="DQ281">
        <v>0</v>
      </c>
      <c r="DR281">
        <v>0</v>
      </c>
      <c r="DS281">
        <v>0</v>
      </c>
      <c r="DT281">
        <v>0</v>
      </c>
      <c r="DU281">
        <v>0</v>
      </c>
      <c r="DV281">
        <v>0</v>
      </c>
      <c r="DW281">
        <v>0</v>
      </c>
      <c r="DX281">
        <v>0</v>
      </c>
      <c r="DY281">
        <v>0</v>
      </c>
      <c r="DZ281">
        <v>0</v>
      </c>
      <c r="EA281">
        <v>0</v>
      </c>
      <c r="EB281">
        <v>0</v>
      </c>
      <c r="EC281">
        <v>0</v>
      </c>
      <c r="ED281">
        <v>0</v>
      </c>
      <c r="EE281">
        <v>0</v>
      </c>
      <c r="EF281">
        <v>0</v>
      </c>
      <c r="EG281">
        <v>0</v>
      </c>
      <c r="EH281">
        <v>0</v>
      </c>
      <c r="EI281">
        <v>0</v>
      </c>
      <c r="EJ281">
        <v>1</v>
      </c>
      <c r="EK281">
        <v>0</v>
      </c>
      <c r="EL281">
        <v>1</v>
      </c>
      <c r="EM281">
        <v>0</v>
      </c>
      <c r="EN281">
        <v>0</v>
      </c>
      <c r="EO281">
        <v>0</v>
      </c>
      <c r="EP281">
        <v>0</v>
      </c>
      <c r="EQ281">
        <v>0</v>
      </c>
      <c r="ER281">
        <v>0</v>
      </c>
      <c r="ES281">
        <v>0</v>
      </c>
      <c r="ET281">
        <v>0</v>
      </c>
      <c r="EU281">
        <v>0</v>
      </c>
      <c r="EV281">
        <v>0</v>
      </c>
      <c r="EW281">
        <v>0</v>
      </c>
      <c r="EX281">
        <v>0</v>
      </c>
      <c r="EY281">
        <v>1</v>
      </c>
      <c r="EZ281">
        <v>0</v>
      </c>
      <c r="FA281">
        <v>1</v>
      </c>
      <c r="FB281">
        <v>0</v>
      </c>
      <c r="FC281">
        <v>0</v>
      </c>
      <c r="FD281">
        <v>0</v>
      </c>
      <c r="FE281">
        <v>0</v>
      </c>
      <c r="FF281" t="s">
        <v>1925</v>
      </c>
      <c r="FG281" t="s">
        <v>1925</v>
      </c>
      <c r="FH281" t="s">
        <v>1925</v>
      </c>
      <c r="FI281" t="s">
        <v>1925</v>
      </c>
      <c r="FJ281" t="s">
        <v>1925</v>
      </c>
      <c r="FK281" t="s">
        <v>1925</v>
      </c>
      <c r="FL281">
        <v>1</v>
      </c>
      <c r="FM281">
        <v>0</v>
      </c>
      <c r="FN281">
        <v>0</v>
      </c>
      <c r="FO281">
        <v>0</v>
      </c>
      <c r="FP281">
        <v>0</v>
      </c>
      <c r="FQ281">
        <v>0</v>
      </c>
      <c r="FR281">
        <v>2</v>
      </c>
      <c r="FS281" t="s">
        <v>1925</v>
      </c>
      <c r="FT281" t="s">
        <v>1925</v>
      </c>
      <c r="FU281" t="s">
        <v>1925</v>
      </c>
      <c r="FV281" t="s">
        <v>1925</v>
      </c>
      <c r="FW281" t="s">
        <v>1925</v>
      </c>
      <c r="FX281" t="s">
        <v>1925</v>
      </c>
      <c r="FY281" t="s">
        <v>1925</v>
      </c>
      <c r="FZ281" t="s">
        <v>1925</v>
      </c>
      <c r="GA281" t="s">
        <v>1925</v>
      </c>
      <c r="GB281" t="s">
        <v>1925</v>
      </c>
      <c r="GC281">
        <v>1</v>
      </c>
      <c r="GD281">
        <v>0</v>
      </c>
      <c r="GE281">
        <v>0</v>
      </c>
      <c r="GF281">
        <v>1</v>
      </c>
      <c r="GG281">
        <v>1</v>
      </c>
      <c r="GH281">
        <v>0</v>
      </c>
      <c r="GI281">
        <v>0</v>
      </c>
      <c r="GJ281">
        <v>1</v>
      </c>
      <c r="GK281">
        <v>0</v>
      </c>
      <c r="GL281">
        <v>1</v>
      </c>
      <c r="GM281">
        <v>1</v>
      </c>
      <c r="GN281">
        <v>1</v>
      </c>
      <c r="GO281">
        <v>1</v>
      </c>
      <c r="GP281">
        <v>0</v>
      </c>
      <c r="GQ281">
        <v>0</v>
      </c>
      <c r="GR281" t="s">
        <v>1925</v>
      </c>
      <c r="GS281" t="s">
        <v>1925</v>
      </c>
      <c r="GT281" t="s">
        <v>1925</v>
      </c>
      <c r="GU281" t="s">
        <v>1925</v>
      </c>
      <c r="GV281" t="s">
        <v>1925</v>
      </c>
      <c r="GW281" t="s">
        <v>1925</v>
      </c>
      <c r="GX281" t="s">
        <v>1925</v>
      </c>
      <c r="GY281" t="s">
        <v>1925</v>
      </c>
      <c r="GZ281" t="s">
        <v>1925</v>
      </c>
      <c r="HA281" t="s">
        <v>1925</v>
      </c>
      <c r="HB281" t="s">
        <v>1925</v>
      </c>
      <c r="HC281" t="s">
        <v>1925</v>
      </c>
      <c r="HD281" t="s">
        <v>1925</v>
      </c>
      <c r="HE281">
        <v>1</v>
      </c>
      <c r="HF281">
        <v>1</v>
      </c>
      <c r="HG281">
        <v>0</v>
      </c>
      <c r="HH281">
        <v>0</v>
      </c>
      <c r="HI281">
        <v>0</v>
      </c>
      <c r="HJ281">
        <v>0</v>
      </c>
      <c r="HK281">
        <v>0</v>
      </c>
      <c r="HL281">
        <v>0</v>
      </c>
      <c r="HM281">
        <v>1</v>
      </c>
      <c r="HN281">
        <v>0</v>
      </c>
      <c r="HO281">
        <v>0</v>
      </c>
      <c r="HP281">
        <v>0</v>
      </c>
      <c r="HQ281">
        <v>0</v>
      </c>
      <c r="HR281">
        <v>0</v>
      </c>
      <c r="HS281">
        <v>0</v>
      </c>
    </row>
    <row r="282" spans="1:227" x14ac:dyDescent="0.35">
      <c r="A282" t="s">
        <v>1174</v>
      </c>
      <c r="B282" s="1">
        <v>42917</v>
      </c>
      <c r="C282" s="1">
        <v>43227</v>
      </c>
      <c r="D282">
        <v>1</v>
      </c>
      <c r="E282">
        <v>0</v>
      </c>
      <c r="F282" t="s">
        <v>1925</v>
      </c>
      <c r="G282" t="s">
        <v>1925</v>
      </c>
      <c r="H282" t="s">
        <v>1925</v>
      </c>
      <c r="I282" t="s">
        <v>1925</v>
      </c>
      <c r="J282" t="s">
        <v>1925</v>
      </c>
      <c r="K282" t="s">
        <v>1925</v>
      </c>
      <c r="L282" t="s">
        <v>1925</v>
      </c>
      <c r="M282" t="s">
        <v>1925</v>
      </c>
      <c r="N282" t="s">
        <v>1925</v>
      </c>
      <c r="O282" t="s">
        <v>1925</v>
      </c>
      <c r="P282" t="s">
        <v>1925</v>
      </c>
      <c r="Q282" t="s">
        <v>1925</v>
      </c>
      <c r="R282" t="s">
        <v>1925</v>
      </c>
      <c r="S282" t="s">
        <v>1925</v>
      </c>
      <c r="T282" t="s">
        <v>1925</v>
      </c>
      <c r="U282" t="s">
        <v>1925</v>
      </c>
      <c r="V282" t="s">
        <v>1925</v>
      </c>
      <c r="W282" t="s">
        <v>1925</v>
      </c>
      <c r="X282" t="s">
        <v>1925</v>
      </c>
      <c r="Y282" t="s">
        <v>1925</v>
      </c>
      <c r="Z282" t="s">
        <v>1925</v>
      </c>
      <c r="AA282" t="s">
        <v>1925</v>
      </c>
      <c r="AB282" t="s">
        <v>1925</v>
      </c>
      <c r="AC282" t="s">
        <v>1925</v>
      </c>
      <c r="AD282" t="s">
        <v>1925</v>
      </c>
      <c r="AE282" t="s">
        <v>1925</v>
      </c>
      <c r="AF282" t="s">
        <v>1925</v>
      </c>
      <c r="AG282" t="s">
        <v>1925</v>
      </c>
      <c r="AH282" t="s">
        <v>1925</v>
      </c>
      <c r="AI282" t="s">
        <v>1925</v>
      </c>
      <c r="AJ282" t="s">
        <v>1925</v>
      </c>
      <c r="AK282" t="s">
        <v>1925</v>
      </c>
      <c r="AL282" t="s">
        <v>1925</v>
      </c>
      <c r="AM282" t="s">
        <v>1925</v>
      </c>
      <c r="AN282" t="s">
        <v>1925</v>
      </c>
      <c r="AO282" t="s">
        <v>1925</v>
      </c>
      <c r="AP282" t="s">
        <v>1925</v>
      </c>
      <c r="AQ282" t="s">
        <v>1925</v>
      </c>
      <c r="AR282" t="s">
        <v>1925</v>
      </c>
      <c r="AS282" t="s">
        <v>1925</v>
      </c>
      <c r="AT282" t="s">
        <v>1925</v>
      </c>
      <c r="AU282" t="s">
        <v>1925</v>
      </c>
      <c r="AV282" t="s">
        <v>1925</v>
      </c>
      <c r="AW282" t="s">
        <v>1925</v>
      </c>
      <c r="AX282" t="s">
        <v>1925</v>
      </c>
      <c r="AY282" t="s">
        <v>1925</v>
      </c>
      <c r="AZ282" t="s">
        <v>1925</v>
      </c>
      <c r="BA282" t="s">
        <v>1925</v>
      </c>
      <c r="BB282" t="s">
        <v>1925</v>
      </c>
      <c r="BC282" t="s">
        <v>1925</v>
      </c>
      <c r="BD282" t="s">
        <v>1925</v>
      </c>
      <c r="BE282" t="s">
        <v>1925</v>
      </c>
      <c r="BF282" t="s">
        <v>1925</v>
      </c>
      <c r="BG282" t="s">
        <v>1925</v>
      </c>
      <c r="BH282" t="s">
        <v>1925</v>
      </c>
      <c r="BI282" t="s">
        <v>1925</v>
      </c>
      <c r="BJ282" t="s">
        <v>1925</v>
      </c>
      <c r="BK282" t="s">
        <v>1925</v>
      </c>
      <c r="BL282" t="s">
        <v>1925</v>
      </c>
      <c r="BM282" t="s">
        <v>1925</v>
      </c>
      <c r="BN282" t="s">
        <v>1925</v>
      </c>
      <c r="BO282" t="s">
        <v>1925</v>
      </c>
      <c r="BP282" t="s">
        <v>1925</v>
      </c>
      <c r="BQ282" t="s">
        <v>1925</v>
      </c>
      <c r="BR282" t="s">
        <v>1925</v>
      </c>
      <c r="BS282" t="s">
        <v>1925</v>
      </c>
      <c r="BT282">
        <v>1</v>
      </c>
      <c r="BU282">
        <v>0</v>
      </c>
      <c r="BV282">
        <v>0</v>
      </c>
      <c r="BW282">
        <v>1</v>
      </c>
      <c r="BX282">
        <v>0</v>
      </c>
      <c r="BY282">
        <v>0</v>
      </c>
      <c r="BZ282">
        <v>1</v>
      </c>
      <c r="CA282">
        <v>0</v>
      </c>
      <c r="CB282">
        <v>0</v>
      </c>
      <c r="CC282">
        <v>0</v>
      </c>
      <c r="CD282">
        <v>0</v>
      </c>
      <c r="CE282">
        <v>0</v>
      </c>
      <c r="CF282">
        <v>0</v>
      </c>
      <c r="CG282">
        <v>1</v>
      </c>
      <c r="CH282">
        <v>0</v>
      </c>
      <c r="CI282">
        <v>0</v>
      </c>
      <c r="CJ282">
        <v>0</v>
      </c>
      <c r="CK282">
        <v>0</v>
      </c>
      <c r="CL282">
        <v>0</v>
      </c>
      <c r="CM282">
        <v>0</v>
      </c>
      <c r="CN282">
        <v>0</v>
      </c>
      <c r="CO282">
        <v>0</v>
      </c>
      <c r="CP282">
        <v>0</v>
      </c>
      <c r="CQ282">
        <v>0</v>
      </c>
      <c r="CR282">
        <v>0</v>
      </c>
      <c r="CS282">
        <v>0</v>
      </c>
      <c r="CT282">
        <v>1</v>
      </c>
      <c r="CU282">
        <v>0</v>
      </c>
      <c r="CV282">
        <v>1</v>
      </c>
      <c r="CW282">
        <v>0</v>
      </c>
      <c r="CX282">
        <v>1</v>
      </c>
      <c r="CY282">
        <v>1</v>
      </c>
      <c r="CZ282">
        <v>0</v>
      </c>
      <c r="DA282">
        <v>0</v>
      </c>
      <c r="DB282">
        <v>0</v>
      </c>
      <c r="DC282">
        <v>1</v>
      </c>
      <c r="DD282">
        <v>0</v>
      </c>
      <c r="DE282">
        <v>0</v>
      </c>
      <c r="DF282">
        <v>1</v>
      </c>
      <c r="DG282">
        <v>0</v>
      </c>
      <c r="DH282">
        <v>1</v>
      </c>
      <c r="DI282">
        <v>0</v>
      </c>
      <c r="DJ282">
        <v>0</v>
      </c>
      <c r="DK282">
        <v>1</v>
      </c>
      <c r="DL282">
        <v>0</v>
      </c>
      <c r="DM282">
        <v>0</v>
      </c>
      <c r="DN282">
        <v>1</v>
      </c>
      <c r="DO282">
        <v>0</v>
      </c>
      <c r="DP282">
        <v>1</v>
      </c>
      <c r="DQ282">
        <v>0</v>
      </c>
      <c r="DR282">
        <v>0</v>
      </c>
      <c r="DS282">
        <v>0</v>
      </c>
      <c r="DT282">
        <v>0</v>
      </c>
      <c r="DU282">
        <v>0</v>
      </c>
      <c r="DV282">
        <v>0</v>
      </c>
      <c r="DW282">
        <v>0</v>
      </c>
      <c r="DX282">
        <v>0</v>
      </c>
      <c r="DY282">
        <v>0</v>
      </c>
      <c r="DZ282">
        <v>0</v>
      </c>
      <c r="EA282">
        <v>0</v>
      </c>
      <c r="EB282">
        <v>0</v>
      </c>
      <c r="EC282">
        <v>0</v>
      </c>
      <c r="ED282">
        <v>0</v>
      </c>
      <c r="EE282">
        <v>0</v>
      </c>
      <c r="EF282">
        <v>0</v>
      </c>
      <c r="EG282">
        <v>0</v>
      </c>
      <c r="EH282">
        <v>0</v>
      </c>
      <c r="EI282">
        <v>0</v>
      </c>
      <c r="EJ282">
        <v>1</v>
      </c>
      <c r="EK282">
        <v>0</v>
      </c>
      <c r="EL282">
        <v>1</v>
      </c>
      <c r="EM282">
        <v>0</v>
      </c>
      <c r="EN282">
        <v>0</v>
      </c>
      <c r="EO282">
        <v>0</v>
      </c>
      <c r="EP282">
        <v>0</v>
      </c>
      <c r="EQ282">
        <v>0</v>
      </c>
      <c r="ER282">
        <v>0</v>
      </c>
      <c r="ES282">
        <v>0</v>
      </c>
      <c r="ET282">
        <v>0</v>
      </c>
      <c r="EU282">
        <v>0</v>
      </c>
      <c r="EV282">
        <v>0</v>
      </c>
      <c r="EW282">
        <v>0</v>
      </c>
      <c r="EX282">
        <v>0</v>
      </c>
      <c r="EY282">
        <v>1</v>
      </c>
      <c r="EZ282">
        <v>0</v>
      </c>
      <c r="FA282">
        <v>1</v>
      </c>
      <c r="FB282">
        <v>0</v>
      </c>
      <c r="FC282">
        <v>0</v>
      </c>
      <c r="FD282">
        <v>0</v>
      </c>
      <c r="FE282">
        <v>0</v>
      </c>
      <c r="FF282" t="s">
        <v>1925</v>
      </c>
      <c r="FG282" t="s">
        <v>1925</v>
      </c>
      <c r="FH282" t="s">
        <v>1925</v>
      </c>
      <c r="FI282" t="s">
        <v>1925</v>
      </c>
      <c r="FJ282" t="s">
        <v>1925</v>
      </c>
      <c r="FK282" t="s">
        <v>1925</v>
      </c>
      <c r="FL282">
        <v>1</v>
      </c>
      <c r="FM282">
        <v>0</v>
      </c>
      <c r="FN282">
        <v>0</v>
      </c>
      <c r="FO282">
        <v>0</v>
      </c>
      <c r="FP282">
        <v>0</v>
      </c>
      <c r="FQ282">
        <v>0</v>
      </c>
      <c r="FR282">
        <v>2</v>
      </c>
      <c r="FS282" t="s">
        <v>1925</v>
      </c>
      <c r="FT282" t="s">
        <v>1925</v>
      </c>
      <c r="FU282" t="s">
        <v>1925</v>
      </c>
      <c r="FV282" t="s">
        <v>1925</v>
      </c>
      <c r="FW282" t="s">
        <v>1925</v>
      </c>
      <c r="FX282" t="s">
        <v>1925</v>
      </c>
      <c r="FY282" t="s">
        <v>1925</v>
      </c>
      <c r="FZ282" t="s">
        <v>1925</v>
      </c>
      <c r="GA282" t="s">
        <v>1925</v>
      </c>
      <c r="GB282" t="s">
        <v>1925</v>
      </c>
      <c r="GC282">
        <v>1</v>
      </c>
      <c r="GD282">
        <v>0</v>
      </c>
      <c r="GE282">
        <v>0</v>
      </c>
      <c r="GF282">
        <v>1</v>
      </c>
      <c r="GG282">
        <v>1</v>
      </c>
      <c r="GH282">
        <v>0</v>
      </c>
      <c r="GI282">
        <v>0</v>
      </c>
      <c r="GJ282">
        <v>1</v>
      </c>
      <c r="GK282">
        <v>0</v>
      </c>
      <c r="GL282">
        <v>1</v>
      </c>
      <c r="GM282">
        <v>1</v>
      </c>
      <c r="GN282">
        <v>1</v>
      </c>
      <c r="GO282">
        <v>1</v>
      </c>
      <c r="GP282">
        <v>0</v>
      </c>
      <c r="GQ282">
        <v>0</v>
      </c>
      <c r="GR282" t="s">
        <v>1925</v>
      </c>
      <c r="GS282" t="s">
        <v>1925</v>
      </c>
      <c r="GT282" t="s">
        <v>1925</v>
      </c>
      <c r="GU282" t="s">
        <v>1925</v>
      </c>
      <c r="GV282" t="s">
        <v>1925</v>
      </c>
      <c r="GW282" t="s">
        <v>1925</v>
      </c>
      <c r="GX282" t="s">
        <v>1925</v>
      </c>
      <c r="GY282" t="s">
        <v>1925</v>
      </c>
      <c r="GZ282" t="s">
        <v>1925</v>
      </c>
      <c r="HA282" t="s">
        <v>1925</v>
      </c>
      <c r="HB282" t="s">
        <v>1925</v>
      </c>
      <c r="HC282" t="s">
        <v>1925</v>
      </c>
      <c r="HD282" t="s">
        <v>1925</v>
      </c>
      <c r="HE282">
        <v>1</v>
      </c>
      <c r="HF282">
        <v>1</v>
      </c>
      <c r="HG282">
        <v>0</v>
      </c>
      <c r="HH282">
        <v>0</v>
      </c>
      <c r="HI282">
        <v>0</v>
      </c>
      <c r="HJ282">
        <v>0</v>
      </c>
      <c r="HK282">
        <v>0</v>
      </c>
      <c r="HL282">
        <v>0</v>
      </c>
      <c r="HM282">
        <v>1</v>
      </c>
      <c r="HN282">
        <v>0</v>
      </c>
      <c r="HO282">
        <v>0</v>
      </c>
      <c r="HP282">
        <v>0</v>
      </c>
      <c r="HQ282">
        <v>0</v>
      </c>
      <c r="HR282">
        <v>0</v>
      </c>
      <c r="HS282">
        <v>0</v>
      </c>
    </row>
    <row r="283" spans="1:227" x14ac:dyDescent="0.35">
      <c r="A283" t="s">
        <v>1174</v>
      </c>
      <c r="B283" s="1">
        <v>43228</v>
      </c>
      <c r="C283" s="1">
        <v>43435</v>
      </c>
      <c r="D283">
        <v>1</v>
      </c>
      <c r="E283">
        <v>0</v>
      </c>
      <c r="F283" t="s">
        <v>1925</v>
      </c>
      <c r="G283" t="s">
        <v>1925</v>
      </c>
      <c r="H283" t="s">
        <v>1925</v>
      </c>
      <c r="I283" t="s">
        <v>1925</v>
      </c>
      <c r="J283" t="s">
        <v>1925</v>
      </c>
      <c r="K283" t="s">
        <v>1925</v>
      </c>
      <c r="L283" t="s">
        <v>1925</v>
      </c>
      <c r="M283" t="s">
        <v>1925</v>
      </c>
      <c r="N283" t="s">
        <v>1925</v>
      </c>
      <c r="O283" t="s">
        <v>1925</v>
      </c>
      <c r="P283" t="s">
        <v>1925</v>
      </c>
      <c r="Q283" t="s">
        <v>1925</v>
      </c>
      <c r="R283" t="s">
        <v>1925</v>
      </c>
      <c r="S283" t="s">
        <v>1925</v>
      </c>
      <c r="T283" t="s">
        <v>1925</v>
      </c>
      <c r="U283" t="s">
        <v>1925</v>
      </c>
      <c r="V283" t="s">
        <v>1925</v>
      </c>
      <c r="W283" t="s">
        <v>1925</v>
      </c>
      <c r="X283" t="s">
        <v>1925</v>
      </c>
      <c r="Y283" t="s">
        <v>1925</v>
      </c>
      <c r="Z283" t="s">
        <v>1925</v>
      </c>
      <c r="AA283" t="s">
        <v>1925</v>
      </c>
      <c r="AB283" t="s">
        <v>1925</v>
      </c>
      <c r="AC283" t="s">
        <v>1925</v>
      </c>
      <c r="AD283" t="s">
        <v>1925</v>
      </c>
      <c r="AE283" t="s">
        <v>1925</v>
      </c>
      <c r="AF283" t="s">
        <v>1925</v>
      </c>
      <c r="AG283" t="s">
        <v>1925</v>
      </c>
      <c r="AH283" t="s">
        <v>1925</v>
      </c>
      <c r="AI283" t="s">
        <v>1925</v>
      </c>
      <c r="AJ283" t="s">
        <v>1925</v>
      </c>
      <c r="AK283" t="s">
        <v>1925</v>
      </c>
      <c r="AL283" t="s">
        <v>1925</v>
      </c>
      <c r="AM283" t="s">
        <v>1925</v>
      </c>
      <c r="AN283" t="s">
        <v>1925</v>
      </c>
      <c r="AO283" t="s">
        <v>1925</v>
      </c>
      <c r="AP283" t="s">
        <v>1925</v>
      </c>
      <c r="AQ283" t="s">
        <v>1925</v>
      </c>
      <c r="AR283" t="s">
        <v>1925</v>
      </c>
      <c r="AS283" t="s">
        <v>1925</v>
      </c>
      <c r="AT283" t="s">
        <v>1925</v>
      </c>
      <c r="AU283" t="s">
        <v>1925</v>
      </c>
      <c r="AV283" t="s">
        <v>1925</v>
      </c>
      <c r="AW283" t="s">
        <v>1925</v>
      </c>
      <c r="AX283" t="s">
        <v>1925</v>
      </c>
      <c r="AY283" t="s">
        <v>1925</v>
      </c>
      <c r="AZ283" t="s">
        <v>1925</v>
      </c>
      <c r="BA283" t="s">
        <v>1925</v>
      </c>
      <c r="BB283" t="s">
        <v>1925</v>
      </c>
      <c r="BC283" t="s">
        <v>1925</v>
      </c>
      <c r="BD283" t="s">
        <v>1925</v>
      </c>
      <c r="BE283" t="s">
        <v>1925</v>
      </c>
      <c r="BF283" t="s">
        <v>1925</v>
      </c>
      <c r="BG283" t="s">
        <v>1925</v>
      </c>
      <c r="BH283" t="s">
        <v>1925</v>
      </c>
      <c r="BI283" t="s">
        <v>1925</v>
      </c>
      <c r="BJ283" t="s">
        <v>1925</v>
      </c>
      <c r="BK283" t="s">
        <v>1925</v>
      </c>
      <c r="BL283" t="s">
        <v>1925</v>
      </c>
      <c r="BM283" t="s">
        <v>1925</v>
      </c>
      <c r="BN283" t="s">
        <v>1925</v>
      </c>
      <c r="BO283" t="s">
        <v>1925</v>
      </c>
      <c r="BP283" t="s">
        <v>1925</v>
      </c>
      <c r="BQ283" t="s">
        <v>1925</v>
      </c>
      <c r="BR283" t="s">
        <v>1925</v>
      </c>
      <c r="BS283" t="s">
        <v>1925</v>
      </c>
      <c r="BT283">
        <v>1</v>
      </c>
      <c r="BU283">
        <v>0</v>
      </c>
      <c r="BV283">
        <v>0</v>
      </c>
      <c r="BW283">
        <v>1</v>
      </c>
      <c r="BX283">
        <v>0</v>
      </c>
      <c r="BY283">
        <v>0</v>
      </c>
      <c r="BZ283">
        <v>1</v>
      </c>
      <c r="CA283">
        <v>0</v>
      </c>
      <c r="CB283">
        <v>0</v>
      </c>
      <c r="CC283">
        <v>0</v>
      </c>
      <c r="CD283">
        <v>0</v>
      </c>
      <c r="CE283">
        <v>0</v>
      </c>
      <c r="CF283">
        <v>0</v>
      </c>
      <c r="CG283">
        <v>1</v>
      </c>
      <c r="CH283">
        <v>0</v>
      </c>
      <c r="CI283">
        <v>0</v>
      </c>
      <c r="CJ283">
        <v>0</v>
      </c>
      <c r="CK283">
        <v>0</v>
      </c>
      <c r="CL283">
        <v>0</v>
      </c>
      <c r="CM283">
        <v>0</v>
      </c>
      <c r="CN283">
        <v>0</v>
      </c>
      <c r="CO283">
        <v>0</v>
      </c>
      <c r="CP283">
        <v>0</v>
      </c>
      <c r="CQ283">
        <v>0</v>
      </c>
      <c r="CR283">
        <v>0</v>
      </c>
      <c r="CS283">
        <v>0</v>
      </c>
      <c r="CT283">
        <v>1</v>
      </c>
      <c r="CU283">
        <v>0</v>
      </c>
      <c r="CV283">
        <v>1</v>
      </c>
      <c r="CW283">
        <v>0</v>
      </c>
      <c r="CX283">
        <v>1</v>
      </c>
      <c r="CY283">
        <v>1</v>
      </c>
      <c r="CZ283">
        <v>0</v>
      </c>
      <c r="DA283">
        <v>0</v>
      </c>
      <c r="DB283">
        <v>0</v>
      </c>
      <c r="DC283">
        <v>1</v>
      </c>
      <c r="DD283">
        <v>0</v>
      </c>
      <c r="DE283">
        <v>0</v>
      </c>
      <c r="DF283">
        <v>1</v>
      </c>
      <c r="DG283">
        <v>0</v>
      </c>
      <c r="DH283">
        <v>1</v>
      </c>
      <c r="DI283">
        <v>0</v>
      </c>
      <c r="DJ283">
        <v>0</v>
      </c>
      <c r="DK283">
        <v>1</v>
      </c>
      <c r="DL283">
        <v>0</v>
      </c>
      <c r="DM283">
        <v>0</v>
      </c>
      <c r="DN283">
        <v>1</v>
      </c>
      <c r="DO283">
        <v>0</v>
      </c>
      <c r="DP283">
        <v>1</v>
      </c>
      <c r="DQ283">
        <v>0</v>
      </c>
      <c r="DR283">
        <v>0</v>
      </c>
      <c r="DS283">
        <v>0</v>
      </c>
      <c r="DT283">
        <v>0</v>
      </c>
      <c r="DU283">
        <v>0</v>
      </c>
      <c r="DV283">
        <v>0</v>
      </c>
      <c r="DW283">
        <v>0</v>
      </c>
      <c r="DX283">
        <v>0</v>
      </c>
      <c r="DY283">
        <v>0</v>
      </c>
      <c r="DZ283">
        <v>0</v>
      </c>
      <c r="EA283">
        <v>0</v>
      </c>
      <c r="EB283">
        <v>0</v>
      </c>
      <c r="EC283">
        <v>0</v>
      </c>
      <c r="ED283">
        <v>0</v>
      </c>
      <c r="EE283">
        <v>0</v>
      </c>
      <c r="EF283">
        <v>0</v>
      </c>
      <c r="EG283">
        <v>0</v>
      </c>
      <c r="EH283">
        <v>0</v>
      </c>
      <c r="EI283">
        <v>0</v>
      </c>
      <c r="EJ283">
        <v>1</v>
      </c>
      <c r="EK283">
        <v>0</v>
      </c>
      <c r="EL283">
        <v>1</v>
      </c>
      <c r="EM283">
        <v>0</v>
      </c>
      <c r="EN283">
        <v>0</v>
      </c>
      <c r="EO283">
        <v>0</v>
      </c>
      <c r="EP283">
        <v>0</v>
      </c>
      <c r="EQ283">
        <v>0</v>
      </c>
      <c r="ER283">
        <v>0</v>
      </c>
      <c r="ES283">
        <v>0</v>
      </c>
      <c r="ET283">
        <v>0</v>
      </c>
      <c r="EU283">
        <v>0</v>
      </c>
      <c r="EV283">
        <v>0</v>
      </c>
      <c r="EW283">
        <v>0</v>
      </c>
      <c r="EX283">
        <v>0</v>
      </c>
      <c r="EY283">
        <v>1</v>
      </c>
      <c r="EZ283">
        <v>0</v>
      </c>
      <c r="FA283">
        <v>1</v>
      </c>
      <c r="FB283">
        <v>0</v>
      </c>
      <c r="FC283">
        <v>0</v>
      </c>
      <c r="FD283">
        <v>0</v>
      </c>
      <c r="FE283">
        <v>0</v>
      </c>
      <c r="FF283" t="s">
        <v>1925</v>
      </c>
      <c r="FG283" t="s">
        <v>1925</v>
      </c>
      <c r="FH283" t="s">
        <v>1925</v>
      </c>
      <c r="FI283" t="s">
        <v>1925</v>
      </c>
      <c r="FJ283" t="s">
        <v>1925</v>
      </c>
      <c r="FK283" t="s">
        <v>1925</v>
      </c>
      <c r="FL283">
        <v>1</v>
      </c>
      <c r="FM283">
        <v>0</v>
      </c>
      <c r="FN283">
        <v>0</v>
      </c>
      <c r="FO283">
        <v>0</v>
      </c>
      <c r="FP283">
        <v>0</v>
      </c>
      <c r="FQ283">
        <v>0</v>
      </c>
      <c r="FR283">
        <v>2</v>
      </c>
      <c r="FS283" t="s">
        <v>1925</v>
      </c>
      <c r="FT283" t="s">
        <v>1925</v>
      </c>
      <c r="FU283" t="s">
        <v>1925</v>
      </c>
      <c r="FV283" t="s">
        <v>1925</v>
      </c>
      <c r="FW283" t="s">
        <v>1925</v>
      </c>
      <c r="FX283" t="s">
        <v>1925</v>
      </c>
      <c r="FY283" t="s">
        <v>1925</v>
      </c>
      <c r="FZ283" t="s">
        <v>1925</v>
      </c>
      <c r="GA283" t="s">
        <v>1925</v>
      </c>
      <c r="GB283" t="s">
        <v>1925</v>
      </c>
      <c r="GC283">
        <v>1</v>
      </c>
      <c r="GD283">
        <v>0</v>
      </c>
      <c r="GE283">
        <v>0</v>
      </c>
      <c r="GF283">
        <v>1</v>
      </c>
      <c r="GG283">
        <v>1</v>
      </c>
      <c r="GH283">
        <v>0</v>
      </c>
      <c r="GI283">
        <v>0</v>
      </c>
      <c r="GJ283">
        <v>1</v>
      </c>
      <c r="GK283">
        <v>0</v>
      </c>
      <c r="GL283">
        <v>1</v>
      </c>
      <c r="GM283">
        <v>1</v>
      </c>
      <c r="GN283">
        <v>1</v>
      </c>
      <c r="GO283">
        <v>1</v>
      </c>
      <c r="GP283">
        <v>0</v>
      </c>
      <c r="GQ283">
        <v>0</v>
      </c>
      <c r="GR283" t="s">
        <v>1925</v>
      </c>
      <c r="GS283" t="s">
        <v>1925</v>
      </c>
      <c r="GT283" t="s">
        <v>1925</v>
      </c>
      <c r="GU283" t="s">
        <v>1925</v>
      </c>
      <c r="GV283" t="s">
        <v>1925</v>
      </c>
      <c r="GW283" t="s">
        <v>1925</v>
      </c>
      <c r="GX283" t="s">
        <v>1925</v>
      </c>
      <c r="GY283" t="s">
        <v>1925</v>
      </c>
      <c r="GZ283" t="s">
        <v>1925</v>
      </c>
      <c r="HA283" t="s">
        <v>1925</v>
      </c>
      <c r="HB283" t="s">
        <v>1925</v>
      </c>
      <c r="HC283" t="s">
        <v>1925</v>
      </c>
      <c r="HD283" t="s">
        <v>1925</v>
      </c>
      <c r="HE283">
        <v>1</v>
      </c>
      <c r="HF283">
        <v>1</v>
      </c>
      <c r="HG283">
        <v>0</v>
      </c>
      <c r="HH283">
        <v>0</v>
      </c>
      <c r="HI283">
        <v>0</v>
      </c>
      <c r="HJ283">
        <v>0</v>
      </c>
      <c r="HK283">
        <v>0</v>
      </c>
      <c r="HL283">
        <v>0</v>
      </c>
      <c r="HM283">
        <v>1</v>
      </c>
      <c r="HN283">
        <v>0</v>
      </c>
      <c r="HO283">
        <v>0</v>
      </c>
      <c r="HP283">
        <v>0</v>
      </c>
      <c r="HQ283">
        <v>0</v>
      </c>
      <c r="HR283">
        <v>0</v>
      </c>
      <c r="HS283">
        <v>0</v>
      </c>
    </row>
    <row r="284" spans="1:227" x14ac:dyDescent="0.35">
      <c r="A284" t="s">
        <v>1214</v>
      </c>
      <c r="B284" s="1">
        <v>39448</v>
      </c>
      <c r="C284" s="1">
        <v>40017</v>
      </c>
      <c r="D284">
        <v>1</v>
      </c>
      <c r="E284">
        <v>0</v>
      </c>
      <c r="F284" t="s">
        <v>1925</v>
      </c>
      <c r="G284" t="s">
        <v>1925</v>
      </c>
      <c r="H284" t="s">
        <v>1925</v>
      </c>
      <c r="I284" t="s">
        <v>1925</v>
      </c>
      <c r="J284" t="s">
        <v>1925</v>
      </c>
      <c r="K284" t="s">
        <v>1925</v>
      </c>
      <c r="L284" t="s">
        <v>1925</v>
      </c>
      <c r="M284" t="s">
        <v>1925</v>
      </c>
      <c r="N284" t="s">
        <v>1925</v>
      </c>
      <c r="O284" t="s">
        <v>1925</v>
      </c>
      <c r="P284" t="s">
        <v>1925</v>
      </c>
      <c r="Q284" t="s">
        <v>1925</v>
      </c>
      <c r="R284" t="s">
        <v>1925</v>
      </c>
      <c r="S284" t="s">
        <v>1925</v>
      </c>
      <c r="T284" t="s">
        <v>1925</v>
      </c>
      <c r="U284" t="s">
        <v>1925</v>
      </c>
      <c r="V284" t="s">
        <v>1925</v>
      </c>
      <c r="W284" t="s">
        <v>1925</v>
      </c>
      <c r="X284" t="s">
        <v>1925</v>
      </c>
      <c r="Y284" t="s">
        <v>1925</v>
      </c>
      <c r="Z284" t="s">
        <v>1925</v>
      </c>
      <c r="AA284" t="s">
        <v>1925</v>
      </c>
      <c r="AB284" t="s">
        <v>1925</v>
      </c>
      <c r="AC284" t="s">
        <v>1925</v>
      </c>
      <c r="AD284" t="s">
        <v>1925</v>
      </c>
      <c r="AE284" t="s">
        <v>1925</v>
      </c>
      <c r="AF284" t="s">
        <v>1925</v>
      </c>
      <c r="AG284" t="s">
        <v>1925</v>
      </c>
      <c r="AH284" t="s">
        <v>1925</v>
      </c>
      <c r="AI284" t="s">
        <v>1925</v>
      </c>
      <c r="AJ284" t="s">
        <v>1925</v>
      </c>
      <c r="AK284" t="s">
        <v>1925</v>
      </c>
      <c r="AL284" t="s">
        <v>1925</v>
      </c>
      <c r="AM284" t="s">
        <v>1925</v>
      </c>
      <c r="AN284" t="s">
        <v>1925</v>
      </c>
      <c r="AO284" t="s">
        <v>1925</v>
      </c>
      <c r="AP284" t="s">
        <v>1925</v>
      </c>
      <c r="AQ284" t="s">
        <v>1925</v>
      </c>
      <c r="AR284" t="s">
        <v>1925</v>
      </c>
      <c r="AS284" t="s">
        <v>1925</v>
      </c>
      <c r="AT284" t="s">
        <v>1925</v>
      </c>
      <c r="AU284" t="s">
        <v>1925</v>
      </c>
      <c r="AV284" t="s">
        <v>1925</v>
      </c>
      <c r="AW284" t="s">
        <v>1925</v>
      </c>
      <c r="AX284" t="s">
        <v>1925</v>
      </c>
      <c r="AY284" t="s">
        <v>1925</v>
      </c>
      <c r="AZ284" t="s">
        <v>1925</v>
      </c>
      <c r="BA284" t="s">
        <v>1925</v>
      </c>
      <c r="BB284" t="s">
        <v>1925</v>
      </c>
      <c r="BC284" t="s">
        <v>1925</v>
      </c>
      <c r="BD284" t="s">
        <v>1925</v>
      </c>
      <c r="BE284" t="s">
        <v>1925</v>
      </c>
      <c r="BF284" t="s">
        <v>1925</v>
      </c>
      <c r="BG284" t="s">
        <v>1925</v>
      </c>
      <c r="BH284" t="s">
        <v>1925</v>
      </c>
      <c r="BI284" t="s">
        <v>1925</v>
      </c>
      <c r="BJ284" t="s">
        <v>1925</v>
      </c>
      <c r="BK284" t="s">
        <v>1925</v>
      </c>
      <c r="BL284" t="s">
        <v>1925</v>
      </c>
      <c r="BM284" t="s">
        <v>1925</v>
      </c>
      <c r="BN284" t="s">
        <v>1925</v>
      </c>
      <c r="BO284" t="s">
        <v>1925</v>
      </c>
      <c r="BP284" t="s">
        <v>1925</v>
      </c>
      <c r="BQ284" t="s">
        <v>1925</v>
      </c>
      <c r="BR284" t="s">
        <v>1925</v>
      </c>
      <c r="BS284" t="s">
        <v>1925</v>
      </c>
      <c r="BT284">
        <v>0</v>
      </c>
      <c r="BU284" t="s">
        <v>1925</v>
      </c>
      <c r="BV284" t="s">
        <v>1925</v>
      </c>
      <c r="BW284" t="s">
        <v>1925</v>
      </c>
      <c r="BX284" t="s">
        <v>1925</v>
      </c>
      <c r="BY284" t="s">
        <v>1925</v>
      </c>
      <c r="BZ284" t="s">
        <v>1925</v>
      </c>
      <c r="CA284" t="s">
        <v>1925</v>
      </c>
      <c r="CB284" t="s">
        <v>1925</v>
      </c>
      <c r="CC284" t="s">
        <v>1925</v>
      </c>
      <c r="CD284" t="s">
        <v>1925</v>
      </c>
      <c r="CE284" t="s">
        <v>1925</v>
      </c>
      <c r="CF284" t="s">
        <v>1925</v>
      </c>
      <c r="CG284" t="s">
        <v>1925</v>
      </c>
      <c r="CH284" t="s">
        <v>1925</v>
      </c>
      <c r="CI284" t="s">
        <v>1925</v>
      </c>
      <c r="CJ284" t="s">
        <v>1925</v>
      </c>
      <c r="CK284" t="s">
        <v>1925</v>
      </c>
      <c r="CL284" t="s">
        <v>1925</v>
      </c>
      <c r="CM284" t="s">
        <v>1925</v>
      </c>
      <c r="CN284" t="s">
        <v>1925</v>
      </c>
      <c r="CO284" t="s">
        <v>1925</v>
      </c>
      <c r="CP284" t="s">
        <v>1925</v>
      </c>
      <c r="CQ284" t="s">
        <v>1925</v>
      </c>
      <c r="CR284" t="s">
        <v>1925</v>
      </c>
      <c r="CS284" t="s">
        <v>1925</v>
      </c>
      <c r="CT284" t="s">
        <v>1925</v>
      </c>
      <c r="CU284" t="s">
        <v>1925</v>
      </c>
      <c r="CV284" t="s">
        <v>1925</v>
      </c>
      <c r="CW284" t="s">
        <v>1925</v>
      </c>
      <c r="CX284" t="s">
        <v>1925</v>
      </c>
      <c r="CY284" t="s">
        <v>1925</v>
      </c>
      <c r="CZ284" t="s">
        <v>1925</v>
      </c>
      <c r="DA284" t="s">
        <v>1925</v>
      </c>
      <c r="DB284" t="s">
        <v>1925</v>
      </c>
      <c r="DC284" t="s">
        <v>1925</v>
      </c>
      <c r="DD284" t="s">
        <v>1925</v>
      </c>
      <c r="DE284" t="s">
        <v>1925</v>
      </c>
      <c r="DF284" t="s">
        <v>1925</v>
      </c>
      <c r="DG284" t="s">
        <v>1925</v>
      </c>
      <c r="DH284" t="s">
        <v>1925</v>
      </c>
      <c r="DI284" t="s">
        <v>1925</v>
      </c>
      <c r="DJ284" t="s">
        <v>1925</v>
      </c>
      <c r="DK284" t="s">
        <v>1925</v>
      </c>
      <c r="DL284" t="s">
        <v>1925</v>
      </c>
      <c r="DM284" t="s">
        <v>1925</v>
      </c>
      <c r="DN284" t="s">
        <v>1925</v>
      </c>
      <c r="DO284" t="s">
        <v>1925</v>
      </c>
      <c r="DP284" t="s">
        <v>1925</v>
      </c>
      <c r="DQ284" t="s">
        <v>1925</v>
      </c>
      <c r="DR284" t="s">
        <v>1925</v>
      </c>
      <c r="DS284" t="s">
        <v>1925</v>
      </c>
      <c r="DT284" t="s">
        <v>1925</v>
      </c>
      <c r="DU284" t="s">
        <v>1925</v>
      </c>
      <c r="DV284" t="s">
        <v>1925</v>
      </c>
      <c r="DW284" t="s">
        <v>1925</v>
      </c>
      <c r="DX284" t="s">
        <v>1925</v>
      </c>
      <c r="DY284" t="s">
        <v>1925</v>
      </c>
      <c r="DZ284" t="s">
        <v>1925</v>
      </c>
      <c r="EA284" t="s">
        <v>1925</v>
      </c>
      <c r="EB284" t="s">
        <v>1925</v>
      </c>
      <c r="EC284" t="s">
        <v>1925</v>
      </c>
      <c r="ED284" t="s">
        <v>1925</v>
      </c>
      <c r="EE284" t="s">
        <v>1925</v>
      </c>
      <c r="EF284" t="s">
        <v>1925</v>
      </c>
      <c r="EG284" t="s">
        <v>1925</v>
      </c>
      <c r="EH284" t="s">
        <v>1925</v>
      </c>
      <c r="EI284" t="s">
        <v>1925</v>
      </c>
      <c r="EJ284" t="s">
        <v>1925</v>
      </c>
      <c r="EK284" t="s">
        <v>1925</v>
      </c>
      <c r="EL284" t="s">
        <v>1925</v>
      </c>
      <c r="EM284" t="s">
        <v>1925</v>
      </c>
      <c r="EN284" t="s">
        <v>1925</v>
      </c>
      <c r="EO284" t="s">
        <v>1925</v>
      </c>
      <c r="EP284" t="s">
        <v>1925</v>
      </c>
      <c r="EQ284" t="s">
        <v>1925</v>
      </c>
      <c r="ER284" t="s">
        <v>1925</v>
      </c>
      <c r="ES284" t="s">
        <v>1925</v>
      </c>
      <c r="ET284" t="s">
        <v>1925</v>
      </c>
      <c r="EU284" t="s">
        <v>1925</v>
      </c>
      <c r="EV284" t="s">
        <v>1925</v>
      </c>
      <c r="EW284">
        <v>2</v>
      </c>
      <c r="EX284" t="s">
        <v>1925</v>
      </c>
      <c r="EY284" t="s">
        <v>1925</v>
      </c>
      <c r="EZ284" t="s">
        <v>1925</v>
      </c>
      <c r="FA284" t="s">
        <v>1925</v>
      </c>
      <c r="FB284" t="s">
        <v>1925</v>
      </c>
      <c r="FC284" t="s">
        <v>1925</v>
      </c>
      <c r="FD284" t="s">
        <v>1925</v>
      </c>
      <c r="FE284">
        <v>0</v>
      </c>
      <c r="FF284" t="s">
        <v>1925</v>
      </c>
      <c r="FG284" t="s">
        <v>1925</v>
      </c>
      <c r="FH284" t="s">
        <v>1925</v>
      </c>
      <c r="FI284" t="s">
        <v>1925</v>
      </c>
      <c r="FJ284" t="s">
        <v>1925</v>
      </c>
      <c r="FK284" t="s">
        <v>1925</v>
      </c>
      <c r="FL284">
        <v>1</v>
      </c>
      <c r="FM284">
        <v>0</v>
      </c>
      <c r="FN284">
        <v>0</v>
      </c>
      <c r="FO284">
        <v>0</v>
      </c>
      <c r="FP284">
        <v>0</v>
      </c>
      <c r="FQ284">
        <v>0</v>
      </c>
      <c r="FR284">
        <v>2</v>
      </c>
      <c r="FS284" t="s">
        <v>1925</v>
      </c>
      <c r="FT284" t="s">
        <v>1925</v>
      </c>
      <c r="FU284" t="s">
        <v>1925</v>
      </c>
      <c r="FV284" t="s">
        <v>1925</v>
      </c>
      <c r="FW284" t="s">
        <v>1925</v>
      </c>
      <c r="FX284" t="s">
        <v>1925</v>
      </c>
      <c r="FY284" t="s">
        <v>1925</v>
      </c>
      <c r="FZ284" t="s">
        <v>1925</v>
      </c>
      <c r="GA284" t="s">
        <v>1925</v>
      </c>
      <c r="GB284" t="s">
        <v>1925</v>
      </c>
      <c r="GC284">
        <v>0</v>
      </c>
      <c r="GD284" t="s">
        <v>1925</v>
      </c>
      <c r="GE284" t="s">
        <v>1925</v>
      </c>
      <c r="GF284" t="s">
        <v>1925</v>
      </c>
      <c r="GG284" t="s">
        <v>1925</v>
      </c>
      <c r="GH284" t="s">
        <v>1925</v>
      </c>
      <c r="GI284" t="s">
        <v>1925</v>
      </c>
      <c r="GJ284" t="s">
        <v>1925</v>
      </c>
      <c r="GK284" t="s">
        <v>1925</v>
      </c>
      <c r="GL284" t="s">
        <v>1925</v>
      </c>
      <c r="GM284" t="s">
        <v>1925</v>
      </c>
      <c r="GN284" t="s">
        <v>1925</v>
      </c>
      <c r="GO284" t="s">
        <v>1925</v>
      </c>
      <c r="GP284" t="s">
        <v>1925</v>
      </c>
      <c r="GQ284" t="s">
        <v>1925</v>
      </c>
      <c r="GR284" t="s">
        <v>1925</v>
      </c>
      <c r="GS284" t="s">
        <v>1925</v>
      </c>
      <c r="GT284" t="s">
        <v>1925</v>
      </c>
      <c r="GU284" t="s">
        <v>1925</v>
      </c>
      <c r="GV284" t="s">
        <v>1925</v>
      </c>
      <c r="GW284" t="s">
        <v>1925</v>
      </c>
      <c r="GX284" t="s">
        <v>1925</v>
      </c>
      <c r="GY284" t="s">
        <v>1925</v>
      </c>
      <c r="GZ284" t="s">
        <v>1925</v>
      </c>
      <c r="HA284" t="s">
        <v>1925</v>
      </c>
      <c r="HB284" t="s">
        <v>1925</v>
      </c>
      <c r="HC284" t="s">
        <v>1925</v>
      </c>
      <c r="HD284" t="s">
        <v>1925</v>
      </c>
      <c r="HE284">
        <v>1</v>
      </c>
      <c r="HF284">
        <v>1</v>
      </c>
      <c r="HG284">
        <v>1</v>
      </c>
      <c r="HH284">
        <v>1</v>
      </c>
      <c r="HI284">
        <v>0</v>
      </c>
      <c r="HJ284">
        <v>1</v>
      </c>
      <c r="HK284">
        <v>1</v>
      </c>
      <c r="HL284">
        <v>0</v>
      </c>
      <c r="HM284">
        <v>1</v>
      </c>
      <c r="HN284">
        <v>0</v>
      </c>
      <c r="HO284">
        <v>0</v>
      </c>
      <c r="HP284">
        <v>0</v>
      </c>
      <c r="HQ284">
        <v>0</v>
      </c>
      <c r="HR284">
        <v>0</v>
      </c>
      <c r="HS284">
        <v>0</v>
      </c>
    </row>
    <row r="285" spans="1:227" x14ac:dyDescent="0.35">
      <c r="A285" t="s">
        <v>1214</v>
      </c>
      <c r="B285" s="1">
        <v>40018</v>
      </c>
      <c r="C285" s="1">
        <v>40029</v>
      </c>
      <c r="D285">
        <v>1</v>
      </c>
      <c r="E285">
        <v>0</v>
      </c>
      <c r="F285" t="s">
        <v>1925</v>
      </c>
      <c r="G285" t="s">
        <v>1925</v>
      </c>
      <c r="H285" t="s">
        <v>1925</v>
      </c>
      <c r="I285" t="s">
        <v>1925</v>
      </c>
      <c r="J285" t="s">
        <v>1925</v>
      </c>
      <c r="K285" t="s">
        <v>1925</v>
      </c>
      <c r="L285" t="s">
        <v>1925</v>
      </c>
      <c r="M285" t="s">
        <v>1925</v>
      </c>
      <c r="N285" t="s">
        <v>1925</v>
      </c>
      <c r="O285" t="s">
        <v>1925</v>
      </c>
      <c r="P285" t="s">
        <v>1925</v>
      </c>
      <c r="Q285" t="s">
        <v>1925</v>
      </c>
      <c r="R285" t="s">
        <v>1925</v>
      </c>
      <c r="S285" t="s">
        <v>1925</v>
      </c>
      <c r="T285" t="s">
        <v>1925</v>
      </c>
      <c r="U285" t="s">
        <v>1925</v>
      </c>
      <c r="V285" t="s">
        <v>1925</v>
      </c>
      <c r="W285" t="s">
        <v>1925</v>
      </c>
      <c r="X285" t="s">
        <v>1925</v>
      </c>
      <c r="Y285" t="s">
        <v>1925</v>
      </c>
      <c r="Z285" t="s">
        <v>1925</v>
      </c>
      <c r="AA285" t="s">
        <v>1925</v>
      </c>
      <c r="AB285" t="s">
        <v>1925</v>
      </c>
      <c r="AC285" t="s">
        <v>1925</v>
      </c>
      <c r="AD285" t="s">
        <v>1925</v>
      </c>
      <c r="AE285" t="s">
        <v>1925</v>
      </c>
      <c r="AF285" t="s">
        <v>1925</v>
      </c>
      <c r="AG285" t="s">
        <v>1925</v>
      </c>
      <c r="AH285" t="s">
        <v>1925</v>
      </c>
      <c r="AI285" t="s">
        <v>1925</v>
      </c>
      <c r="AJ285" t="s">
        <v>1925</v>
      </c>
      <c r="AK285" t="s">
        <v>1925</v>
      </c>
      <c r="AL285" t="s">
        <v>1925</v>
      </c>
      <c r="AM285" t="s">
        <v>1925</v>
      </c>
      <c r="AN285" t="s">
        <v>1925</v>
      </c>
      <c r="AO285" t="s">
        <v>1925</v>
      </c>
      <c r="AP285" t="s">
        <v>1925</v>
      </c>
      <c r="AQ285" t="s">
        <v>1925</v>
      </c>
      <c r="AR285" t="s">
        <v>1925</v>
      </c>
      <c r="AS285" t="s">
        <v>1925</v>
      </c>
      <c r="AT285" t="s">
        <v>1925</v>
      </c>
      <c r="AU285" t="s">
        <v>1925</v>
      </c>
      <c r="AV285" t="s">
        <v>1925</v>
      </c>
      <c r="AW285" t="s">
        <v>1925</v>
      </c>
      <c r="AX285" t="s">
        <v>1925</v>
      </c>
      <c r="AY285" t="s">
        <v>1925</v>
      </c>
      <c r="AZ285" t="s">
        <v>1925</v>
      </c>
      <c r="BA285" t="s">
        <v>1925</v>
      </c>
      <c r="BB285" t="s">
        <v>1925</v>
      </c>
      <c r="BC285" t="s">
        <v>1925</v>
      </c>
      <c r="BD285" t="s">
        <v>1925</v>
      </c>
      <c r="BE285" t="s">
        <v>1925</v>
      </c>
      <c r="BF285" t="s">
        <v>1925</v>
      </c>
      <c r="BG285" t="s">
        <v>1925</v>
      </c>
      <c r="BH285" t="s">
        <v>1925</v>
      </c>
      <c r="BI285" t="s">
        <v>1925</v>
      </c>
      <c r="BJ285" t="s">
        <v>1925</v>
      </c>
      <c r="BK285" t="s">
        <v>1925</v>
      </c>
      <c r="BL285" t="s">
        <v>1925</v>
      </c>
      <c r="BM285" t="s">
        <v>1925</v>
      </c>
      <c r="BN285" t="s">
        <v>1925</v>
      </c>
      <c r="BO285" t="s">
        <v>1925</v>
      </c>
      <c r="BP285" t="s">
        <v>1925</v>
      </c>
      <c r="BQ285" t="s">
        <v>1925</v>
      </c>
      <c r="BR285" t="s">
        <v>1925</v>
      </c>
      <c r="BS285" t="s">
        <v>1925</v>
      </c>
      <c r="BT285">
        <v>0</v>
      </c>
      <c r="BU285" t="s">
        <v>1925</v>
      </c>
      <c r="BV285" t="s">
        <v>1925</v>
      </c>
      <c r="BW285" t="s">
        <v>1925</v>
      </c>
      <c r="BX285" t="s">
        <v>1925</v>
      </c>
      <c r="BY285" t="s">
        <v>1925</v>
      </c>
      <c r="BZ285" t="s">
        <v>1925</v>
      </c>
      <c r="CA285" t="s">
        <v>1925</v>
      </c>
      <c r="CB285" t="s">
        <v>1925</v>
      </c>
      <c r="CC285" t="s">
        <v>1925</v>
      </c>
      <c r="CD285" t="s">
        <v>1925</v>
      </c>
      <c r="CE285" t="s">
        <v>1925</v>
      </c>
      <c r="CF285" t="s">
        <v>1925</v>
      </c>
      <c r="CG285" t="s">
        <v>1925</v>
      </c>
      <c r="CH285" t="s">
        <v>1925</v>
      </c>
      <c r="CI285" t="s">
        <v>1925</v>
      </c>
      <c r="CJ285" t="s">
        <v>1925</v>
      </c>
      <c r="CK285" t="s">
        <v>1925</v>
      </c>
      <c r="CL285" t="s">
        <v>1925</v>
      </c>
      <c r="CM285" t="s">
        <v>1925</v>
      </c>
      <c r="CN285" t="s">
        <v>1925</v>
      </c>
      <c r="CO285" t="s">
        <v>1925</v>
      </c>
      <c r="CP285" t="s">
        <v>1925</v>
      </c>
      <c r="CQ285" t="s">
        <v>1925</v>
      </c>
      <c r="CR285" t="s">
        <v>1925</v>
      </c>
      <c r="CS285" t="s">
        <v>1925</v>
      </c>
      <c r="CT285" t="s">
        <v>1925</v>
      </c>
      <c r="CU285" t="s">
        <v>1925</v>
      </c>
      <c r="CV285">
        <v>0</v>
      </c>
      <c r="CW285" t="s">
        <v>1925</v>
      </c>
      <c r="CX285" t="s">
        <v>1925</v>
      </c>
      <c r="CY285" t="s">
        <v>1925</v>
      </c>
      <c r="CZ285" t="s">
        <v>1925</v>
      </c>
      <c r="DA285" t="s">
        <v>1925</v>
      </c>
      <c r="DB285" t="s">
        <v>1925</v>
      </c>
      <c r="DC285" t="s">
        <v>1925</v>
      </c>
      <c r="DD285" t="s">
        <v>1925</v>
      </c>
      <c r="DE285" t="s">
        <v>1925</v>
      </c>
      <c r="DF285" t="s">
        <v>1925</v>
      </c>
      <c r="DG285" t="s">
        <v>1925</v>
      </c>
      <c r="DH285" t="s">
        <v>1925</v>
      </c>
      <c r="DI285" t="s">
        <v>1925</v>
      </c>
      <c r="DJ285" t="s">
        <v>1925</v>
      </c>
      <c r="DK285" t="s">
        <v>1925</v>
      </c>
      <c r="DL285" t="s">
        <v>1925</v>
      </c>
      <c r="DM285" t="s">
        <v>1925</v>
      </c>
      <c r="DN285" t="s">
        <v>1925</v>
      </c>
      <c r="DO285" t="s">
        <v>1925</v>
      </c>
      <c r="DP285" t="s">
        <v>1925</v>
      </c>
      <c r="DQ285" t="s">
        <v>1925</v>
      </c>
      <c r="DR285" t="s">
        <v>1925</v>
      </c>
      <c r="DS285" t="s">
        <v>1925</v>
      </c>
      <c r="DT285" t="s">
        <v>1925</v>
      </c>
      <c r="DU285" t="s">
        <v>1925</v>
      </c>
      <c r="DV285" t="s">
        <v>1925</v>
      </c>
      <c r="DW285" t="s">
        <v>1925</v>
      </c>
      <c r="DX285" t="s">
        <v>1925</v>
      </c>
      <c r="DY285" t="s">
        <v>1925</v>
      </c>
      <c r="DZ285" t="s">
        <v>1925</v>
      </c>
      <c r="EA285" t="s">
        <v>1925</v>
      </c>
      <c r="EB285" t="s">
        <v>1925</v>
      </c>
      <c r="EC285" t="s">
        <v>1925</v>
      </c>
      <c r="ED285" t="s">
        <v>1925</v>
      </c>
      <c r="EE285" t="s">
        <v>1925</v>
      </c>
      <c r="EF285" t="s">
        <v>1925</v>
      </c>
      <c r="EG285" t="s">
        <v>1925</v>
      </c>
      <c r="EH285" t="s">
        <v>1925</v>
      </c>
      <c r="EI285" t="s">
        <v>1925</v>
      </c>
      <c r="EJ285" t="s">
        <v>1925</v>
      </c>
      <c r="EK285" t="s">
        <v>1925</v>
      </c>
      <c r="EL285" t="s">
        <v>1925</v>
      </c>
      <c r="EM285" t="s">
        <v>1925</v>
      </c>
      <c r="EN285" t="s">
        <v>1925</v>
      </c>
      <c r="EO285" t="s">
        <v>1925</v>
      </c>
      <c r="EP285" t="s">
        <v>1925</v>
      </c>
      <c r="EQ285" t="s">
        <v>1925</v>
      </c>
      <c r="ER285" t="s">
        <v>1925</v>
      </c>
      <c r="ES285" t="s">
        <v>1925</v>
      </c>
      <c r="ET285" t="s">
        <v>1925</v>
      </c>
      <c r="EU285" t="s">
        <v>1925</v>
      </c>
      <c r="EV285" t="s">
        <v>1925</v>
      </c>
      <c r="EW285">
        <v>2</v>
      </c>
      <c r="EX285" t="s">
        <v>1925</v>
      </c>
      <c r="EY285" t="s">
        <v>1925</v>
      </c>
      <c r="EZ285" t="s">
        <v>1925</v>
      </c>
      <c r="FA285" t="s">
        <v>1925</v>
      </c>
      <c r="FB285" t="s">
        <v>1925</v>
      </c>
      <c r="FC285" t="s">
        <v>1925</v>
      </c>
      <c r="FD285" t="s">
        <v>1925</v>
      </c>
      <c r="FE285">
        <v>0</v>
      </c>
      <c r="FF285" t="s">
        <v>1925</v>
      </c>
      <c r="FG285" t="s">
        <v>1925</v>
      </c>
      <c r="FH285" t="s">
        <v>1925</v>
      </c>
      <c r="FI285" t="s">
        <v>1925</v>
      </c>
      <c r="FJ285" t="s">
        <v>1925</v>
      </c>
      <c r="FK285" t="s">
        <v>1925</v>
      </c>
      <c r="FL285">
        <v>1</v>
      </c>
      <c r="FM285">
        <v>0</v>
      </c>
      <c r="FN285">
        <v>0</v>
      </c>
      <c r="FO285">
        <v>0</v>
      </c>
      <c r="FP285">
        <v>0</v>
      </c>
      <c r="FQ285">
        <v>0</v>
      </c>
      <c r="FR285">
        <v>2</v>
      </c>
      <c r="FS285" t="s">
        <v>1925</v>
      </c>
      <c r="FT285" t="s">
        <v>1925</v>
      </c>
      <c r="FU285" t="s">
        <v>1925</v>
      </c>
      <c r="FV285" t="s">
        <v>1925</v>
      </c>
      <c r="FW285" t="s">
        <v>1925</v>
      </c>
      <c r="FX285" t="s">
        <v>1925</v>
      </c>
      <c r="FY285" t="s">
        <v>1925</v>
      </c>
      <c r="FZ285" t="s">
        <v>1925</v>
      </c>
      <c r="GA285" t="s">
        <v>1925</v>
      </c>
      <c r="GB285" t="s">
        <v>1925</v>
      </c>
      <c r="GC285">
        <v>0</v>
      </c>
      <c r="GD285" t="s">
        <v>1925</v>
      </c>
      <c r="GE285" t="s">
        <v>1925</v>
      </c>
      <c r="GF285" t="s">
        <v>1925</v>
      </c>
      <c r="GG285" t="s">
        <v>1925</v>
      </c>
      <c r="GH285" t="s">
        <v>1925</v>
      </c>
      <c r="GI285" t="s">
        <v>1925</v>
      </c>
      <c r="GJ285" t="s">
        <v>1925</v>
      </c>
      <c r="GK285" t="s">
        <v>1925</v>
      </c>
      <c r="GL285" t="s">
        <v>1925</v>
      </c>
      <c r="GM285" t="s">
        <v>1925</v>
      </c>
      <c r="GN285" t="s">
        <v>1925</v>
      </c>
      <c r="GO285" t="s">
        <v>1925</v>
      </c>
      <c r="GP285" t="s">
        <v>1925</v>
      </c>
      <c r="GQ285" t="s">
        <v>1925</v>
      </c>
      <c r="GR285" t="s">
        <v>1925</v>
      </c>
      <c r="GS285" t="s">
        <v>1925</v>
      </c>
      <c r="GT285" t="s">
        <v>1925</v>
      </c>
      <c r="GU285" t="s">
        <v>1925</v>
      </c>
      <c r="GV285" t="s">
        <v>1925</v>
      </c>
      <c r="GW285" t="s">
        <v>1925</v>
      </c>
      <c r="GX285" t="s">
        <v>1925</v>
      </c>
      <c r="GY285" t="s">
        <v>1925</v>
      </c>
      <c r="GZ285" t="s">
        <v>1925</v>
      </c>
      <c r="HA285" t="s">
        <v>1925</v>
      </c>
      <c r="HB285" t="s">
        <v>1925</v>
      </c>
      <c r="HC285" t="s">
        <v>1925</v>
      </c>
      <c r="HD285" t="s">
        <v>1925</v>
      </c>
      <c r="HE285">
        <v>1</v>
      </c>
      <c r="HF285">
        <v>1</v>
      </c>
      <c r="HG285">
        <v>1</v>
      </c>
      <c r="HH285">
        <v>1</v>
      </c>
      <c r="HI285">
        <v>0</v>
      </c>
      <c r="HJ285">
        <v>1</v>
      </c>
      <c r="HK285">
        <v>1</v>
      </c>
      <c r="HL285">
        <v>0</v>
      </c>
      <c r="HM285">
        <v>1</v>
      </c>
      <c r="HN285">
        <v>0</v>
      </c>
      <c r="HO285">
        <v>0</v>
      </c>
      <c r="HP285">
        <v>0</v>
      </c>
      <c r="HQ285">
        <v>0</v>
      </c>
      <c r="HR285">
        <v>0</v>
      </c>
      <c r="HS285">
        <v>0</v>
      </c>
    </row>
    <row r="286" spans="1:227" x14ac:dyDescent="0.35">
      <c r="A286" t="s">
        <v>1214</v>
      </c>
      <c r="B286" s="1">
        <v>40030</v>
      </c>
      <c r="C286" s="1">
        <v>40716</v>
      </c>
      <c r="D286">
        <v>1</v>
      </c>
      <c r="E286">
        <v>0</v>
      </c>
      <c r="F286" t="s">
        <v>1925</v>
      </c>
      <c r="G286" t="s">
        <v>1925</v>
      </c>
      <c r="H286" t="s">
        <v>1925</v>
      </c>
      <c r="I286" t="s">
        <v>1925</v>
      </c>
      <c r="J286" t="s">
        <v>1925</v>
      </c>
      <c r="K286" t="s">
        <v>1925</v>
      </c>
      <c r="L286" t="s">
        <v>1925</v>
      </c>
      <c r="M286" t="s">
        <v>1925</v>
      </c>
      <c r="N286" t="s">
        <v>1925</v>
      </c>
      <c r="O286" t="s">
        <v>1925</v>
      </c>
      <c r="P286" t="s">
        <v>1925</v>
      </c>
      <c r="Q286" t="s">
        <v>1925</v>
      </c>
      <c r="R286" t="s">
        <v>1925</v>
      </c>
      <c r="S286" t="s">
        <v>1925</v>
      </c>
      <c r="T286" t="s">
        <v>1925</v>
      </c>
      <c r="U286" t="s">
        <v>1925</v>
      </c>
      <c r="V286" t="s">
        <v>1925</v>
      </c>
      <c r="W286" t="s">
        <v>1925</v>
      </c>
      <c r="X286" t="s">
        <v>1925</v>
      </c>
      <c r="Y286" t="s">
        <v>1925</v>
      </c>
      <c r="Z286" t="s">
        <v>1925</v>
      </c>
      <c r="AA286" t="s">
        <v>1925</v>
      </c>
      <c r="AB286" t="s">
        <v>1925</v>
      </c>
      <c r="AC286" t="s">
        <v>1925</v>
      </c>
      <c r="AD286" t="s">
        <v>1925</v>
      </c>
      <c r="AE286" t="s">
        <v>1925</v>
      </c>
      <c r="AF286" t="s">
        <v>1925</v>
      </c>
      <c r="AG286" t="s">
        <v>1925</v>
      </c>
      <c r="AH286" t="s">
        <v>1925</v>
      </c>
      <c r="AI286" t="s">
        <v>1925</v>
      </c>
      <c r="AJ286" t="s">
        <v>1925</v>
      </c>
      <c r="AK286" t="s">
        <v>1925</v>
      </c>
      <c r="AL286" t="s">
        <v>1925</v>
      </c>
      <c r="AM286" t="s">
        <v>1925</v>
      </c>
      <c r="AN286" t="s">
        <v>1925</v>
      </c>
      <c r="AO286" t="s">
        <v>1925</v>
      </c>
      <c r="AP286" t="s">
        <v>1925</v>
      </c>
      <c r="AQ286" t="s">
        <v>1925</v>
      </c>
      <c r="AR286" t="s">
        <v>1925</v>
      </c>
      <c r="AS286" t="s">
        <v>1925</v>
      </c>
      <c r="AT286" t="s">
        <v>1925</v>
      </c>
      <c r="AU286" t="s">
        <v>1925</v>
      </c>
      <c r="AV286" t="s">
        <v>1925</v>
      </c>
      <c r="AW286" t="s">
        <v>1925</v>
      </c>
      <c r="AX286" t="s">
        <v>1925</v>
      </c>
      <c r="AY286" t="s">
        <v>1925</v>
      </c>
      <c r="AZ286" t="s">
        <v>1925</v>
      </c>
      <c r="BA286" t="s">
        <v>1925</v>
      </c>
      <c r="BB286" t="s">
        <v>1925</v>
      </c>
      <c r="BC286" t="s">
        <v>1925</v>
      </c>
      <c r="BD286" t="s">
        <v>1925</v>
      </c>
      <c r="BE286" t="s">
        <v>1925</v>
      </c>
      <c r="BF286" t="s">
        <v>1925</v>
      </c>
      <c r="BG286" t="s">
        <v>1925</v>
      </c>
      <c r="BH286" t="s">
        <v>1925</v>
      </c>
      <c r="BI286" t="s">
        <v>1925</v>
      </c>
      <c r="BJ286" t="s">
        <v>1925</v>
      </c>
      <c r="BK286" t="s">
        <v>1925</v>
      </c>
      <c r="BL286" t="s">
        <v>1925</v>
      </c>
      <c r="BM286" t="s">
        <v>1925</v>
      </c>
      <c r="BN286" t="s">
        <v>1925</v>
      </c>
      <c r="BO286" t="s">
        <v>1925</v>
      </c>
      <c r="BP286" t="s">
        <v>1925</v>
      </c>
      <c r="BQ286" t="s">
        <v>1925</v>
      </c>
      <c r="BR286" t="s">
        <v>1925</v>
      </c>
      <c r="BS286" t="s">
        <v>1925</v>
      </c>
      <c r="BT286">
        <v>0</v>
      </c>
      <c r="BU286" t="s">
        <v>1925</v>
      </c>
      <c r="BV286" t="s">
        <v>1925</v>
      </c>
      <c r="BW286" t="s">
        <v>1925</v>
      </c>
      <c r="BX286" t="s">
        <v>1925</v>
      </c>
      <c r="BY286" t="s">
        <v>1925</v>
      </c>
      <c r="BZ286" t="s">
        <v>1925</v>
      </c>
      <c r="CA286" t="s">
        <v>1925</v>
      </c>
      <c r="CB286" t="s">
        <v>1925</v>
      </c>
      <c r="CC286" t="s">
        <v>1925</v>
      </c>
      <c r="CD286" t="s">
        <v>1925</v>
      </c>
      <c r="CE286" t="s">
        <v>1925</v>
      </c>
      <c r="CF286" t="s">
        <v>1925</v>
      </c>
      <c r="CG286" t="s">
        <v>1925</v>
      </c>
      <c r="CH286" t="s">
        <v>1925</v>
      </c>
      <c r="CI286" t="s">
        <v>1925</v>
      </c>
      <c r="CJ286" t="s">
        <v>1925</v>
      </c>
      <c r="CK286" t="s">
        <v>1925</v>
      </c>
      <c r="CL286" t="s">
        <v>1925</v>
      </c>
      <c r="CM286" t="s">
        <v>1925</v>
      </c>
      <c r="CN286" t="s">
        <v>1925</v>
      </c>
      <c r="CO286" t="s">
        <v>1925</v>
      </c>
      <c r="CP286" t="s">
        <v>1925</v>
      </c>
      <c r="CQ286" t="s">
        <v>1925</v>
      </c>
      <c r="CR286" t="s">
        <v>1925</v>
      </c>
      <c r="CS286" t="s">
        <v>1925</v>
      </c>
      <c r="CT286" t="s">
        <v>1925</v>
      </c>
      <c r="CU286" t="s">
        <v>1925</v>
      </c>
      <c r="CV286" t="s">
        <v>1925</v>
      </c>
      <c r="CW286" t="s">
        <v>1925</v>
      </c>
      <c r="CX286" t="s">
        <v>1925</v>
      </c>
      <c r="CY286" t="s">
        <v>1925</v>
      </c>
      <c r="CZ286" t="s">
        <v>1925</v>
      </c>
      <c r="DA286" t="s">
        <v>1925</v>
      </c>
      <c r="DB286" t="s">
        <v>1925</v>
      </c>
      <c r="DC286" t="s">
        <v>1925</v>
      </c>
      <c r="DD286" t="s">
        <v>1925</v>
      </c>
      <c r="DE286" t="s">
        <v>1925</v>
      </c>
      <c r="DF286" t="s">
        <v>1925</v>
      </c>
      <c r="DG286" t="s">
        <v>1925</v>
      </c>
      <c r="DH286" t="s">
        <v>1925</v>
      </c>
      <c r="DI286" t="s">
        <v>1925</v>
      </c>
      <c r="DJ286" t="s">
        <v>1925</v>
      </c>
      <c r="DK286" t="s">
        <v>1925</v>
      </c>
      <c r="DL286" t="s">
        <v>1925</v>
      </c>
      <c r="DM286" t="s">
        <v>1925</v>
      </c>
      <c r="DN286" t="s">
        <v>1925</v>
      </c>
      <c r="DO286" t="s">
        <v>1925</v>
      </c>
      <c r="DP286" t="s">
        <v>1925</v>
      </c>
      <c r="DQ286" t="s">
        <v>1925</v>
      </c>
      <c r="DR286" t="s">
        <v>1925</v>
      </c>
      <c r="DS286" t="s">
        <v>1925</v>
      </c>
      <c r="DT286" t="s">
        <v>1925</v>
      </c>
      <c r="DU286" t="s">
        <v>1925</v>
      </c>
      <c r="DV286" t="s">
        <v>1925</v>
      </c>
      <c r="DW286" t="s">
        <v>1925</v>
      </c>
      <c r="DX286" t="s">
        <v>1925</v>
      </c>
      <c r="DY286" t="s">
        <v>1925</v>
      </c>
      <c r="DZ286" t="s">
        <v>1925</v>
      </c>
      <c r="EA286" t="s">
        <v>1925</v>
      </c>
      <c r="EB286" t="s">
        <v>1925</v>
      </c>
      <c r="EC286" t="s">
        <v>1925</v>
      </c>
      <c r="ED286" t="s">
        <v>1925</v>
      </c>
      <c r="EE286" t="s">
        <v>1925</v>
      </c>
      <c r="EF286" t="s">
        <v>1925</v>
      </c>
      <c r="EG286" t="s">
        <v>1925</v>
      </c>
      <c r="EH286" t="s">
        <v>1925</v>
      </c>
      <c r="EI286" t="s">
        <v>1925</v>
      </c>
      <c r="EJ286" t="s">
        <v>1925</v>
      </c>
      <c r="EK286" t="s">
        <v>1925</v>
      </c>
      <c r="EL286" t="s">
        <v>1925</v>
      </c>
      <c r="EM286" t="s">
        <v>1925</v>
      </c>
      <c r="EN286" t="s">
        <v>1925</v>
      </c>
      <c r="EO286" t="s">
        <v>1925</v>
      </c>
      <c r="EP286" t="s">
        <v>1925</v>
      </c>
      <c r="EQ286" t="s">
        <v>1925</v>
      </c>
      <c r="ER286" t="s">
        <v>1925</v>
      </c>
      <c r="ES286" t="s">
        <v>1925</v>
      </c>
      <c r="ET286" t="s">
        <v>1925</v>
      </c>
      <c r="EU286" t="s">
        <v>1925</v>
      </c>
      <c r="EV286" t="s">
        <v>1925</v>
      </c>
      <c r="EW286">
        <v>2</v>
      </c>
      <c r="EX286" t="s">
        <v>1925</v>
      </c>
      <c r="EY286" t="s">
        <v>1925</v>
      </c>
      <c r="EZ286" t="s">
        <v>1925</v>
      </c>
      <c r="FA286" t="s">
        <v>1925</v>
      </c>
      <c r="FB286" t="s">
        <v>1925</v>
      </c>
      <c r="FC286" t="s">
        <v>1925</v>
      </c>
      <c r="FD286" t="s">
        <v>1925</v>
      </c>
      <c r="FE286">
        <v>0</v>
      </c>
      <c r="FF286" t="s">
        <v>1925</v>
      </c>
      <c r="FG286" t="s">
        <v>1925</v>
      </c>
      <c r="FH286" t="s">
        <v>1925</v>
      </c>
      <c r="FI286" t="s">
        <v>1925</v>
      </c>
      <c r="FJ286" t="s">
        <v>1925</v>
      </c>
      <c r="FK286" t="s">
        <v>1925</v>
      </c>
      <c r="FL286">
        <v>1</v>
      </c>
      <c r="FM286">
        <v>0</v>
      </c>
      <c r="FN286">
        <v>0</v>
      </c>
      <c r="FO286">
        <v>0</v>
      </c>
      <c r="FP286">
        <v>0</v>
      </c>
      <c r="FQ286">
        <v>0</v>
      </c>
      <c r="FR286">
        <v>2</v>
      </c>
      <c r="FS286" t="s">
        <v>1925</v>
      </c>
      <c r="FT286" t="s">
        <v>1925</v>
      </c>
      <c r="FU286" t="s">
        <v>1925</v>
      </c>
      <c r="FV286" t="s">
        <v>1925</v>
      </c>
      <c r="FW286" t="s">
        <v>1925</v>
      </c>
      <c r="FX286" t="s">
        <v>1925</v>
      </c>
      <c r="FY286" t="s">
        <v>1925</v>
      </c>
      <c r="FZ286" t="s">
        <v>1925</v>
      </c>
      <c r="GA286" t="s">
        <v>1925</v>
      </c>
      <c r="GB286" t="s">
        <v>1925</v>
      </c>
      <c r="GC286">
        <v>0</v>
      </c>
      <c r="GD286" t="s">
        <v>1925</v>
      </c>
      <c r="GE286" t="s">
        <v>1925</v>
      </c>
      <c r="GF286" t="s">
        <v>1925</v>
      </c>
      <c r="GG286" t="s">
        <v>1925</v>
      </c>
      <c r="GH286" t="s">
        <v>1925</v>
      </c>
      <c r="GI286" t="s">
        <v>1925</v>
      </c>
      <c r="GJ286" t="s">
        <v>1925</v>
      </c>
      <c r="GK286" t="s">
        <v>1925</v>
      </c>
      <c r="GL286" t="s">
        <v>1925</v>
      </c>
      <c r="GM286" t="s">
        <v>1925</v>
      </c>
      <c r="GN286" t="s">
        <v>1925</v>
      </c>
      <c r="GO286" t="s">
        <v>1925</v>
      </c>
      <c r="GP286" t="s">
        <v>1925</v>
      </c>
      <c r="GQ286" t="s">
        <v>1925</v>
      </c>
      <c r="GR286" t="s">
        <v>1925</v>
      </c>
      <c r="GS286" t="s">
        <v>1925</v>
      </c>
      <c r="GT286" t="s">
        <v>1925</v>
      </c>
      <c r="GU286" t="s">
        <v>1925</v>
      </c>
      <c r="GV286" t="s">
        <v>1925</v>
      </c>
      <c r="GW286" t="s">
        <v>1925</v>
      </c>
      <c r="GX286" t="s">
        <v>1925</v>
      </c>
      <c r="GY286" t="s">
        <v>1925</v>
      </c>
      <c r="GZ286" t="s">
        <v>1925</v>
      </c>
      <c r="HA286" t="s">
        <v>1925</v>
      </c>
      <c r="HB286" t="s">
        <v>1925</v>
      </c>
      <c r="HC286" t="s">
        <v>1925</v>
      </c>
      <c r="HD286" t="s">
        <v>1925</v>
      </c>
      <c r="HE286">
        <v>1</v>
      </c>
      <c r="HF286">
        <v>1</v>
      </c>
      <c r="HG286">
        <v>1</v>
      </c>
      <c r="HH286">
        <v>1</v>
      </c>
      <c r="HI286">
        <v>0</v>
      </c>
      <c r="HJ286">
        <v>1</v>
      </c>
      <c r="HK286">
        <v>1</v>
      </c>
      <c r="HL286">
        <v>0</v>
      </c>
      <c r="HM286">
        <v>1</v>
      </c>
      <c r="HN286">
        <v>0</v>
      </c>
      <c r="HO286">
        <v>0</v>
      </c>
      <c r="HP286">
        <v>0</v>
      </c>
      <c r="HQ286">
        <v>0</v>
      </c>
      <c r="HR286">
        <v>0</v>
      </c>
      <c r="HS286">
        <v>0</v>
      </c>
    </row>
    <row r="287" spans="1:227" x14ac:dyDescent="0.35">
      <c r="A287" t="s">
        <v>1214</v>
      </c>
      <c r="B287" s="1">
        <v>40717</v>
      </c>
      <c r="C287" s="1">
        <v>41101</v>
      </c>
      <c r="D287">
        <v>1</v>
      </c>
      <c r="E287">
        <v>1</v>
      </c>
      <c r="F287">
        <v>0</v>
      </c>
      <c r="G287">
        <v>0</v>
      </c>
      <c r="H287">
        <v>0</v>
      </c>
      <c r="I287">
        <v>0</v>
      </c>
      <c r="J287">
        <v>0</v>
      </c>
      <c r="K287">
        <v>0</v>
      </c>
      <c r="L287">
        <v>0</v>
      </c>
      <c r="M287">
        <v>0</v>
      </c>
      <c r="N287">
        <v>0</v>
      </c>
      <c r="O287">
        <v>0</v>
      </c>
      <c r="P287">
        <v>1</v>
      </c>
      <c r="Q287" t="s">
        <v>1925</v>
      </c>
      <c r="R287" t="s">
        <v>1925</v>
      </c>
      <c r="S287" t="s">
        <v>1925</v>
      </c>
      <c r="T287" t="s">
        <v>1925</v>
      </c>
      <c r="U287" t="s">
        <v>1925</v>
      </c>
      <c r="V287" t="s">
        <v>1925</v>
      </c>
      <c r="W287">
        <v>0</v>
      </c>
      <c r="X287">
        <v>0</v>
      </c>
      <c r="Y287">
        <v>0</v>
      </c>
      <c r="Z287">
        <v>0</v>
      </c>
      <c r="AA287">
        <v>0</v>
      </c>
      <c r="AB287">
        <v>0</v>
      </c>
      <c r="AC287">
        <v>0</v>
      </c>
      <c r="AD287">
        <v>0</v>
      </c>
      <c r="AE287">
        <v>0</v>
      </c>
      <c r="AF287">
        <v>0</v>
      </c>
      <c r="AG287">
        <v>0</v>
      </c>
      <c r="AH287">
        <v>1</v>
      </c>
      <c r="AI287">
        <v>0</v>
      </c>
      <c r="AJ287">
        <v>0</v>
      </c>
      <c r="AK287">
        <v>0</v>
      </c>
      <c r="AL287">
        <v>0</v>
      </c>
      <c r="AM287">
        <v>0</v>
      </c>
      <c r="AN287">
        <v>1</v>
      </c>
      <c r="AO287">
        <v>0</v>
      </c>
      <c r="AP287">
        <v>0</v>
      </c>
      <c r="AQ287">
        <v>0</v>
      </c>
      <c r="AR287">
        <v>0</v>
      </c>
      <c r="AS287">
        <v>0</v>
      </c>
      <c r="AT287">
        <v>0</v>
      </c>
      <c r="AU287">
        <v>0</v>
      </c>
      <c r="AV287">
        <v>0</v>
      </c>
      <c r="AW287">
        <v>0</v>
      </c>
      <c r="AX287">
        <v>0</v>
      </c>
      <c r="AY287">
        <v>1</v>
      </c>
      <c r="AZ287">
        <v>0</v>
      </c>
      <c r="BA287">
        <v>1</v>
      </c>
      <c r="BB287">
        <v>0</v>
      </c>
      <c r="BC287">
        <v>1</v>
      </c>
      <c r="BD287">
        <v>0</v>
      </c>
      <c r="BE287">
        <v>0</v>
      </c>
      <c r="BF287">
        <v>1</v>
      </c>
      <c r="BG287">
        <v>1</v>
      </c>
      <c r="BH287">
        <v>1</v>
      </c>
      <c r="BI287">
        <v>0</v>
      </c>
      <c r="BJ287">
        <v>0</v>
      </c>
      <c r="BK287">
        <v>0</v>
      </c>
      <c r="BL287">
        <v>0</v>
      </c>
      <c r="BM287">
        <v>0</v>
      </c>
      <c r="BN287">
        <v>0</v>
      </c>
      <c r="BO287">
        <v>0</v>
      </c>
      <c r="BP287">
        <v>0</v>
      </c>
      <c r="BQ287">
        <v>0</v>
      </c>
      <c r="BR287">
        <v>0</v>
      </c>
      <c r="BS287">
        <v>1</v>
      </c>
      <c r="BT287">
        <v>1</v>
      </c>
      <c r="BU287">
        <v>0</v>
      </c>
      <c r="BV287">
        <v>0</v>
      </c>
      <c r="BW287">
        <v>0</v>
      </c>
      <c r="BX287">
        <v>0</v>
      </c>
      <c r="BY287">
        <v>0</v>
      </c>
      <c r="BZ287">
        <v>1</v>
      </c>
      <c r="CA287">
        <v>1</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1</v>
      </c>
      <c r="CU287">
        <v>0</v>
      </c>
      <c r="CV287">
        <v>1</v>
      </c>
      <c r="CW287">
        <v>0</v>
      </c>
      <c r="CX287">
        <v>0</v>
      </c>
      <c r="CY287">
        <v>1</v>
      </c>
      <c r="CZ287">
        <v>0</v>
      </c>
      <c r="DA287">
        <v>0</v>
      </c>
      <c r="DB287">
        <v>0</v>
      </c>
      <c r="DC287">
        <v>0</v>
      </c>
      <c r="DD287">
        <v>0</v>
      </c>
      <c r="DE287">
        <v>0</v>
      </c>
      <c r="DF287">
        <v>0</v>
      </c>
      <c r="DG287">
        <v>0</v>
      </c>
      <c r="DH287">
        <v>1</v>
      </c>
      <c r="DI287">
        <v>0</v>
      </c>
      <c r="DJ287">
        <v>0</v>
      </c>
      <c r="DK287">
        <v>0</v>
      </c>
      <c r="DL287">
        <v>0</v>
      </c>
      <c r="DM287">
        <v>0</v>
      </c>
      <c r="DN287">
        <v>1</v>
      </c>
      <c r="DO287">
        <v>0</v>
      </c>
      <c r="DP287">
        <v>1</v>
      </c>
      <c r="DQ287">
        <v>0</v>
      </c>
      <c r="DR287">
        <v>0</v>
      </c>
      <c r="DS287">
        <v>0</v>
      </c>
      <c r="DT287">
        <v>0</v>
      </c>
      <c r="DU287">
        <v>0</v>
      </c>
      <c r="DV287">
        <v>0</v>
      </c>
      <c r="DW287">
        <v>0</v>
      </c>
      <c r="DX287">
        <v>0</v>
      </c>
      <c r="DY287">
        <v>0</v>
      </c>
      <c r="DZ287">
        <v>1</v>
      </c>
      <c r="EA287">
        <v>1</v>
      </c>
      <c r="EB287">
        <v>0</v>
      </c>
      <c r="EC287">
        <v>1</v>
      </c>
      <c r="ED287">
        <v>0</v>
      </c>
      <c r="EE287">
        <v>0</v>
      </c>
      <c r="EF287">
        <v>1</v>
      </c>
      <c r="EG287">
        <v>1</v>
      </c>
      <c r="EH287">
        <v>1</v>
      </c>
      <c r="EI287">
        <v>0</v>
      </c>
      <c r="EJ287">
        <v>0</v>
      </c>
      <c r="EK287">
        <v>0</v>
      </c>
      <c r="EL287">
        <v>0</v>
      </c>
      <c r="EM287">
        <v>0</v>
      </c>
      <c r="EN287">
        <v>0</v>
      </c>
      <c r="EO287">
        <v>0</v>
      </c>
      <c r="EP287">
        <v>0</v>
      </c>
      <c r="EQ287">
        <v>0</v>
      </c>
      <c r="ER287">
        <v>0</v>
      </c>
      <c r="ES287">
        <v>1</v>
      </c>
      <c r="ET287">
        <v>0</v>
      </c>
      <c r="EU287">
        <v>0</v>
      </c>
      <c r="EV287">
        <v>0</v>
      </c>
      <c r="EW287">
        <v>1</v>
      </c>
      <c r="EX287">
        <v>0</v>
      </c>
      <c r="EY287">
        <v>1</v>
      </c>
      <c r="EZ287">
        <v>0</v>
      </c>
      <c r="FA287">
        <v>1</v>
      </c>
      <c r="FB287">
        <v>0</v>
      </c>
      <c r="FC287">
        <v>0</v>
      </c>
      <c r="FD287">
        <v>1</v>
      </c>
      <c r="FE287">
        <v>0</v>
      </c>
      <c r="FF287" t="s">
        <v>1925</v>
      </c>
      <c r="FG287" t="s">
        <v>1925</v>
      </c>
      <c r="FH287" t="s">
        <v>1925</v>
      </c>
      <c r="FI287" t="s">
        <v>1925</v>
      </c>
      <c r="FJ287" t="s">
        <v>1925</v>
      </c>
      <c r="FK287" t="s">
        <v>1925</v>
      </c>
      <c r="FL287">
        <v>1</v>
      </c>
      <c r="FM287">
        <v>1</v>
      </c>
      <c r="FN287">
        <v>0</v>
      </c>
      <c r="FO287">
        <v>0</v>
      </c>
      <c r="FP287">
        <v>0</v>
      </c>
      <c r="FQ287">
        <v>0</v>
      </c>
      <c r="FR287">
        <v>1</v>
      </c>
      <c r="FS287">
        <v>0</v>
      </c>
      <c r="FT287">
        <v>1</v>
      </c>
      <c r="FU287">
        <v>1</v>
      </c>
      <c r="FV287">
        <v>1</v>
      </c>
      <c r="FW287">
        <v>1</v>
      </c>
      <c r="FX287">
        <v>1</v>
      </c>
      <c r="FY287">
        <v>0</v>
      </c>
      <c r="FZ287">
        <v>1</v>
      </c>
      <c r="GA287">
        <v>1</v>
      </c>
      <c r="GB287">
        <v>0</v>
      </c>
      <c r="GC287">
        <v>0</v>
      </c>
      <c r="GD287" t="s">
        <v>1925</v>
      </c>
      <c r="GE287" t="s">
        <v>1925</v>
      </c>
      <c r="GF287" t="s">
        <v>1925</v>
      </c>
      <c r="GG287" t="s">
        <v>1925</v>
      </c>
      <c r="GH287" t="s">
        <v>1925</v>
      </c>
      <c r="GI287" t="s">
        <v>1925</v>
      </c>
      <c r="GJ287" t="s">
        <v>1925</v>
      </c>
      <c r="GK287" t="s">
        <v>1925</v>
      </c>
      <c r="GL287" t="s">
        <v>1925</v>
      </c>
      <c r="GM287" t="s">
        <v>1925</v>
      </c>
      <c r="GN287" t="s">
        <v>1925</v>
      </c>
      <c r="GO287" t="s">
        <v>1925</v>
      </c>
      <c r="GP287" t="s">
        <v>1925</v>
      </c>
      <c r="GQ287" t="s">
        <v>1925</v>
      </c>
      <c r="GR287" t="s">
        <v>1925</v>
      </c>
      <c r="GS287" t="s">
        <v>1925</v>
      </c>
      <c r="GT287" t="s">
        <v>1925</v>
      </c>
      <c r="GU287" t="s">
        <v>1925</v>
      </c>
      <c r="GV287" t="s">
        <v>1925</v>
      </c>
      <c r="GW287" t="s">
        <v>1925</v>
      </c>
      <c r="GX287" t="s">
        <v>1925</v>
      </c>
      <c r="GY287" t="s">
        <v>1925</v>
      </c>
      <c r="GZ287" t="s">
        <v>1925</v>
      </c>
      <c r="HA287" t="s">
        <v>1925</v>
      </c>
      <c r="HB287" t="s">
        <v>1925</v>
      </c>
      <c r="HC287" t="s">
        <v>1925</v>
      </c>
      <c r="HD287" t="s">
        <v>1925</v>
      </c>
      <c r="HE287">
        <v>1</v>
      </c>
      <c r="HF287">
        <v>1</v>
      </c>
      <c r="HG287">
        <v>1</v>
      </c>
      <c r="HH287">
        <v>1</v>
      </c>
      <c r="HI287">
        <v>0</v>
      </c>
      <c r="HJ287">
        <v>1</v>
      </c>
      <c r="HK287">
        <v>1</v>
      </c>
      <c r="HL287">
        <v>0</v>
      </c>
      <c r="HM287">
        <v>1</v>
      </c>
      <c r="HN287">
        <v>0</v>
      </c>
      <c r="HO287">
        <v>0</v>
      </c>
      <c r="HP287">
        <v>0</v>
      </c>
      <c r="HQ287">
        <v>0</v>
      </c>
      <c r="HR287">
        <v>0</v>
      </c>
      <c r="HS287">
        <v>0</v>
      </c>
    </row>
    <row r="288" spans="1:227" x14ac:dyDescent="0.35">
      <c r="A288" t="s">
        <v>1214</v>
      </c>
      <c r="B288" s="1">
        <v>41102</v>
      </c>
      <c r="C288" s="1">
        <v>42233</v>
      </c>
      <c r="D288">
        <v>1</v>
      </c>
      <c r="E288">
        <v>1</v>
      </c>
      <c r="F288">
        <v>0</v>
      </c>
      <c r="G288">
        <v>0</v>
      </c>
      <c r="H288">
        <v>0</v>
      </c>
      <c r="I288">
        <v>0</v>
      </c>
      <c r="J288">
        <v>0</v>
      </c>
      <c r="K288">
        <v>0</v>
      </c>
      <c r="L288">
        <v>0</v>
      </c>
      <c r="M288">
        <v>0</v>
      </c>
      <c r="N288">
        <v>0</v>
      </c>
      <c r="O288">
        <v>0</v>
      </c>
      <c r="P288">
        <v>1</v>
      </c>
      <c r="Q288" t="s">
        <v>1925</v>
      </c>
      <c r="R288" t="s">
        <v>1925</v>
      </c>
      <c r="S288" t="s">
        <v>1925</v>
      </c>
      <c r="T288" t="s">
        <v>1925</v>
      </c>
      <c r="U288" t="s">
        <v>1925</v>
      </c>
      <c r="V288" t="s">
        <v>1925</v>
      </c>
      <c r="W288">
        <v>0</v>
      </c>
      <c r="X288">
        <v>0</v>
      </c>
      <c r="Y288">
        <v>0</v>
      </c>
      <c r="Z288">
        <v>0</v>
      </c>
      <c r="AA288">
        <v>0</v>
      </c>
      <c r="AB288">
        <v>0</v>
      </c>
      <c r="AC288">
        <v>0</v>
      </c>
      <c r="AD288">
        <v>0</v>
      </c>
      <c r="AE288">
        <v>0</v>
      </c>
      <c r="AF288">
        <v>0</v>
      </c>
      <c r="AG288">
        <v>0</v>
      </c>
      <c r="AH288">
        <v>1</v>
      </c>
      <c r="AI288">
        <v>0</v>
      </c>
      <c r="AJ288">
        <v>0</v>
      </c>
      <c r="AK288">
        <v>0</v>
      </c>
      <c r="AL288">
        <v>0</v>
      </c>
      <c r="AM288">
        <v>0</v>
      </c>
      <c r="AN288">
        <v>1</v>
      </c>
      <c r="AO288">
        <v>0</v>
      </c>
      <c r="AP288">
        <v>0</v>
      </c>
      <c r="AQ288">
        <v>0</v>
      </c>
      <c r="AR288">
        <v>0</v>
      </c>
      <c r="AS288">
        <v>0</v>
      </c>
      <c r="AT288">
        <v>0</v>
      </c>
      <c r="AU288">
        <v>0</v>
      </c>
      <c r="AV288">
        <v>0</v>
      </c>
      <c r="AW288">
        <v>0</v>
      </c>
      <c r="AX288">
        <v>0</v>
      </c>
      <c r="AY288">
        <v>1</v>
      </c>
      <c r="AZ288">
        <v>0</v>
      </c>
      <c r="BA288">
        <v>1</v>
      </c>
      <c r="BB288">
        <v>0</v>
      </c>
      <c r="BC288">
        <v>1</v>
      </c>
      <c r="BD288">
        <v>0</v>
      </c>
      <c r="BE288">
        <v>0</v>
      </c>
      <c r="BF288">
        <v>1</v>
      </c>
      <c r="BG288">
        <v>1</v>
      </c>
      <c r="BH288">
        <v>1</v>
      </c>
      <c r="BI288">
        <v>0</v>
      </c>
      <c r="BJ288">
        <v>0</v>
      </c>
      <c r="BK288">
        <v>0</v>
      </c>
      <c r="BL288">
        <v>0</v>
      </c>
      <c r="BM288">
        <v>0</v>
      </c>
      <c r="BN288">
        <v>0</v>
      </c>
      <c r="BO288">
        <v>0</v>
      </c>
      <c r="BP288">
        <v>0</v>
      </c>
      <c r="BQ288">
        <v>0</v>
      </c>
      <c r="BR288">
        <v>0</v>
      </c>
      <c r="BS288">
        <v>1</v>
      </c>
      <c r="BT288">
        <v>1</v>
      </c>
      <c r="BU288">
        <v>0</v>
      </c>
      <c r="BV288">
        <v>0</v>
      </c>
      <c r="BW288">
        <v>0</v>
      </c>
      <c r="BX288">
        <v>0</v>
      </c>
      <c r="BY288">
        <v>0</v>
      </c>
      <c r="BZ288">
        <v>1</v>
      </c>
      <c r="CA288">
        <v>1</v>
      </c>
      <c r="CB288">
        <v>0</v>
      </c>
      <c r="CC288">
        <v>0</v>
      </c>
      <c r="CD288">
        <v>0</v>
      </c>
      <c r="CE288">
        <v>0</v>
      </c>
      <c r="CF288">
        <v>0</v>
      </c>
      <c r="CG288">
        <v>0</v>
      </c>
      <c r="CH288">
        <v>0</v>
      </c>
      <c r="CI288">
        <v>0</v>
      </c>
      <c r="CJ288">
        <v>0</v>
      </c>
      <c r="CK288">
        <v>0</v>
      </c>
      <c r="CL288">
        <v>0</v>
      </c>
      <c r="CM288">
        <v>0</v>
      </c>
      <c r="CN288">
        <v>0</v>
      </c>
      <c r="CO288">
        <v>0</v>
      </c>
      <c r="CP288">
        <v>0</v>
      </c>
      <c r="CQ288">
        <v>0</v>
      </c>
      <c r="CR288">
        <v>0</v>
      </c>
      <c r="CS288">
        <v>0</v>
      </c>
      <c r="CT288">
        <v>1</v>
      </c>
      <c r="CU288">
        <v>0</v>
      </c>
      <c r="CV288">
        <v>1</v>
      </c>
      <c r="CW288">
        <v>0</v>
      </c>
      <c r="CX288">
        <v>0</v>
      </c>
      <c r="CY288">
        <v>1</v>
      </c>
      <c r="CZ288">
        <v>0</v>
      </c>
      <c r="DA288">
        <v>0</v>
      </c>
      <c r="DB288">
        <v>0</v>
      </c>
      <c r="DC288">
        <v>0</v>
      </c>
      <c r="DD288">
        <v>0</v>
      </c>
      <c r="DE288">
        <v>0</v>
      </c>
      <c r="DF288">
        <v>0</v>
      </c>
      <c r="DG288">
        <v>0</v>
      </c>
      <c r="DH288">
        <v>1</v>
      </c>
      <c r="DI288">
        <v>0</v>
      </c>
      <c r="DJ288">
        <v>0</v>
      </c>
      <c r="DK288">
        <v>0</v>
      </c>
      <c r="DL288">
        <v>0</v>
      </c>
      <c r="DM288">
        <v>0</v>
      </c>
      <c r="DN288">
        <v>1</v>
      </c>
      <c r="DO288">
        <v>0</v>
      </c>
      <c r="DP288">
        <v>1</v>
      </c>
      <c r="DQ288">
        <v>0</v>
      </c>
      <c r="DR288">
        <v>0</v>
      </c>
      <c r="DS288">
        <v>0</v>
      </c>
      <c r="DT288">
        <v>0</v>
      </c>
      <c r="DU288">
        <v>0</v>
      </c>
      <c r="DV288">
        <v>0</v>
      </c>
      <c r="DW288">
        <v>0</v>
      </c>
      <c r="DX288">
        <v>0</v>
      </c>
      <c r="DY288">
        <v>0</v>
      </c>
      <c r="DZ288">
        <v>1</v>
      </c>
      <c r="EA288">
        <v>1</v>
      </c>
      <c r="EB288">
        <v>0</v>
      </c>
      <c r="EC288">
        <v>1</v>
      </c>
      <c r="ED288">
        <v>0</v>
      </c>
      <c r="EE288">
        <v>0</v>
      </c>
      <c r="EF288">
        <v>1</v>
      </c>
      <c r="EG288">
        <v>1</v>
      </c>
      <c r="EH288">
        <v>1</v>
      </c>
      <c r="EI288">
        <v>0</v>
      </c>
      <c r="EJ288">
        <v>0</v>
      </c>
      <c r="EK288">
        <v>0</v>
      </c>
      <c r="EL288">
        <v>0</v>
      </c>
      <c r="EM288">
        <v>0</v>
      </c>
      <c r="EN288">
        <v>0</v>
      </c>
      <c r="EO288">
        <v>0</v>
      </c>
      <c r="EP288">
        <v>0</v>
      </c>
      <c r="EQ288">
        <v>0</v>
      </c>
      <c r="ER288">
        <v>0</v>
      </c>
      <c r="ES288">
        <v>1</v>
      </c>
      <c r="ET288">
        <v>0</v>
      </c>
      <c r="EU288">
        <v>0</v>
      </c>
      <c r="EV288">
        <v>0</v>
      </c>
      <c r="EW288">
        <v>1</v>
      </c>
      <c r="EX288">
        <v>0</v>
      </c>
      <c r="EY288">
        <v>1</v>
      </c>
      <c r="EZ288">
        <v>0</v>
      </c>
      <c r="FA288">
        <v>1</v>
      </c>
      <c r="FB288">
        <v>0</v>
      </c>
      <c r="FC288">
        <v>0</v>
      </c>
      <c r="FD288">
        <v>1</v>
      </c>
      <c r="FE288">
        <v>0</v>
      </c>
      <c r="FF288" t="s">
        <v>1925</v>
      </c>
      <c r="FG288" t="s">
        <v>1925</v>
      </c>
      <c r="FH288" t="s">
        <v>1925</v>
      </c>
      <c r="FI288" t="s">
        <v>1925</v>
      </c>
      <c r="FJ288" t="s">
        <v>1925</v>
      </c>
      <c r="FK288" t="s">
        <v>1925</v>
      </c>
      <c r="FL288">
        <v>1</v>
      </c>
      <c r="FM288">
        <v>1</v>
      </c>
      <c r="FN288">
        <v>0</v>
      </c>
      <c r="FO288">
        <v>0</v>
      </c>
      <c r="FP288">
        <v>0</v>
      </c>
      <c r="FQ288">
        <v>0</v>
      </c>
      <c r="FR288">
        <v>1</v>
      </c>
      <c r="FS288">
        <v>0</v>
      </c>
      <c r="FT288">
        <v>1</v>
      </c>
      <c r="FU288">
        <v>1</v>
      </c>
      <c r="FV288">
        <v>1</v>
      </c>
      <c r="FW288">
        <v>1</v>
      </c>
      <c r="FX288">
        <v>1</v>
      </c>
      <c r="FY288">
        <v>0</v>
      </c>
      <c r="FZ288">
        <v>1</v>
      </c>
      <c r="GA288">
        <v>1</v>
      </c>
      <c r="GB288">
        <v>0</v>
      </c>
      <c r="GC288">
        <v>0</v>
      </c>
      <c r="GD288" t="s">
        <v>1925</v>
      </c>
      <c r="GE288" t="s">
        <v>1925</v>
      </c>
      <c r="GF288" t="s">
        <v>1925</v>
      </c>
      <c r="GG288" t="s">
        <v>1925</v>
      </c>
      <c r="GH288" t="s">
        <v>1925</v>
      </c>
      <c r="GI288" t="s">
        <v>1925</v>
      </c>
      <c r="GJ288" t="s">
        <v>1925</v>
      </c>
      <c r="GK288" t="s">
        <v>1925</v>
      </c>
      <c r="GL288" t="s">
        <v>1925</v>
      </c>
      <c r="GM288" t="s">
        <v>1925</v>
      </c>
      <c r="GN288" t="s">
        <v>1925</v>
      </c>
      <c r="GO288" t="s">
        <v>1925</v>
      </c>
      <c r="GP288" t="s">
        <v>1925</v>
      </c>
      <c r="GQ288" t="s">
        <v>1925</v>
      </c>
      <c r="GR288" t="s">
        <v>1925</v>
      </c>
      <c r="GS288" t="s">
        <v>1925</v>
      </c>
      <c r="GT288" t="s">
        <v>1925</v>
      </c>
      <c r="GU288" t="s">
        <v>1925</v>
      </c>
      <c r="GV288" t="s">
        <v>1925</v>
      </c>
      <c r="GW288" t="s">
        <v>1925</v>
      </c>
      <c r="GX288" t="s">
        <v>1925</v>
      </c>
      <c r="GY288" t="s">
        <v>1925</v>
      </c>
      <c r="GZ288" t="s">
        <v>1925</v>
      </c>
      <c r="HA288" t="s">
        <v>1925</v>
      </c>
      <c r="HB288" t="s">
        <v>1925</v>
      </c>
      <c r="HC288" t="s">
        <v>1925</v>
      </c>
      <c r="HD288" t="s">
        <v>1925</v>
      </c>
      <c r="HE288">
        <v>1</v>
      </c>
      <c r="HF288">
        <v>1</v>
      </c>
      <c r="HG288">
        <v>1</v>
      </c>
      <c r="HH288">
        <v>1</v>
      </c>
      <c r="HI288">
        <v>0</v>
      </c>
      <c r="HJ288">
        <v>1</v>
      </c>
      <c r="HK288">
        <v>1</v>
      </c>
      <c r="HL288">
        <v>0</v>
      </c>
      <c r="HM288">
        <v>1</v>
      </c>
      <c r="HN288">
        <v>0</v>
      </c>
      <c r="HO288">
        <v>0</v>
      </c>
      <c r="HP288">
        <v>0</v>
      </c>
      <c r="HQ288">
        <v>0</v>
      </c>
      <c r="HR288">
        <v>0</v>
      </c>
      <c r="HS288">
        <v>0</v>
      </c>
    </row>
    <row r="289" spans="1:227" x14ac:dyDescent="0.35">
      <c r="A289" t="s">
        <v>1214</v>
      </c>
      <c r="B289" s="1">
        <v>42234</v>
      </c>
      <c r="C289" s="1">
        <v>43435</v>
      </c>
      <c r="D289">
        <v>1</v>
      </c>
      <c r="E289">
        <v>1</v>
      </c>
      <c r="F289">
        <v>0</v>
      </c>
      <c r="G289">
        <v>0</v>
      </c>
      <c r="H289">
        <v>0</v>
      </c>
      <c r="I289">
        <v>0</v>
      </c>
      <c r="J289">
        <v>0</v>
      </c>
      <c r="K289">
        <v>0</v>
      </c>
      <c r="L289">
        <v>0</v>
      </c>
      <c r="M289">
        <v>0</v>
      </c>
      <c r="N289">
        <v>0</v>
      </c>
      <c r="O289">
        <v>0</v>
      </c>
      <c r="P289">
        <v>1</v>
      </c>
      <c r="Q289" t="s">
        <v>1925</v>
      </c>
      <c r="R289" t="s">
        <v>1925</v>
      </c>
      <c r="S289" t="s">
        <v>1925</v>
      </c>
      <c r="T289" t="s">
        <v>1925</v>
      </c>
      <c r="U289" t="s">
        <v>1925</v>
      </c>
      <c r="V289" t="s">
        <v>1925</v>
      </c>
      <c r="W289">
        <v>0</v>
      </c>
      <c r="X289">
        <v>0</v>
      </c>
      <c r="Y289">
        <v>0</v>
      </c>
      <c r="Z289">
        <v>0</v>
      </c>
      <c r="AA289">
        <v>0</v>
      </c>
      <c r="AB289">
        <v>0</v>
      </c>
      <c r="AC289">
        <v>0</v>
      </c>
      <c r="AD289">
        <v>0</v>
      </c>
      <c r="AE289">
        <v>0</v>
      </c>
      <c r="AF289">
        <v>0</v>
      </c>
      <c r="AG289">
        <v>0</v>
      </c>
      <c r="AH289">
        <v>1</v>
      </c>
      <c r="AI289">
        <v>0</v>
      </c>
      <c r="AJ289">
        <v>0</v>
      </c>
      <c r="AK289">
        <v>0</v>
      </c>
      <c r="AL289">
        <v>0</v>
      </c>
      <c r="AM289">
        <v>0</v>
      </c>
      <c r="AN289">
        <v>1</v>
      </c>
      <c r="AO289">
        <v>0</v>
      </c>
      <c r="AP289">
        <v>0</v>
      </c>
      <c r="AQ289">
        <v>0</v>
      </c>
      <c r="AR289">
        <v>0</v>
      </c>
      <c r="AS289">
        <v>0</v>
      </c>
      <c r="AT289">
        <v>0</v>
      </c>
      <c r="AU289">
        <v>0</v>
      </c>
      <c r="AV289">
        <v>0</v>
      </c>
      <c r="AW289">
        <v>0</v>
      </c>
      <c r="AX289">
        <v>0</v>
      </c>
      <c r="AY289">
        <v>1</v>
      </c>
      <c r="AZ289">
        <v>0</v>
      </c>
      <c r="BA289">
        <v>1</v>
      </c>
      <c r="BB289">
        <v>0</v>
      </c>
      <c r="BC289">
        <v>1</v>
      </c>
      <c r="BD289">
        <v>0</v>
      </c>
      <c r="BE289">
        <v>0</v>
      </c>
      <c r="BF289">
        <v>1</v>
      </c>
      <c r="BG289">
        <v>1</v>
      </c>
      <c r="BH289">
        <v>1</v>
      </c>
      <c r="BI289">
        <v>0</v>
      </c>
      <c r="BJ289">
        <v>0</v>
      </c>
      <c r="BK289">
        <v>0</v>
      </c>
      <c r="BL289">
        <v>0</v>
      </c>
      <c r="BM289">
        <v>0</v>
      </c>
      <c r="BN289">
        <v>0</v>
      </c>
      <c r="BO289">
        <v>0</v>
      </c>
      <c r="BP289">
        <v>0</v>
      </c>
      <c r="BQ289">
        <v>0</v>
      </c>
      <c r="BR289">
        <v>0</v>
      </c>
      <c r="BS289">
        <v>1</v>
      </c>
      <c r="BT289">
        <v>1</v>
      </c>
      <c r="BU289">
        <v>0</v>
      </c>
      <c r="BV289">
        <v>0</v>
      </c>
      <c r="BW289">
        <v>0</v>
      </c>
      <c r="BX289">
        <v>0</v>
      </c>
      <c r="BY289">
        <v>0</v>
      </c>
      <c r="BZ289">
        <v>1</v>
      </c>
      <c r="CA289">
        <v>1</v>
      </c>
      <c r="CB289">
        <v>0</v>
      </c>
      <c r="CC289">
        <v>0</v>
      </c>
      <c r="CD289">
        <v>0</v>
      </c>
      <c r="CE289">
        <v>0</v>
      </c>
      <c r="CF289">
        <v>0</v>
      </c>
      <c r="CG289">
        <v>0</v>
      </c>
      <c r="CH289">
        <v>0</v>
      </c>
      <c r="CI289">
        <v>0</v>
      </c>
      <c r="CJ289">
        <v>0</v>
      </c>
      <c r="CK289">
        <v>0</v>
      </c>
      <c r="CL289">
        <v>0</v>
      </c>
      <c r="CM289">
        <v>0</v>
      </c>
      <c r="CN289">
        <v>0</v>
      </c>
      <c r="CO289">
        <v>0</v>
      </c>
      <c r="CP289">
        <v>0</v>
      </c>
      <c r="CQ289">
        <v>0</v>
      </c>
      <c r="CR289">
        <v>0</v>
      </c>
      <c r="CS289">
        <v>0</v>
      </c>
      <c r="CT289">
        <v>1</v>
      </c>
      <c r="CU289">
        <v>0</v>
      </c>
      <c r="CV289">
        <v>1</v>
      </c>
      <c r="CW289">
        <v>0</v>
      </c>
      <c r="CX289">
        <v>0</v>
      </c>
      <c r="CY289">
        <v>1</v>
      </c>
      <c r="CZ289">
        <v>0</v>
      </c>
      <c r="DA289">
        <v>0</v>
      </c>
      <c r="DB289">
        <v>0</v>
      </c>
      <c r="DC289">
        <v>0</v>
      </c>
      <c r="DD289">
        <v>0</v>
      </c>
      <c r="DE289">
        <v>0</v>
      </c>
      <c r="DF289">
        <v>0</v>
      </c>
      <c r="DG289">
        <v>0</v>
      </c>
      <c r="DH289">
        <v>1</v>
      </c>
      <c r="DI289">
        <v>0</v>
      </c>
      <c r="DJ289">
        <v>0</v>
      </c>
      <c r="DK289">
        <v>0</v>
      </c>
      <c r="DL289">
        <v>0</v>
      </c>
      <c r="DM289">
        <v>0</v>
      </c>
      <c r="DN289">
        <v>1</v>
      </c>
      <c r="DO289">
        <v>0</v>
      </c>
      <c r="DP289">
        <v>1</v>
      </c>
      <c r="DQ289">
        <v>0</v>
      </c>
      <c r="DR289">
        <v>0</v>
      </c>
      <c r="DS289">
        <v>0</v>
      </c>
      <c r="DT289">
        <v>0</v>
      </c>
      <c r="DU289">
        <v>0</v>
      </c>
      <c r="DV289">
        <v>0</v>
      </c>
      <c r="DW289">
        <v>0</v>
      </c>
      <c r="DX289">
        <v>0</v>
      </c>
      <c r="DY289">
        <v>0</v>
      </c>
      <c r="DZ289">
        <v>1</v>
      </c>
      <c r="EA289">
        <v>1</v>
      </c>
      <c r="EB289">
        <v>0</v>
      </c>
      <c r="EC289">
        <v>1</v>
      </c>
      <c r="ED289">
        <v>0</v>
      </c>
      <c r="EE289">
        <v>0</v>
      </c>
      <c r="EF289">
        <v>1</v>
      </c>
      <c r="EG289">
        <v>1</v>
      </c>
      <c r="EH289">
        <v>1</v>
      </c>
      <c r="EI289">
        <v>0</v>
      </c>
      <c r="EJ289">
        <v>0</v>
      </c>
      <c r="EK289">
        <v>0</v>
      </c>
      <c r="EL289">
        <v>0</v>
      </c>
      <c r="EM289">
        <v>0</v>
      </c>
      <c r="EN289">
        <v>0</v>
      </c>
      <c r="EO289">
        <v>0</v>
      </c>
      <c r="EP289">
        <v>0</v>
      </c>
      <c r="EQ289">
        <v>0</v>
      </c>
      <c r="ER289">
        <v>0</v>
      </c>
      <c r="ES289">
        <v>1</v>
      </c>
      <c r="ET289">
        <v>0</v>
      </c>
      <c r="EU289">
        <v>0</v>
      </c>
      <c r="EV289">
        <v>0</v>
      </c>
      <c r="EW289">
        <v>1</v>
      </c>
      <c r="EX289">
        <v>0</v>
      </c>
      <c r="EY289">
        <v>1</v>
      </c>
      <c r="EZ289">
        <v>0</v>
      </c>
      <c r="FA289">
        <v>1</v>
      </c>
      <c r="FB289">
        <v>0</v>
      </c>
      <c r="FC289">
        <v>0</v>
      </c>
      <c r="FD289">
        <v>1</v>
      </c>
      <c r="FE289">
        <v>0</v>
      </c>
      <c r="FF289" t="s">
        <v>1925</v>
      </c>
      <c r="FG289" t="s">
        <v>1925</v>
      </c>
      <c r="FH289" t="s">
        <v>1925</v>
      </c>
      <c r="FI289" t="s">
        <v>1925</v>
      </c>
      <c r="FJ289" t="s">
        <v>1925</v>
      </c>
      <c r="FK289" t="s">
        <v>1925</v>
      </c>
      <c r="FL289">
        <v>1</v>
      </c>
      <c r="FM289">
        <v>1</v>
      </c>
      <c r="FN289">
        <v>0</v>
      </c>
      <c r="FO289">
        <v>0</v>
      </c>
      <c r="FP289">
        <v>0</v>
      </c>
      <c r="FQ289">
        <v>0</v>
      </c>
      <c r="FR289">
        <v>1</v>
      </c>
      <c r="FS289">
        <v>0</v>
      </c>
      <c r="FT289">
        <v>1</v>
      </c>
      <c r="FU289">
        <v>1</v>
      </c>
      <c r="FV289">
        <v>1</v>
      </c>
      <c r="FW289">
        <v>1</v>
      </c>
      <c r="FX289">
        <v>1</v>
      </c>
      <c r="FY289">
        <v>0</v>
      </c>
      <c r="FZ289">
        <v>1</v>
      </c>
      <c r="GA289">
        <v>1</v>
      </c>
      <c r="GB289">
        <v>0</v>
      </c>
      <c r="GC289">
        <v>0</v>
      </c>
      <c r="GD289" t="s">
        <v>1925</v>
      </c>
      <c r="GE289" t="s">
        <v>1925</v>
      </c>
      <c r="GF289" t="s">
        <v>1925</v>
      </c>
      <c r="GG289" t="s">
        <v>1925</v>
      </c>
      <c r="GH289" t="s">
        <v>1925</v>
      </c>
      <c r="GI289" t="s">
        <v>1925</v>
      </c>
      <c r="GJ289" t="s">
        <v>1925</v>
      </c>
      <c r="GK289" t="s">
        <v>1925</v>
      </c>
      <c r="GL289" t="s">
        <v>1925</v>
      </c>
      <c r="GM289" t="s">
        <v>1925</v>
      </c>
      <c r="GN289" t="s">
        <v>1925</v>
      </c>
      <c r="GO289" t="s">
        <v>1925</v>
      </c>
      <c r="GP289" t="s">
        <v>1925</v>
      </c>
      <c r="GQ289" t="s">
        <v>1925</v>
      </c>
      <c r="GR289" t="s">
        <v>1925</v>
      </c>
      <c r="GS289" t="s">
        <v>1925</v>
      </c>
      <c r="GT289" t="s">
        <v>1925</v>
      </c>
      <c r="GU289" t="s">
        <v>1925</v>
      </c>
      <c r="GV289" t="s">
        <v>1925</v>
      </c>
      <c r="GW289" t="s">
        <v>1925</v>
      </c>
      <c r="GX289" t="s">
        <v>1925</v>
      </c>
      <c r="GY289" t="s">
        <v>1925</v>
      </c>
      <c r="GZ289" t="s">
        <v>1925</v>
      </c>
      <c r="HA289" t="s">
        <v>1925</v>
      </c>
      <c r="HB289" t="s">
        <v>1925</v>
      </c>
      <c r="HC289" t="s">
        <v>1925</v>
      </c>
      <c r="HD289" t="s">
        <v>1925</v>
      </c>
      <c r="HE289">
        <v>1</v>
      </c>
      <c r="HF289">
        <v>1</v>
      </c>
      <c r="HG289">
        <v>1</v>
      </c>
      <c r="HH289">
        <v>1</v>
      </c>
      <c r="HI289">
        <v>0</v>
      </c>
      <c r="HJ289">
        <v>1</v>
      </c>
      <c r="HK289">
        <v>1</v>
      </c>
      <c r="HL289">
        <v>0</v>
      </c>
      <c r="HM289">
        <v>1</v>
      </c>
      <c r="HN289">
        <v>0</v>
      </c>
      <c r="HO289">
        <v>0</v>
      </c>
      <c r="HP289">
        <v>0</v>
      </c>
      <c r="HQ289">
        <v>0</v>
      </c>
      <c r="HR289">
        <v>0</v>
      </c>
      <c r="HS289">
        <v>0</v>
      </c>
    </row>
    <row r="290" spans="1:227" x14ac:dyDescent="0.35">
      <c r="A290" t="s">
        <v>1244</v>
      </c>
      <c r="B290" s="1">
        <v>39448</v>
      </c>
      <c r="C290" s="1">
        <v>43435</v>
      </c>
      <c r="D290">
        <v>1</v>
      </c>
      <c r="E290">
        <v>1</v>
      </c>
      <c r="F290">
        <v>1</v>
      </c>
      <c r="G290">
        <v>1</v>
      </c>
      <c r="H290">
        <v>0</v>
      </c>
      <c r="I290">
        <v>0</v>
      </c>
      <c r="J290">
        <v>0</v>
      </c>
      <c r="K290">
        <v>0</v>
      </c>
      <c r="L290">
        <v>0</v>
      </c>
      <c r="M290">
        <v>0</v>
      </c>
      <c r="N290">
        <v>0</v>
      </c>
      <c r="O290">
        <v>0</v>
      </c>
      <c r="P290">
        <v>0</v>
      </c>
      <c r="Q290">
        <v>0</v>
      </c>
      <c r="R290">
        <v>0</v>
      </c>
      <c r="S290">
        <v>1</v>
      </c>
      <c r="T290">
        <v>0</v>
      </c>
      <c r="U290">
        <v>0</v>
      </c>
      <c r="V290">
        <v>1</v>
      </c>
      <c r="W290">
        <v>1</v>
      </c>
      <c r="X290">
        <v>0</v>
      </c>
      <c r="Y290">
        <v>0</v>
      </c>
      <c r="Z290">
        <v>0</v>
      </c>
      <c r="AA290">
        <v>0</v>
      </c>
      <c r="AB290">
        <v>0</v>
      </c>
      <c r="AC290">
        <v>0</v>
      </c>
      <c r="AD290">
        <v>0</v>
      </c>
      <c r="AE290">
        <v>0</v>
      </c>
      <c r="AF290">
        <v>0</v>
      </c>
      <c r="AG290">
        <v>0</v>
      </c>
      <c r="AH290">
        <v>0</v>
      </c>
      <c r="AI290">
        <v>0</v>
      </c>
      <c r="AJ290">
        <v>0</v>
      </c>
      <c r="AK290">
        <v>0</v>
      </c>
      <c r="AL290">
        <v>0</v>
      </c>
      <c r="AM290">
        <v>0</v>
      </c>
      <c r="AN290">
        <v>0</v>
      </c>
      <c r="AO290">
        <v>1</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1</v>
      </c>
      <c r="BL290">
        <v>0</v>
      </c>
      <c r="BM290">
        <v>1</v>
      </c>
      <c r="BN290">
        <v>0</v>
      </c>
      <c r="BO290">
        <v>0</v>
      </c>
      <c r="BP290">
        <v>0</v>
      </c>
      <c r="BQ290">
        <v>0</v>
      </c>
      <c r="BR290">
        <v>0</v>
      </c>
      <c r="BS290">
        <v>0</v>
      </c>
      <c r="BT290">
        <v>1</v>
      </c>
      <c r="BU290">
        <v>0</v>
      </c>
      <c r="BV290">
        <v>0</v>
      </c>
      <c r="BW290">
        <v>0</v>
      </c>
      <c r="BX290">
        <v>0</v>
      </c>
      <c r="BY290">
        <v>0</v>
      </c>
      <c r="BZ290">
        <v>1</v>
      </c>
      <c r="CA290">
        <v>0</v>
      </c>
      <c r="CB290">
        <v>0</v>
      </c>
      <c r="CC290">
        <v>0</v>
      </c>
      <c r="CD290">
        <v>0</v>
      </c>
      <c r="CE290">
        <v>0</v>
      </c>
      <c r="CF290">
        <v>0</v>
      </c>
      <c r="CG290">
        <v>0</v>
      </c>
      <c r="CH290">
        <v>0</v>
      </c>
      <c r="CI290">
        <v>0</v>
      </c>
      <c r="CJ290">
        <v>0</v>
      </c>
      <c r="CK290">
        <v>0</v>
      </c>
      <c r="CL290">
        <v>0</v>
      </c>
      <c r="CM290">
        <v>0</v>
      </c>
      <c r="CN290">
        <v>0</v>
      </c>
      <c r="CO290">
        <v>0</v>
      </c>
      <c r="CP290">
        <v>0</v>
      </c>
      <c r="CQ290">
        <v>0</v>
      </c>
      <c r="CR290">
        <v>0</v>
      </c>
      <c r="CS290">
        <v>0</v>
      </c>
      <c r="CT290">
        <v>0</v>
      </c>
      <c r="CU290">
        <v>1</v>
      </c>
      <c r="CV290">
        <v>0</v>
      </c>
      <c r="CW290">
        <v>0</v>
      </c>
      <c r="CX290">
        <v>1</v>
      </c>
      <c r="CY290">
        <v>0</v>
      </c>
      <c r="CZ290">
        <v>0</v>
      </c>
      <c r="DA290">
        <v>0</v>
      </c>
      <c r="DB290">
        <v>0</v>
      </c>
      <c r="DC290">
        <v>0</v>
      </c>
      <c r="DD290">
        <v>0</v>
      </c>
      <c r="DE290">
        <v>0</v>
      </c>
      <c r="DF290">
        <v>0</v>
      </c>
      <c r="DG290">
        <v>0</v>
      </c>
      <c r="DH290">
        <v>0</v>
      </c>
      <c r="DI290">
        <v>0</v>
      </c>
      <c r="DJ290">
        <v>0</v>
      </c>
      <c r="DK290">
        <v>0</v>
      </c>
      <c r="DL290">
        <v>0</v>
      </c>
      <c r="DM290">
        <v>0</v>
      </c>
      <c r="DN290">
        <v>0</v>
      </c>
      <c r="DO290">
        <v>0</v>
      </c>
      <c r="DP290">
        <v>1</v>
      </c>
      <c r="DQ290">
        <v>0</v>
      </c>
      <c r="DR290">
        <v>0</v>
      </c>
      <c r="DS290">
        <v>0</v>
      </c>
      <c r="DT290">
        <v>0</v>
      </c>
      <c r="DU290">
        <v>0</v>
      </c>
      <c r="DV290">
        <v>0</v>
      </c>
      <c r="DW290">
        <v>0</v>
      </c>
      <c r="DX290">
        <v>0</v>
      </c>
      <c r="DY290">
        <v>0</v>
      </c>
      <c r="DZ290">
        <v>0</v>
      </c>
      <c r="EA290">
        <v>0</v>
      </c>
      <c r="EB290">
        <v>0</v>
      </c>
      <c r="EC290">
        <v>0</v>
      </c>
      <c r="ED290">
        <v>0</v>
      </c>
      <c r="EE290">
        <v>0</v>
      </c>
      <c r="EF290">
        <v>0</v>
      </c>
      <c r="EG290">
        <v>0</v>
      </c>
      <c r="EH290">
        <v>0</v>
      </c>
      <c r="EI290">
        <v>0</v>
      </c>
      <c r="EJ290">
        <v>1</v>
      </c>
      <c r="EK290">
        <v>0</v>
      </c>
      <c r="EL290">
        <v>0</v>
      </c>
      <c r="EM290">
        <v>1</v>
      </c>
      <c r="EN290">
        <v>0</v>
      </c>
      <c r="EO290">
        <v>0</v>
      </c>
      <c r="EP290">
        <v>0</v>
      </c>
      <c r="EQ290">
        <v>0</v>
      </c>
      <c r="ER290">
        <v>0</v>
      </c>
      <c r="ES290">
        <v>0</v>
      </c>
      <c r="ET290">
        <v>0</v>
      </c>
      <c r="EU290">
        <v>0</v>
      </c>
      <c r="EV290">
        <v>0</v>
      </c>
      <c r="EW290">
        <v>2</v>
      </c>
      <c r="EX290" t="s">
        <v>1925</v>
      </c>
      <c r="EY290" t="s">
        <v>1925</v>
      </c>
      <c r="EZ290" t="s">
        <v>1925</v>
      </c>
      <c r="FA290" t="s">
        <v>1925</v>
      </c>
      <c r="FB290" t="s">
        <v>1925</v>
      </c>
      <c r="FC290" t="s">
        <v>1925</v>
      </c>
      <c r="FD290" t="s">
        <v>1925</v>
      </c>
      <c r="FE290">
        <v>0</v>
      </c>
      <c r="FF290" t="s">
        <v>1925</v>
      </c>
      <c r="FG290" t="s">
        <v>1925</v>
      </c>
      <c r="FH290" t="s">
        <v>1925</v>
      </c>
      <c r="FI290" t="s">
        <v>1925</v>
      </c>
      <c r="FJ290" t="s">
        <v>1925</v>
      </c>
      <c r="FK290" t="s">
        <v>1925</v>
      </c>
      <c r="FL290">
        <v>0</v>
      </c>
      <c r="FM290">
        <v>0</v>
      </c>
      <c r="FN290">
        <v>0</v>
      </c>
      <c r="FO290">
        <v>0</v>
      </c>
      <c r="FP290">
        <v>0</v>
      </c>
      <c r="FQ290">
        <v>1</v>
      </c>
      <c r="FR290">
        <v>2</v>
      </c>
      <c r="FS290" t="s">
        <v>1925</v>
      </c>
      <c r="FT290" t="s">
        <v>1925</v>
      </c>
      <c r="FU290" t="s">
        <v>1925</v>
      </c>
      <c r="FV290" t="s">
        <v>1925</v>
      </c>
      <c r="FW290" t="s">
        <v>1925</v>
      </c>
      <c r="FX290" t="s">
        <v>1925</v>
      </c>
      <c r="FY290" t="s">
        <v>1925</v>
      </c>
      <c r="FZ290" t="s">
        <v>1925</v>
      </c>
      <c r="GA290" t="s">
        <v>1925</v>
      </c>
      <c r="GB290" t="s">
        <v>1925</v>
      </c>
      <c r="GC290">
        <v>0</v>
      </c>
      <c r="GD290" t="s">
        <v>1925</v>
      </c>
      <c r="GE290" t="s">
        <v>1925</v>
      </c>
      <c r="GF290" t="s">
        <v>1925</v>
      </c>
      <c r="GG290" t="s">
        <v>1925</v>
      </c>
      <c r="GH290" t="s">
        <v>1925</v>
      </c>
      <c r="GI290" t="s">
        <v>1925</v>
      </c>
      <c r="GJ290" t="s">
        <v>1925</v>
      </c>
      <c r="GK290" t="s">
        <v>1925</v>
      </c>
      <c r="GL290" t="s">
        <v>1925</v>
      </c>
      <c r="GM290" t="s">
        <v>1925</v>
      </c>
      <c r="GN290" t="s">
        <v>1925</v>
      </c>
      <c r="GO290" t="s">
        <v>1925</v>
      </c>
      <c r="GP290" t="s">
        <v>1925</v>
      </c>
      <c r="GQ290" t="s">
        <v>1925</v>
      </c>
      <c r="GR290" t="s">
        <v>1925</v>
      </c>
      <c r="GS290" t="s">
        <v>1925</v>
      </c>
      <c r="GT290" t="s">
        <v>1925</v>
      </c>
      <c r="GU290" t="s">
        <v>1925</v>
      </c>
      <c r="GV290" t="s">
        <v>1925</v>
      </c>
      <c r="GW290" t="s">
        <v>1925</v>
      </c>
      <c r="GX290" t="s">
        <v>1925</v>
      </c>
      <c r="GY290" t="s">
        <v>1925</v>
      </c>
      <c r="GZ290" t="s">
        <v>1925</v>
      </c>
      <c r="HA290" t="s">
        <v>1925</v>
      </c>
      <c r="HB290" t="s">
        <v>1925</v>
      </c>
      <c r="HC290" t="s">
        <v>1925</v>
      </c>
      <c r="HD290" t="s">
        <v>1925</v>
      </c>
      <c r="HE290">
        <v>0</v>
      </c>
      <c r="HF290" t="s">
        <v>1925</v>
      </c>
      <c r="HG290" t="s">
        <v>1925</v>
      </c>
      <c r="HH290" t="s">
        <v>1925</v>
      </c>
      <c r="HI290" t="s">
        <v>1925</v>
      </c>
      <c r="HJ290" t="s">
        <v>1925</v>
      </c>
      <c r="HK290" t="s">
        <v>1925</v>
      </c>
      <c r="HL290" t="s">
        <v>1925</v>
      </c>
      <c r="HM290" t="s">
        <v>1925</v>
      </c>
      <c r="HN290" t="s">
        <v>1925</v>
      </c>
      <c r="HO290" t="s">
        <v>1925</v>
      </c>
      <c r="HP290" t="s">
        <v>1925</v>
      </c>
      <c r="HQ290" t="s">
        <v>1925</v>
      </c>
      <c r="HR290" t="s">
        <v>1925</v>
      </c>
      <c r="HS290" t="s">
        <v>1925</v>
      </c>
    </row>
    <row r="291" spans="1:227" x14ac:dyDescent="0.35">
      <c r="A291" t="s">
        <v>1251</v>
      </c>
      <c r="B291" s="1">
        <v>39448</v>
      </c>
      <c r="C291" s="1">
        <v>41545</v>
      </c>
      <c r="D291">
        <v>1</v>
      </c>
      <c r="E291">
        <v>1</v>
      </c>
      <c r="F291">
        <v>1</v>
      </c>
      <c r="G291">
        <v>0</v>
      </c>
      <c r="H291">
        <v>0</v>
      </c>
      <c r="I291">
        <v>0</v>
      </c>
      <c r="J291">
        <v>0</v>
      </c>
      <c r="K291">
        <v>0</v>
      </c>
      <c r="L291">
        <v>0</v>
      </c>
      <c r="M291">
        <v>0</v>
      </c>
      <c r="N291">
        <v>0</v>
      </c>
      <c r="O291">
        <v>0</v>
      </c>
      <c r="P291">
        <v>0</v>
      </c>
      <c r="Q291">
        <v>0</v>
      </c>
      <c r="R291">
        <v>0</v>
      </c>
      <c r="S291">
        <v>1</v>
      </c>
      <c r="T291">
        <v>0</v>
      </c>
      <c r="U291">
        <v>0</v>
      </c>
      <c r="V291">
        <v>1</v>
      </c>
      <c r="W291">
        <v>1</v>
      </c>
      <c r="X291">
        <v>1</v>
      </c>
      <c r="Y291">
        <v>1</v>
      </c>
      <c r="Z291">
        <v>1</v>
      </c>
      <c r="AA291">
        <v>0</v>
      </c>
      <c r="AB291">
        <v>0</v>
      </c>
      <c r="AC291">
        <v>1</v>
      </c>
      <c r="AD291">
        <v>0</v>
      </c>
      <c r="AE291">
        <v>0</v>
      </c>
      <c r="AF291">
        <v>0</v>
      </c>
      <c r="AG291">
        <v>0</v>
      </c>
      <c r="AH291">
        <v>0</v>
      </c>
      <c r="AI291">
        <v>1</v>
      </c>
      <c r="AJ291">
        <v>0</v>
      </c>
      <c r="AK291">
        <v>0</v>
      </c>
      <c r="AL291">
        <v>0</v>
      </c>
      <c r="AM291">
        <v>1</v>
      </c>
      <c r="AN291">
        <v>0</v>
      </c>
      <c r="AO291">
        <v>0</v>
      </c>
      <c r="AP291">
        <v>0</v>
      </c>
      <c r="AQ291">
        <v>0</v>
      </c>
      <c r="AR291">
        <v>0</v>
      </c>
      <c r="AS291">
        <v>0</v>
      </c>
      <c r="AT291">
        <v>0</v>
      </c>
      <c r="AU291">
        <v>0</v>
      </c>
      <c r="AV291">
        <v>1</v>
      </c>
      <c r="AW291">
        <v>0</v>
      </c>
      <c r="AX291">
        <v>0</v>
      </c>
      <c r="AY291">
        <v>0</v>
      </c>
      <c r="AZ291">
        <v>0</v>
      </c>
      <c r="BA291">
        <v>0</v>
      </c>
      <c r="BB291">
        <v>0</v>
      </c>
      <c r="BC291">
        <v>0</v>
      </c>
      <c r="BD291">
        <v>0</v>
      </c>
      <c r="BE291">
        <v>0</v>
      </c>
      <c r="BF291">
        <v>0</v>
      </c>
      <c r="BG291">
        <v>0</v>
      </c>
      <c r="BH291">
        <v>0</v>
      </c>
      <c r="BI291">
        <v>0</v>
      </c>
      <c r="BJ291">
        <v>0</v>
      </c>
      <c r="BK291">
        <v>1</v>
      </c>
      <c r="BL291">
        <v>0</v>
      </c>
      <c r="BM291">
        <v>0</v>
      </c>
      <c r="BN291">
        <v>1</v>
      </c>
      <c r="BO291">
        <v>0</v>
      </c>
      <c r="BP291">
        <v>0</v>
      </c>
      <c r="BQ291">
        <v>0</v>
      </c>
      <c r="BR291">
        <v>0</v>
      </c>
      <c r="BS291">
        <v>0</v>
      </c>
      <c r="BT291">
        <v>1</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1</v>
      </c>
      <c r="CO291" t="s">
        <v>1925</v>
      </c>
      <c r="CP291" t="s">
        <v>1925</v>
      </c>
      <c r="CQ291" t="s">
        <v>1925</v>
      </c>
      <c r="CR291" t="s">
        <v>1925</v>
      </c>
      <c r="CS291" t="s">
        <v>1925</v>
      </c>
      <c r="CT291" t="s">
        <v>1925</v>
      </c>
      <c r="CU291" t="s">
        <v>1925</v>
      </c>
      <c r="CV291" t="s">
        <v>1925</v>
      </c>
      <c r="CW291">
        <v>0</v>
      </c>
      <c r="CX291">
        <v>0</v>
      </c>
      <c r="CY291">
        <v>0</v>
      </c>
      <c r="CZ291">
        <v>0</v>
      </c>
      <c r="DA291">
        <v>0</v>
      </c>
      <c r="DB291">
        <v>0</v>
      </c>
      <c r="DC291">
        <v>0</v>
      </c>
      <c r="DD291">
        <v>0</v>
      </c>
      <c r="DE291">
        <v>0</v>
      </c>
      <c r="DF291">
        <v>0</v>
      </c>
      <c r="DG291">
        <v>0</v>
      </c>
      <c r="DH291">
        <v>0</v>
      </c>
      <c r="DI291">
        <v>0</v>
      </c>
      <c r="DJ291">
        <v>0</v>
      </c>
      <c r="DK291">
        <v>0</v>
      </c>
      <c r="DL291">
        <v>0</v>
      </c>
      <c r="DM291">
        <v>0</v>
      </c>
      <c r="DN291">
        <v>0</v>
      </c>
      <c r="DO291">
        <v>0</v>
      </c>
      <c r="DP291">
        <v>0</v>
      </c>
      <c r="DQ291">
        <v>0</v>
      </c>
      <c r="DR291">
        <v>0</v>
      </c>
      <c r="DS291">
        <v>0</v>
      </c>
      <c r="DT291">
        <v>0</v>
      </c>
      <c r="DU291">
        <v>0</v>
      </c>
      <c r="DV291">
        <v>0</v>
      </c>
      <c r="DW291">
        <v>0</v>
      </c>
      <c r="DX291">
        <v>1</v>
      </c>
      <c r="DY291">
        <v>0</v>
      </c>
      <c r="DZ291">
        <v>0</v>
      </c>
      <c r="EA291">
        <v>0</v>
      </c>
      <c r="EB291">
        <v>0</v>
      </c>
      <c r="EC291">
        <v>0</v>
      </c>
      <c r="ED291">
        <v>0</v>
      </c>
      <c r="EE291">
        <v>0</v>
      </c>
      <c r="EF291">
        <v>0</v>
      </c>
      <c r="EG291">
        <v>0</v>
      </c>
      <c r="EH291">
        <v>0</v>
      </c>
      <c r="EI291">
        <v>0</v>
      </c>
      <c r="EJ291">
        <v>1</v>
      </c>
      <c r="EK291">
        <v>0</v>
      </c>
      <c r="EL291">
        <v>0</v>
      </c>
      <c r="EM291">
        <v>1</v>
      </c>
      <c r="EN291">
        <v>0</v>
      </c>
      <c r="EO291">
        <v>0</v>
      </c>
      <c r="EP291">
        <v>0</v>
      </c>
      <c r="EQ291">
        <v>0</v>
      </c>
      <c r="ER291">
        <v>0</v>
      </c>
      <c r="ES291">
        <v>0</v>
      </c>
      <c r="ET291">
        <v>0</v>
      </c>
      <c r="EU291">
        <v>0</v>
      </c>
      <c r="EV291">
        <v>0</v>
      </c>
      <c r="EW291">
        <v>2</v>
      </c>
      <c r="EX291" t="s">
        <v>1925</v>
      </c>
      <c r="EY291" t="s">
        <v>1925</v>
      </c>
      <c r="EZ291" t="s">
        <v>1925</v>
      </c>
      <c r="FA291" t="s">
        <v>1925</v>
      </c>
      <c r="FB291" t="s">
        <v>1925</v>
      </c>
      <c r="FC291" t="s">
        <v>1925</v>
      </c>
      <c r="FD291" t="s">
        <v>1925</v>
      </c>
      <c r="FE291">
        <v>0</v>
      </c>
      <c r="FF291" t="s">
        <v>1925</v>
      </c>
      <c r="FG291" t="s">
        <v>1925</v>
      </c>
      <c r="FH291" t="s">
        <v>1925</v>
      </c>
      <c r="FI291" t="s">
        <v>1925</v>
      </c>
      <c r="FJ291" t="s">
        <v>1925</v>
      </c>
      <c r="FK291" t="s">
        <v>1925</v>
      </c>
      <c r="FL291">
        <v>0</v>
      </c>
      <c r="FM291">
        <v>0</v>
      </c>
      <c r="FN291">
        <v>0</v>
      </c>
      <c r="FO291">
        <v>0</v>
      </c>
      <c r="FP291">
        <v>0</v>
      </c>
      <c r="FQ291">
        <v>1</v>
      </c>
      <c r="FR291">
        <v>2</v>
      </c>
      <c r="FS291" t="s">
        <v>1925</v>
      </c>
      <c r="FT291" t="s">
        <v>1925</v>
      </c>
      <c r="FU291" t="s">
        <v>1925</v>
      </c>
      <c r="FV291" t="s">
        <v>1925</v>
      </c>
      <c r="FW291" t="s">
        <v>1925</v>
      </c>
      <c r="FX291" t="s">
        <v>1925</v>
      </c>
      <c r="FY291" t="s">
        <v>1925</v>
      </c>
      <c r="FZ291" t="s">
        <v>1925</v>
      </c>
      <c r="GA291" t="s">
        <v>1925</v>
      </c>
      <c r="GB291" t="s">
        <v>1925</v>
      </c>
      <c r="GC291">
        <v>0</v>
      </c>
      <c r="GD291" t="s">
        <v>1925</v>
      </c>
      <c r="GE291" t="s">
        <v>1925</v>
      </c>
      <c r="GF291" t="s">
        <v>1925</v>
      </c>
      <c r="GG291" t="s">
        <v>1925</v>
      </c>
      <c r="GH291" t="s">
        <v>1925</v>
      </c>
      <c r="GI291" t="s">
        <v>1925</v>
      </c>
      <c r="GJ291" t="s">
        <v>1925</v>
      </c>
      <c r="GK291" t="s">
        <v>1925</v>
      </c>
      <c r="GL291" t="s">
        <v>1925</v>
      </c>
      <c r="GM291" t="s">
        <v>1925</v>
      </c>
      <c r="GN291" t="s">
        <v>1925</v>
      </c>
      <c r="GO291" t="s">
        <v>1925</v>
      </c>
      <c r="GP291" t="s">
        <v>1925</v>
      </c>
      <c r="GQ291" t="s">
        <v>1925</v>
      </c>
      <c r="GR291" t="s">
        <v>1925</v>
      </c>
      <c r="GS291" t="s">
        <v>1925</v>
      </c>
      <c r="GT291" t="s">
        <v>1925</v>
      </c>
      <c r="GU291" t="s">
        <v>1925</v>
      </c>
      <c r="GV291" t="s">
        <v>1925</v>
      </c>
      <c r="GW291" t="s">
        <v>1925</v>
      </c>
      <c r="GX291" t="s">
        <v>1925</v>
      </c>
      <c r="GY291" t="s">
        <v>1925</v>
      </c>
      <c r="GZ291" t="s">
        <v>1925</v>
      </c>
      <c r="HA291" t="s">
        <v>1925</v>
      </c>
      <c r="HB291" t="s">
        <v>1925</v>
      </c>
      <c r="HC291" t="s">
        <v>1925</v>
      </c>
      <c r="HD291" t="s">
        <v>1925</v>
      </c>
      <c r="HE291">
        <v>1</v>
      </c>
      <c r="HF291">
        <v>1</v>
      </c>
      <c r="HG291">
        <v>1</v>
      </c>
      <c r="HH291">
        <v>0</v>
      </c>
      <c r="HI291">
        <v>0</v>
      </c>
      <c r="HJ291">
        <v>0</v>
      </c>
      <c r="HK291">
        <v>0</v>
      </c>
      <c r="HL291">
        <v>0</v>
      </c>
      <c r="HM291">
        <v>0</v>
      </c>
      <c r="HN291">
        <v>0</v>
      </c>
      <c r="HO291">
        <v>0</v>
      </c>
      <c r="HP291">
        <v>0</v>
      </c>
      <c r="HQ291">
        <v>0</v>
      </c>
      <c r="HR291">
        <v>0</v>
      </c>
      <c r="HS291">
        <v>0</v>
      </c>
    </row>
    <row r="292" spans="1:227" x14ac:dyDescent="0.35">
      <c r="A292" t="s">
        <v>1251</v>
      </c>
      <c r="B292" s="1">
        <v>41546</v>
      </c>
      <c r="C292" s="1">
        <v>42085</v>
      </c>
      <c r="D292">
        <v>1</v>
      </c>
      <c r="E292">
        <v>1</v>
      </c>
      <c r="F292">
        <v>1</v>
      </c>
      <c r="G292">
        <v>0</v>
      </c>
      <c r="H292">
        <v>0</v>
      </c>
      <c r="I292">
        <v>0</v>
      </c>
      <c r="J292">
        <v>0</v>
      </c>
      <c r="K292">
        <v>0</v>
      </c>
      <c r="L292">
        <v>0</v>
      </c>
      <c r="M292">
        <v>0</v>
      </c>
      <c r="N292">
        <v>0</v>
      </c>
      <c r="O292">
        <v>0</v>
      </c>
      <c r="P292">
        <v>0</v>
      </c>
      <c r="Q292">
        <v>0</v>
      </c>
      <c r="R292">
        <v>0</v>
      </c>
      <c r="S292">
        <v>1</v>
      </c>
      <c r="T292">
        <v>0</v>
      </c>
      <c r="U292">
        <v>0</v>
      </c>
      <c r="V292">
        <v>1</v>
      </c>
      <c r="W292">
        <v>1</v>
      </c>
      <c r="X292">
        <v>1</v>
      </c>
      <c r="Y292">
        <v>1</v>
      </c>
      <c r="Z292">
        <v>1</v>
      </c>
      <c r="AA292">
        <v>0</v>
      </c>
      <c r="AB292">
        <v>0</v>
      </c>
      <c r="AC292">
        <v>1</v>
      </c>
      <c r="AD292">
        <v>0</v>
      </c>
      <c r="AE292">
        <v>0</v>
      </c>
      <c r="AF292">
        <v>0</v>
      </c>
      <c r="AG292">
        <v>0</v>
      </c>
      <c r="AH292">
        <v>0</v>
      </c>
      <c r="AI292">
        <v>1</v>
      </c>
      <c r="AJ292">
        <v>0</v>
      </c>
      <c r="AK292">
        <v>0</v>
      </c>
      <c r="AL292">
        <v>0</v>
      </c>
      <c r="AM292">
        <v>1</v>
      </c>
      <c r="AN292">
        <v>0</v>
      </c>
      <c r="AO292">
        <v>0</v>
      </c>
      <c r="AP292">
        <v>0</v>
      </c>
      <c r="AQ292">
        <v>0</v>
      </c>
      <c r="AR292">
        <v>0</v>
      </c>
      <c r="AS292">
        <v>0</v>
      </c>
      <c r="AT292">
        <v>0</v>
      </c>
      <c r="AU292">
        <v>0</v>
      </c>
      <c r="AV292">
        <v>1</v>
      </c>
      <c r="AW292">
        <v>0</v>
      </c>
      <c r="AX292">
        <v>0</v>
      </c>
      <c r="AY292">
        <v>0</v>
      </c>
      <c r="AZ292">
        <v>0</v>
      </c>
      <c r="BA292">
        <v>0</v>
      </c>
      <c r="BB292">
        <v>0</v>
      </c>
      <c r="BC292">
        <v>0</v>
      </c>
      <c r="BD292">
        <v>0</v>
      </c>
      <c r="BE292">
        <v>0</v>
      </c>
      <c r="BF292">
        <v>0</v>
      </c>
      <c r="BG292">
        <v>0</v>
      </c>
      <c r="BH292">
        <v>0</v>
      </c>
      <c r="BI292">
        <v>0</v>
      </c>
      <c r="BJ292">
        <v>0</v>
      </c>
      <c r="BK292">
        <v>1</v>
      </c>
      <c r="BL292">
        <v>0</v>
      </c>
      <c r="BM292">
        <v>0</v>
      </c>
      <c r="BN292">
        <v>1</v>
      </c>
      <c r="BO292">
        <v>0</v>
      </c>
      <c r="BP292">
        <v>0</v>
      </c>
      <c r="BQ292">
        <v>0</v>
      </c>
      <c r="BR292">
        <v>0</v>
      </c>
      <c r="BS292">
        <v>0</v>
      </c>
      <c r="BT292">
        <v>1</v>
      </c>
      <c r="BU292">
        <v>0</v>
      </c>
      <c r="BV292">
        <v>0</v>
      </c>
      <c r="BW292">
        <v>0</v>
      </c>
      <c r="BX292">
        <v>0</v>
      </c>
      <c r="BY292">
        <v>0</v>
      </c>
      <c r="BZ292">
        <v>0</v>
      </c>
      <c r="CA292">
        <v>0</v>
      </c>
      <c r="CB292">
        <v>0</v>
      </c>
      <c r="CC292">
        <v>0</v>
      </c>
      <c r="CD292">
        <v>0</v>
      </c>
      <c r="CE292">
        <v>0</v>
      </c>
      <c r="CF292">
        <v>0</v>
      </c>
      <c r="CG292">
        <v>0</v>
      </c>
      <c r="CH292">
        <v>0</v>
      </c>
      <c r="CI292">
        <v>0</v>
      </c>
      <c r="CJ292">
        <v>0</v>
      </c>
      <c r="CK292">
        <v>0</v>
      </c>
      <c r="CL292">
        <v>0</v>
      </c>
      <c r="CM292">
        <v>0</v>
      </c>
      <c r="CN292">
        <v>1</v>
      </c>
      <c r="CO292" t="s">
        <v>1925</v>
      </c>
      <c r="CP292" t="s">
        <v>1925</v>
      </c>
      <c r="CQ292" t="s">
        <v>1925</v>
      </c>
      <c r="CR292" t="s">
        <v>1925</v>
      </c>
      <c r="CS292" t="s">
        <v>1925</v>
      </c>
      <c r="CT292" t="s">
        <v>1925</v>
      </c>
      <c r="CU292" t="s">
        <v>1925</v>
      </c>
      <c r="CV292" t="s">
        <v>1925</v>
      </c>
      <c r="CW292">
        <v>0</v>
      </c>
      <c r="CX292">
        <v>0</v>
      </c>
      <c r="CY292">
        <v>0</v>
      </c>
      <c r="CZ292">
        <v>0</v>
      </c>
      <c r="DA292">
        <v>0</v>
      </c>
      <c r="DB292">
        <v>0</v>
      </c>
      <c r="DC292">
        <v>0</v>
      </c>
      <c r="DD292">
        <v>0</v>
      </c>
      <c r="DE292">
        <v>0</v>
      </c>
      <c r="DF292">
        <v>0</v>
      </c>
      <c r="DG292">
        <v>0</v>
      </c>
      <c r="DH292">
        <v>0</v>
      </c>
      <c r="DI292">
        <v>0</v>
      </c>
      <c r="DJ292">
        <v>0</v>
      </c>
      <c r="DK292">
        <v>0</v>
      </c>
      <c r="DL292">
        <v>0</v>
      </c>
      <c r="DM292">
        <v>0</v>
      </c>
      <c r="DN292">
        <v>0</v>
      </c>
      <c r="DO292">
        <v>0</v>
      </c>
      <c r="DP292">
        <v>0</v>
      </c>
      <c r="DQ292">
        <v>0</v>
      </c>
      <c r="DR292">
        <v>0</v>
      </c>
      <c r="DS292">
        <v>0</v>
      </c>
      <c r="DT292">
        <v>0</v>
      </c>
      <c r="DU292">
        <v>0</v>
      </c>
      <c r="DV292">
        <v>0</v>
      </c>
      <c r="DW292">
        <v>0</v>
      </c>
      <c r="DX292">
        <v>1</v>
      </c>
      <c r="DY292">
        <v>0</v>
      </c>
      <c r="DZ292">
        <v>0</v>
      </c>
      <c r="EA292">
        <v>0</v>
      </c>
      <c r="EB292">
        <v>0</v>
      </c>
      <c r="EC292">
        <v>0</v>
      </c>
      <c r="ED292">
        <v>0</v>
      </c>
      <c r="EE292">
        <v>0</v>
      </c>
      <c r="EF292">
        <v>0</v>
      </c>
      <c r="EG292">
        <v>0</v>
      </c>
      <c r="EH292">
        <v>0</v>
      </c>
      <c r="EI292">
        <v>0</v>
      </c>
      <c r="EJ292">
        <v>1</v>
      </c>
      <c r="EK292">
        <v>0</v>
      </c>
      <c r="EL292">
        <v>0</v>
      </c>
      <c r="EM292">
        <v>1</v>
      </c>
      <c r="EN292">
        <v>0</v>
      </c>
      <c r="EO292">
        <v>0</v>
      </c>
      <c r="EP292">
        <v>0</v>
      </c>
      <c r="EQ292">
        <v>0</v>
      </c>
      <c r="ER292">
        <v>0</v>
      </c>
      <c r="ES292">
        <v>0</v>
      </c>
      <c r="ET292">
        <v>0</v>
      </c>
      <c r="EU292">
        <v>0</v>
      </c>
      <c r="EV292">
        <v>0</v>
      </c>
      <c r="EW292">
        <v>2</v>
      </c>
      <c r="EX292" t="s">
        <v>1925</v>
      </c>
      <c r="EY292" t="s">
        <v>1925</v>
      </c>
      <c r="EZ292" t="s">
        <v>1925</v>
      </c>
      <c r="FA292" t="s">
        <v>1925</v>
      </c>
      <c r="FB292" t="s">
        <v>1925</v>
      </c>
      <c r="FC292" t="s">
        <v>1925</v>
      </c>
      <c r="FD292" t="s">
        <v>1925</v>
      </c>
      <c r="FE292">
        <v>0</v>
      </c>
      <c r="FF292" t="s">
        <v>1925</v>
      </c>
      <c r="FG292" t="s">
        <v>1925</v>
      </c>
      <c r="FH292" t="s">
        <v>1925</v>
      </c>
      <c r="FI292" t="s">
        <v>1925</v>
      </c>
      <c r="FJ292" t="s">
        <v>1925</v>
      </c>
      <c r="FK292" t="s">
        <v>1925</v>
      </c>
      <c r="FL292">
        <v>0</v>
      </c>
      <c r="FM292">
        <v>0</v>
      </c>
      <c r="FN292">
        <v>0</v>
      </c>
      <c r="FO292">
        <v>0</v>
      </c>
      <c r="FP292">
        <v>0</v>
      </c>
      <c r="FQ292">
        <v>1</v>
      </c>
      <c r="FR292">
        <v>2</v>
      </c>
      <c r="FS292" t="s">
        <v>1925</v>
      </c>
      <c r="FT292" t="s">
        <v>1925</v>
      </c>
      <c r="FU292" t="s">
        <v>1925</v>
      </c>
      <c r="FV292" t="s">
        <v>1925</v>
      </c>
      <c r="FW292" t="s">
        <v>1925</v>
      </c>
      <c r="FX292" t="s">
        <v>1925</v>
      </c>
      <c r="FY292" t="s">
        <v>1925</v>
      </c>
      <c r="FZ292" t="s">
        <v>1925</v>
      </c>
      <c r="GA292" t="s">
        <v>1925</v>
      </c>
      <c r="GB292" t="s">
        <v>1925</v>
      </c>
      <c r="GC292">
        <v>0</v>
      </c>
      <c r="GD292" t="s">
        <v>1925</v>
      </c>
      <c r="GE292" t="s">
        <v>1925</v>
      </c>
      <c r="GF292" t="s">
        <v>1925</v>
      </c>
      <c r="GG292" t="s">
        <v>1925</v>
      </c>
      <c r="GH292" t="s">
        <v>1925</v>
      </c>
      <c r="GI292" t="s">
        <v>1925</v>
      </c>
      <c r="GJ292" t="s">
        <v>1925</v>
      </c>
      <c r="GK292" t="s">
        <v>1925</v>
      </c>
      <c r="GL292" t="s">
        <v>1925</v>
      </c>
      <c r="GM292" t="s">
        <v>1925</v>
      </c>
      <c r="GN292" t="s">
        <v>1925</v>
      </c>
      <c r="GO292" t="s">
        <v>1925</v>
      </c>
      <c r="GP292" t="s">
        <v>1925</v>
      </c>
      <c r="GQ292" t="s">
        <v>1925</v>
      </c>
      <c r="GR292" t="s">
        <v>1925</v>
      </c>
      <c r="GS292" t="s">
        <v>1925</v>
      </c>
      <c r="GT292" t="s">
        <v>1925</v>
      </c>
      <c r="GU292" t="s">
        <v>1925</v>
      </c>
      <c r="GV292" t="s">
        <v>1925</v>
      </c>
      <c r="GW292" t="s">
        <v>1925</v>
      </c>
      <c r="GX292" t="s">
        <v>1925</v>
      </c>
      <c r="GY292" t="s">
        <v>1925</v>
      </c>
      <c r="GZ292" t="s">
        <v>1925</v>
      </c>
      <c r="HA292" t="s">
        <v>1925</v>
      </c>
      <c r="HB292" t="s">
        <v>1925</v>
      </c>
      <c r="HC292" t="s">
        <v>1925</v>
      </c>
      <c r="HD292" t="s">
        <v>1925</v>
      </c>
      <c r="HE292">
        <v>1</v>
      </c>
      <c r="HF292">
        <v>1</v>
      </c>
      <c r="HG292">
        <v>1</v>
      </c>
      <c r="HH292">
        <v>0</v>
      </c>
      <c r="HI292">
        <v>0</v>
      </c>
      <c r="HJ292">
        <v>0</v>
      </c>
      <c r="HK292">
        <v>0</v>
      </c>
      <c r="HL292">
        <v>0</v>
      </c>
      <c r="HM292">
        <v>0</v>
      </c>
      <c r="HN292">
        <v>0</v>
      </c>
      <c r="HO292">
        <v>0</v>
      </c>
      <c r="HP292">
        <v>0</v>
      </c>
      <c r="HQ292">
        <v>0</v>
      </c>
      <c r="HR292">
        <v>0</v>
      </c>
      <c r="HS292">
        <v>0</v>
      </c>
    </row>
    <row r="293" spans="1:227" x14ac:dyDescent="0.35">
      <c r="A293" t="s">
        <v>1251</v>
      </c>
      <c r="B293" s="1">
        <v>42086</v>
      </c>
      <c r="C293" s="1">
        <v>42626</v>
      </c>
      <c r="D293">
        <v>1</v>
      </c>
      <c r="E293">
        <v>1</v>
      </c>
      <c r="F293">
        <v>1</v>
      </c>
      <c r="G293">
        <v>0</v>
      </c>
      <c r="H293">
        <v>0</v>
      </c>
      <c r="I293">
        <v>0</v>
      </c>
      <c r="J293">
        <v>0</v>
      </c>
      <c r="K293">
        <v>0</v>
      </c>
      <c r="L293">
        <v>0</v>
      </c>
      <c r="M293">
        <v>0</v>
      </c>
      <c r="N293">
        <v>0</v>
      </c>
      <c r="O293">
        <v>0</v>
      </c>
      <c r="P293">
        <v>0</v>
      </c>
      <c r="Q293">
        <v>0</v>
      </c>
      <c r="R293">
        <v>0</v>
      </c>
      <c r="S293">
        <v>1</v>
      </c>
      <c r="T293">
        <v>0</v>
      </c>
      <c r="U293">
        <v>0</v>
      </c>
      <c r="V293">
        <v>1</v>
      </c>
      <c r="W293">
        <v>1</v>
      </c>
      <c r="X293">
        <v>1</v>
      </c>
      <c r="Y293">
        <v>1</v>
      </c>
      <c r="Z293">
        <v>1</v>
      </c>
      <c r="AA293">
        <v>0</v>
      </c>
      <c r="AB293">
        <v>0</v>
      </c>
      <c r="AC293">
        <v>1</v>
      </c>
      <c r="AD293">
        <v>0</v>
      </c>
      <c r="AE293">
        <v>0</v>
      </c>
      <c r="AF293">
        <v>0</v>
      </c>
      <c r="AG293">
        <v>0</v>
      </c>
      <c r="AH293">
        <v>0</v>
      </c>
      <c r="AI293">
        <v>1</v>
      </c>
      <c r="AJ293">
        <v>0</v>
      </c>
      <c r="AK293">
        <v>0</v>
      </c>
      <c r="AL293">
        <v>0</v>
      </c>
      <c r="AM293">
        <v>1</v>
      </c>
      <c r="AN293">
        <v>0</v>
      </c>
      <c r="AO293">
        <v>0</v>
      </c>
      <c r="AP293">
        <v>0</v>
      </c>
      <c r="AQ293">
        <v>0</v>
      </c>
      <c r="AR293">
        <v>0</v>
      </c>
      <c r="AS293">
        <v>0</v>
      </c>
      <c r="AT293">
        <v>0</v>
      </c>
      <c r="AU293">
        <v>0</v>
      </c>
      <c r="AV293">
        <v>1</v>
      </c>
      <c r="AW293">
        <v>0</v>
      </c>
      <c r="AX293">
        <v>0</v>
      </c>
      <c r="AY293">
        <v>0</v>
      </c>
      <c r="AZ293">
        <v>0</v>
      </c>
      <c r="BA293">
        <v>0</v>
      </c>
      <c r="BB293">
        <v>0</v>
      </c>
      <c r="BC293">
        <v>0</v>
      </c>
      <c r="BD293">
        <v>0</v>
      </c>
      <c r="BE293">
        <v>0</v>
      </c>
      <c r="BF293">
        <v>0</v>
      </c>
      <c r="BG293">
        <v>0</v>
      </c>
      <c r="BH293">
        <v>0</v>
      </c>
      <c r="BI293">
        <v>0</v>
      </c>
      <c r="BJ293">
        <v>0</v>
      </c>
      <c r="BK293">
        <v>1</v>
      </c>
      <c r="BL293">
        <v>0</v>
      </c>
      <c r="BM293">
        <v>0</v>
      </c>
      <c r="BN293">
        <v>1</v>
      </c>
      <c r="BO293">
        <v>0</v>
      </c>
      <c r="BP293">
        <v>0</v>
      </c>
      <c r="BQ293">
        <v>0</v>
      </c>
      <c r="BR293">
        <v>0</v>
      </c>
      <c r="BS293">
        <v>0</v>
      </c>
      <c r="BT293">
        <v>1</v>
      </c>
      <c r="BU293">
        <v>0</v>
      </c>
      <c r="BV293">
        <v>0</v>
      </c>
      <c r="BW293">
        <v>0</v>
      </c>
      <c r="BX293">
        <v>0</v>
      </c>
      <c r="BY293">
        <v>0</v>
      </c>
      <c r="BZ293">
        <v>0</v>
      </c>
      <c r="CA293">
        <v>0</v>
      </c>
      <c r="CB293">
        <v>0</v>
      </c>
      <c r="CC293">
        <v>0</v>
      </c>
      <c r="CD293">
        <v>0</v>
      </c>
      <c r="CE293">
        <v>0</v>
      </c>
      <c r="CF293">
        <v>0</v>
      </c>
      <c r="CG293">
        <v>0</v>
      </c>
      <c r="CH293">
        <v>0</v>
      </c>
      <c r="CI293">
        <v>0</v>
      </c>
      <c r="CJ293">
        <v>0</v>
      </c>
      <c r="CK293">
        <v>0</v>
      </c>
      <c r="CL293">
        <v>0</v>
      </c>
      <c r="CM293">
        <v>0</v>
      </c>
      <c r="CN293">
        <v>1</v>
      </c>
      <c r="CO293" t="s">
        <v>1925</v>
      </c>
      <c r="CP293" t="s">
        <v>1925</v>
      </c>
      <c r="CQ293" t="s">
        <v>1925</v>
      </c>
      <c r="CR293" t="s">
        <v>1925</v>
      </c>
      <c r="CS293" t="s">
        <v>1925</v>
      </c>
      <c r="CT293" t="s">
        <v>1925</v>
      </c>
      <c r="CU293" t="s">
        <v>1925</v>
      </c>
      <c r="CV293" t="s">
        <v>1925</v>
      </c>
      <c r="CW293">
        <v>0</v>
      </c>
      <c r="CX293">
        <v>0</v>
      </c>
      <c r="CY293">
        <v>0</v>
      </c>
      <c r="CZ293">
        <v>0</v>
      </c>
      <c r="DA293">
        <v>0</v>
      </c>
      <c r="DB293">
        <v>0</v>
      </c>
      <c r="DC293">
        <v>0</v>
      </c>
      <c r="DD293">
        <v>0</v>
      </c>
      <c r="DE293">
        <v>0</v>
      </c>
      <c r="DF293">
        <v>0</v>
      </c>
      <c r="DG293">
        <v>0</v>
      </c>
      <c r="DH293">
        <v>0</v>
      </c>
      <c r="DI293">
        <v>0</v>
      </c>
      <c r="DJ293">
        <v>0</v>
      </c>
      <c r="DK293">
        <v>0</v>
      </c>
      <c r="DL293">
        <v>0</v>
      </c>
      <c r="DM293">
        <v>0</v>
      </c>
      <c r="DN293">
        <v>0</v>
      </c>
      <c r="DO293">
        <v>0</v>
      </c>
      <c r="DP293">
        <v>0</v>
      </c>
      <c r="DQ293">
        <v>0</v>
      </c>
      <c r="DR293">
        <v>0</v>
      </c>
      <c r="DS293">
        <v>0</v>
      </c>
      <c r="DT293">
        <v>0</v>
      </c>
      <c r="DU293">
        <v>0</v>
      </c>
      <c r="DV293">
        <v>0</v>
      </c>
      <c r="DW293">
        <v>0</v>
      </c>
      <c r="DX293">
        <v>1</v>
      </c>
      <c r="DY293">
        <v>0</v>
      </c>
      <c r="DZ293">
        <v>0</v>
      </c>
      <c r="EA293">
        <v>0</v>
      </c>
      <c r="EB293">
        <v>0</v>
      </c>
      <c r="EC293">
        <v>0</v>
      </c>
      <c r="ED293">
        <v>0</v>
      </c>
      <c r="EE293">
        <v>0</v>
      </c>
      <c r="EF293">
        <v>0</v>
      </c>
      <c r="EG293">
        <v>0</v>
      </c>
      <c r="EH293">
        <v>0</v>
      </c>
      <c r="EI293">
        <v>0</v>
      </c>
      <c r="EJ293">
        <v>1</v>
      </c>
      <c r="EK293">
        <v>0</v>
      </c>
      <c r="EL293">
        <v>0</v>
      </c>
      <c r="EM293">
        <v>1</v>
      </c>
      <c r="EN293">
        <v>0</v>
      </c>
      <c r="EO293">
        <v>0</v>
      </c>
      <c r="EP293">
        <v>0</v>
      </c>
      <c r="EQ293">
        <v>0</v>
      </c>
      <c r="ER293">
        <v>0</v>
      </c>
      <c r="ES293">
        <v>0</v>
      </c>
      <c r="ET293">
        <v>0</v>
      </c>
      <c r="EU293">
        <v>0</v>
      </c>
      <c r="EV293">
        <v>0</v>
      </c>
      <c r="EW293">
        <v>2</v>
      </c>
      <c r="EX293" t="s">
        <v>1925</v>
      </c>
      <c r="EY293" t="s">
        <v>1925</v>
      </c>
      <c r="EZ293" t="s">
        <v>1925</v>
      </c>
      <c r="FA293" t="s">
        <v>1925</v>
      </c>
      <c r="FB293" t="s">
        <v>1925</v>
      </c>
      <c r="FC293" t="s">
        <v>1925</v>
      </c>
      <c r="FD293" t="s">
        <v>1925</v>
      </c>
      <c r="FE293">
        <v>0</v>
      </c>
      <c r="FF293" t="s">
        <v>1925</v>
      </c>
      <c r="FG293" t="s">
        <v>1925</v>
      </c>
      <c r="FH293" t="s">
        <v>1925</v>
      </c>
      <c r="FI293" t="s">
        <v>1925</v>
      </c>
      <c r="FJ293" t="s">
        <v>1925</v>
      </c>
      <c r="FK293" t="s">
        <v>1925</v>
      </c>
      <c r="FL293">
        <v>0</v>
      </c>
      <c r="FM293">
        <v>0</v>
      </c>
      <c r="FN293">
        <v>0</v>
      </c>
      <c r="FO293">
        <v>0</v>
      </c>
      <c r="FP293">
        <v>0</v>
      </c>
      <c r="FQ293">
        <v>1</v>
      </c>
      <c r="FR293">
        <v>2</v>
      </c>
      <c r="FS293" t="s">
        <v>1925</v>
      </c>
      <c r="FT293" t="s">
        <v>1925</v>
      </c>
      <c r="FU293" t="s">
        <v>1925</v>
      </c>
      <c r="FV293" t="s">
        <v>1925</v>
      </c>
      <c r="FW293" t="s">
        <v>1925</v>
      </c>
      <c r="FX293" t="s">
        <v>1925</v>
      </c>
      <c r="FY293" t="s">
        <v>1925</v>
      </c>
      <c r="FZ293" t="s">
        <v>1925</v>
      </c>
      <c r="GA293" t="s">
        <v>1925</v>
      </c>
      <c r="GB293" t="s">
        <v>1925</v>
      </c>
      <c r="GC293">
        <v>0</v>
      </c>
      <c r="GD293" t="s">
        <v>1925</v>
      </c>
      <c r="GE293" t="s">
        <v>1925</v>
      </c>
      <c r="GF293" t="s">
        <v>1925</v>
      </c>
      <c r="GG293" t="s">
        <v>1925</v>
      </c>
      <c r="GH293" t="s">
        <v>1925</v>
      </c>
      <c r="GI293" t="s">
        <v>1925</v>
      </c>
      <c r="GJ293" t="s">
        <v>1925</v>
      </c>
      <c r="GK293" t="s">
        <v>1925</v>
      </c>
      <c r="GL293" t="s">
        <v>1925</v>
      </c>
      <c r="GM293" t="s">
        <v>1925</v>
      </c>
      <c r="GN293" t="s">
        <v>1925</v>
      </c>
      <c r="GO293" t="s">
        <v>1925</v>
      </c>
      <c r="GP293" t="s">
        <v>1925</v>
      </c>
      <c r="GQ293" t="s">
        <v>1925</v>
      </c>
      <c r="GR293" t="s">
        <v>1925</v>
      </c>
      <c r="GS293" t="s">
        <v>1925</v>
      </c>
      <c r="GT293" t="s">
        <v>1925</v>
      </c>
      <c r="GU293" t="s">
        <v>1925</v>
      </c>
      <c r="GV293" t="s">
        <v>1925</v>
      </c>
      <c r="GW293" t="s">
        <v>1925</v>
      </c>
      <c r="GX293" t="s">
        <v>1925</v>
      </c>
      <c r="GY293" t="s">
        <v>1925</v>
      </c>
      <c r="GZ293" t="s">
        <v>1925</v>
      </c>
      <c r="HA293" t="s">
        <v>1925</v>
      </c>
      <c r="HB293" t="s">
        <v>1925</v>
      </c>
      <c r="HC293" t="s">
        <v>1925</v>
      </c>
      <c r="HD293" t="s">
        <v>1925</v>
      </c>
      <c r="HE293">
        <v>1</v>
      </c>
      <c r="HF293">
        <v>1</v>
      </c>
      <c r="HG293">
        <v>1</v>
      </c>
      <c r="HH293">
        <v>0</v>
      </c>
      <c r="HI293">
        <v>0</v>
      </c>
      <c r="HJ293">
        <v>0</v>
      </c>
      <c r="HK293">
        <v>0</v>
      </c>
      <c r="HL293">
        <v>0</v>
      </c>
      <c r="HM293">
        <v>0</v>
      </c>
      <c r="HN293">
        <v>0</v>
      </c>
      <c r="HO293">
        <v>0</v>
      </c>
      <c r="HP293">
        <v>0</v>
      </c>
      <c r="HQ293">
        <v>0</v>
      </c>
      <c r="HR293">
        <v>0</v>
      </c>
      <c r="HS293">
        <v>0</v>
      </c>
    </row>
    <row r="294" spans="1:227" x14ac:dyDescent="0.35">
      <c r="A294" t="s">
        <v>1251</v>
      </c>
      <c r="B294" s="1">
        <v>42627</v>
      </c>
      <c r="C294" s="1">
        <v>42830</v>
      </c>
      <c r="D294">
        <v>1</v>
      </c>
      <c r="E294">
        <v>1</v>
      </c>
      <c r="F294">
        <v>1</v>
      </c>
      <c r="G294">
        <v>0</v>
      </c>
      <c r="H294">
        <v>0</v>
      </c>
      <c r="I294">
        <v>0</v>
      </c>
      <c r="J294">
        <v>0</v>
      </c>
      <c r="K294">
        <v>0</v>
      </c>
      <c r="L294">
        <v>0</v>
      </c>
      <c r="M294">
        <v>0</v>
      </c>
      <c r="N294">
        <v>0</v>
      </c>
      <c r="O294">
        <v>0</v>
      </c>
      <c r="P294">
        <v>0</v>
      </c>
      <c r="Q294">
        <v>0</v>
      </c>
      <c r="R294">
        <v>0</v>
      </c>
      <c r="S294">
        <v>1</v>
      </c>
      <c r="T294">
        <v>0</v>
      </c>
      <c r="U294">
        <v>0</v>
      </c>
      <c r="V294">
        <v>1</v>
      </c>
      <c r="W294">
        <v>1</v>
      </c>
      <c r="X294">
        <v>1</v>
      </c>
      <c r="Y294">
        <v>1</v>
      </c>
      <c r="Z294">
        <v>1</v>
      </c>
      <c r="AA294">
        <v>0</v>
      </c>
      <c r="AB294">
        <v>0</v>
      </c>
      <c r="AC294">
        <v>1</v>
      </c>
      <c r="AD294">
        <v>0</v>
      </c>
      <c r="AE294">
        <v>0</v>
      </c>
      <c r="AF294">
        <v>0</v>
      </c>
      <c r="AG294">
        <v>0</v>
      </c>
      <c r="AH294">
        <v>0</v>
      </c>
      <c r="AI294">
        <v>1</v>
      </c>
      <c r="AJ294">
        <v>0</v>
      </c>
      <c r="AK294">
        <v>0</v>
      </c>
      <c r="AL294">
        <v>0</v>
      </c>
      <c r="AM294">
        <v>1</v>
      </c>
      <c r="AN294">
        <v>0</v>
      </c>
      <c r="AO294">
        <v>0</v>
      </c>
      <c r="AP294">
        <v>0</v>
      </c>
      <c r="AQ294">
        <v>0</v>
      </c>
      <c r="AR294">
        <v>0</v>
      </c>
      <c r="AS294">
        <v>0</v>
      </c>
      <c r="AT294">
        <v>0</v>
      </c>
      <c r="AU294">
        <v>0</v>
      </c>
      <c r="AV294">
        <v>1</v>
      </c>
      <c r="AW294">
        <v>0</v>
      </c>
      <c r="AX294">
        <v>0</v>
      </c>
      <c r="AY294">
        <v>0</v>
      </c>
      <c r="AZ294">
        <v>0</v>
      </c>
      <c r="BA294">
        <v>0</v>
      </c>
      <c r="BB294">
        <v>0</v>
      </c>
      <c r="BC294">
        <v>0</v>
      </c>
      <c r="BD294">
        <v>0</v>
      </c>
      <c r="BE294">
        <v>0</v>
      </c>
      <c r="BF294">
        <v>0</v>
      </c>
      <c r="BG294">
        <v>0</v>
      </c>
      <c r="BH294">
        <v>0</v>
      </c>
      <c r="BI294">
        <v>0</v>
      </c>
      <c r="BJ294">
        <v>0</v>
      </c>
      <c r="BK294">
        <v>1</v>
      </c>
      <c r="BL294">
        <v>0</v>
      </c>
      <c r="BM294">
        <v>0</v>
      </c>
      <c r="BN294">
        <v>1</v>
      </c>
      <c r="BO294">
        <v>0</v>
      </c>
      <c r="BP294">
        <v>0</v>
      </c>
      <c r="BQ294">
        <v>0</v>
      </c>
      <c r="BR294">
        <v>0</v>
      </c>
      <c r="BS294">
        <v>0</v>
      </c>
      <c r="BT294">
        <v>1</v>
      </c>
      <c r="BU294">
        <v>0</v>
      </c>
      <c r="BV294">
        <v>0</v>
      </c>
      <c r="BW294">
        <v>0</v>
      </c>
      <c r="BX294">
        <v>0</v>
      </c>
      <c r="BY294">
        <v>0</v>
      </c>
      <c r="BZ294">
        <v>0</v>
      </c>
      <c r="CA294">
        <v>0</v>
      </c>
      <c r="CB294">
        <v>0</v>
      </c>
      <c r="CC294">
        <v>0</v>
      </c>
      <c r="CD294">
        <v>0</v>
      </c>
      <c r="CE294">
        <v>0</v>
      </c>
      <c r="CF294">
        <v>0</v>
      </c>
      <c r="CG294">
        <v>0</v>
      </c>
      <c r="CH294">
        <v>0</v>
      </c>
      <c r="CI294">
        <v>0</v>
      </c>
      <c r="CJ294">
        <v>0</v>
      </c>
      <c r="CK294">
        <v>0</v>
      </c>
      <c r="CL294">
        <v>0</v>
      </c>
      <c r="CM294">
        <v>0</v>
      </c>
      <c r="CN294">
        <v>1</v>
      </c>
      <c r="CO294" t="s">
        <v>1925</v>
      </c>
      <c r="CP294" t="s">
        <v>1925</v>
      </c>
      <c r="CQ294" t="s">
        <v>1925</v>
      </c>
      <c r="CR294" t="s">
        <v>1925</v>
      </c>
      <c r="CS294" t="s">
        <v>1925</v>
      </c>
      <c r="CT294" t="s">
        <v>1925</v>
      </c>
      <c r="CU294" t="s">
        <v>1925</v>
      </c>
      <c r="CV294" t="s">
        <v>1925</v>
      </c>
      <c r="CW294">
        <v>0</v>
      </c>
      <c r="CX294">
        <v>0</v>
      </c>
      <c r="CY294">
        <v>0</v>
      </c>
      <c r="CZ294">
        <v>0</v>
      </c>
      <c r="DA294">
        <v>0</v>
      </c>
      <c r="DB294">
        <v>0</v>
      </c>
      <c r="DC294">
        <v>0</v>
      </c>
      <c r="DD294">
        <v>0</v>
      </c>
      <c r="DE294">
        <v>0</v>
      </c>
      <c r="DF294">
        <v>0</v>
      </c>
      <c r="DG294">
        <v>0</v>
      </c>
      <c r="DH294">
        <v>0</v>
      </c>
      <c r="DI294">
        <v>0</v>
      </c>
      <c r="DJ294">
        <v>0</v>
      </c>
      <c r="DK294">
        <v>0</v>
      </c>
      <c r="DL294">
        <v>0</v>
      </c>
      <c r="DM294">
        <v>0</v>
      </c>
      <c r="DN294">
        <v>0</v>
      </c>
      <c r="DO294">
        <v>0</v>
      </c>
      <c r="DP294">
        <v>0</v>
      </c>
      <c r="DQ294">
        <v>0</v>
      </c>
      <c r="DR294">
        <v>0</v>
      </c>
      <c r="DS294">
        <v>0</v>
      </c>
      <c r="DT294">
        <v>0</v>
      </c>
      <c r="DU294">
        <v>0</v>
      </c>
      <c r="DV294">
        <v>0</v>
      </c>
      <c r="DW294">
        <v>0</v>
      </c>
      <c r="DX294">
        <v>1</v>
      </c>
      <c r="DY294">
        <v>0</v>
      </c>
      <c r="DZ294">
        <v>0</v>
      </c>
      <c r="EA294">
        <v>0</v>
      </c>
      <c r="EB294">
        <v>0</v>
      </c>
      <c r="EC294">
        <v>0</v>
      </c>
      <c r="ED294">
        <v>0</v>
      </c>
      <c r="EE294">
        <v>0</v>
      </c>
      <c r="EF294">
        <v>0</v>
      </c>
      <c r="EG294">
        <v>0</v>
      </c>
      <c r="EH294">
        <v>0</v>
      </c>
      <c r="EI294">
        <v>0</v>
      </c>
      <c r="EJ294">
        <v>1</v>
      </c>
      <c r="EK294">
        <v>0</v>
      </c>
      <c r="EL294">
        <v>0</v>
      </c>
      <c r="EM294">
        <v>1</v>
      </c>
      <c r="EN294">
        <v>0</v>
      </c>
      <c r="EO294">
        <v>0</v>
      </c>
      <c r="EP294">
        <v>0</v>
      </c>
      <c r="EQ294">
        <v>0</v>
      </c>
      <c r="ER294">
        <v>0</v>
      </c>
      <c r="ES294">
        <v>0</v>
      </c>
      <c r="ET294">
        <v>0</v>
      </c>
      <c r="EU294">
        <v>0</v>
      </c>
      <c r="EV294">
        <v>0</v>
      </c>
      <c r="EW294">
        <v>2</v>
      </c>
      <c r="EX294" t="s">
        <v>1925</v>
      </c>
      <c r="EY294" t="s">
        <v>1925</v>
      </c>
      <c r="EZ294" t="s">
        <v>1925</v>
      </c>
      <c r="FA294" t="s">
        <v>1925</v>
      </c>
      <c r="FB294" t="s">
        <v>1925</v>
      </c>
      <c r="FC294" t="s">
        <v>1925</v>
      </c>
      <c r="FD294" t="s">
        <v>1925</v>
      </c>
      <c r="FE294">
        <v>0</v>
      </c>
      <c r="FF294" t="s">
        <v>1925</v>
      </c>
      <c r="FG294" t="s">
        <v>1925</v>
      </c>
      <c r="FH294" t="s">
        <v>1925</v>
      </c>
      <c r="FI294" t="s">
        <v>1925</v>
      </c>
      <c r="FJ294" t="s">
        <v>1925</v>
      </c>
      <c r="FK294" t="s">
        <v>1925</v>
      </c>
      <c r="FL294">
        <v>0</v>
      </c>
      <c r="FM294">
        <v>0</v>
      </c>
      <c r="FN294">
        <v>0</v>
      </c>
      <c r="FO294">
        <v>0</v>
      </c>
      <c r="FP294">
        <v>0</v>
      </c>
      <c r="FQ294">
        <v>1</v>
      </c>
      <c r="FR294">
        <v>2</v>
      </c>
      <c r="FS294" t="s">
        <v>1925</v>
      </c>
      <c r="FT294" t="s">
        <v>1925</v>
      </c>
      <c r="FU294" t="s">
        <v>1925</v>
      </c>
      <c r="FV294" t="s">
        <v>1925</v>
      </c>
      <c r="FW294" t="s">
        <v>1925</v>
      </c>
      <c r="FX294" t="s">
        <v>1925</v>
      </c>
      <c r="FY294" t="s">
        <v>1925</v>
      </c>
      <c r="FZ294" t="s">
        <v>1925</v>
      </c>
      <c r="GA294" t="s">
        <v>1925</v>
      </c>
      <c r="GB294" t="s">
        <v>1925</v>
      </c>
      <c r="GC294">
        <v>0</v>
      </c>
      <c r="GD294" t="s">
        <v>1925</v>
      </c>
      <c r="GE294" t="s">
        <v>1925</v>
      </c>
      <c r="GF294" t="s">
        <v>1925</v>
      </c>
      <c r="GG294" t="s">
        <v>1925</v>
      </c>
      <c r="GH294" t="s">
        <v>1925</v>
      </c>
      <c r="GI294" t="s">
        <v>1925</v>
      </c>
      <c r="GJ294" t="s">
        <v>1925</v>
      </c>
      <c r="GK294" t="s">
        <v>1925</v>
      </c>
      <c r="GL294" t="s">
        <v>1925</v>
      </c>
      <c r="GM294" t="s">
        <v>1925</v>
      </c>
      <c r="GN294" t="s">
        <v>1925</v>
      </c>
      <c r="GO294" t="s">
        <v>1925</v>
      </c>
      <c r="GP294" t="s">
        <v>1925</v>
      </c>
      <c r="GQ294" t="s">
        <v>1925</v>
      </c>
      <c r="GR294" t="s">
        <v>1925</v>
      </c>
      <c r="GS294" t="s">
        <v>1925</v>
      </c>
      <c r="GT294" t="s">
        <v>1925</v>
      </c>
      <c r="GU294" t="s">
        <v>1925</v>
      </c>
      <c r="GV294" t="s">
        <v>1925</v>
      </c>
      <c r="GW294" t="s">
        <v>1925</v>
      </c>
      <c r="GX294" t="s">
        <v>1925</v>
      </c>
      <c r="GY294" t="s">
        <v>1925</v>
      </c>
      <c r="GZ294" t="s">
        <v>1925</v>
      </c>
      <c r="HA294" t="s">
        <v>1925</v>
      </c>
      <c r="HB294" t="s">
        <v>1925</v>
      </c>
      <c r="HC294" t="s">
        <v>1925</v>
      </c>
      <c r="HD294" t="s">
        <v>1925</v>
      </c>
      <c r="HE294">
        <v>1</v>
      </c>
      <c r="HF294">
        <v>1</v>
      </c>
      <c r="HG294">
        <v>1</v>
      </c>
      <c r="HH294">
        <v>0</v>
      </c>
      <c r="HI294">
        <v>0</v>
      </c>
      <c r="HJ294">
        <v>0</v>
      </c>
      <c r="HK294">
        <v>0</v>
      </c>
      <c r="HL294">
        <v>0</v>
      </c>
      <c r="HM294">
        <v>0</v>
      </c>
      <c r="HN294">
        <v>0</v>
      </c>
      <c r="HO294">
        <v>0</v>
      </c>
      <c r="HP294">
        <v>0</v>
      </c>
      <c r="HQ294">
        <v>0</v>
      </c>
      <c r="HR294">
        <v>0</v>
      </c>
      <c r="HS294">
        <v>0</v>
      </c>
    </row>
    <row r="295" spans="1:227" x14ac:dyDescent="0.35">
      <c r="A295" t="s">
        <v>1251</v>
      </c>
      <c r="B295" s="1">
        <v>42831</v>
      </c>
      <c r="C295" s="1">
        <v>43405</v>
      </c>
      <c r="D295">
        <v>1</v>
      </c>
      <c r="E295">
        <v>1</v>
      </c>
      <c r="F295">
        <v>1</v>
      </c>
      <c r="G295">
        <v>0</v>
      </c>
      <c r="H295">
        <v>0</v>
      </c>
      <c r="I295">
        <v>0</v>
      </c>
      <c r="J295">
        <v>0</v>
      </c>
      <c r="K295">
        <v>0</v>
      </c>
      <c r="L295">
        <v>0</v>
      </c>
      <c r="M295">
        <v>0</v>
      </c>
      <c r="N295">
        <v>0</v>
      </c>
      <c r="O295">
        <v>0</v>
      </c>
      <c r="P295">
        <v>0</v>
      </c>
      <c r="Q295">
        <v>0</v>
      </c>
      <c r="R295">
        <v>0</v>
      </c>
      <c r="S295">
        <v>1</v>
      </c>
      <c r="T295">
        <v>0</v>
      </c>
      <c r="U295">
        <v>0</v>
      </c>
      <c r="V295">
        <v>1</v>
      </c>
      <c r="W295">
        <v>1</v>
      </c>
      <c r="X295">
        <v>1</v>
      </c>
      <c r="Y295">
        <v>1</v>
      </c>
      <c r="Z295">
        <v>1</v>
      </c>
      <c r="AA295">
        <v>0</v>
      </c>
      <c r="AB295">
        <v>0</v>
      </c>
      <c r="AC295">
        <v>1</v>
      </c>
      <c r="AD295">
        <v>0</v>
      </c>
      <c r="AE295">
        <v>0</v>
      </c>
      <c r="AF295">
        <v>0</v>
      </c>
      <c r="AG295">
        <v>0</v>
      </c>
      <c r="AH295">
        <v>0</v>
      </c>
      <c r="AI295">
        <v>1</v>
      </c>
      <c r="AJ295">
        <v>0</v>
      </c>
      <c r="AK295">
        <v>0</v>
      </c>
      <c r="AL295">
        <v>0</v>
      </c>
      <c r="AM295">
        <v>1</v>
      </c>
      <c r="AN295">
        <v>0</v>
      </c>
      <c r="AO295">
        <v>0</v>
      </c>
      <c r="AP295">
        <v>0</v>
      </c>
      <c r="AQ295">
        <v>0</v>
      </c>
      <c r="AR295">
        <v>0</v>
      </c>
      <c r="AS295">
        <v>0</v>
      </c>
      <c r="AT295">
        <v>0</v>
      </c>
      <c r="AU295">
        <v>0</v>
      </c>
      <c r="AV295">
        <v>1</v>
      </c>
      <c r="AW295">
        <v>0</v>
      </c>
      <c r="AX295">
        <v>0</v>
      </c>
      <c r="AY295">
        <v>1</v>
      </c>
      <c r="AZ295">
        <v>0</v>
      </c>
      <c r="BA295">
        <v>0</v>
      </c>
      <c r="BB295">
        <v>0</v>
      </c>
      <c r="BC295">
        <v>0</v>
      </c>
      <c r="BD295">
        <v>0</v>
      </c>
      <c r="BE295">
        <v>0</v>
      </c>
      <c r="BF295">
        <v>0</v>
      </c>
      <c r="BG295">
        <v>0</v>
      </c>
      <c r="BH295">
        <v>0</v>
      </c>
      <c r="BI295">
        <v>0</v>
      </c>
      <c r="BJ295">
        <v>0</v>
      </c>
      <c r="BK295">
        <v>0</v>
      </c>
      <c r="BL295">
        <v>0</v>
      </c>
      <c r="BM295">
        <v>0</v>
      </c>
      <c r="BN295">
        <v>1</v>
      </c>
      <c r="BO295">
        <v>0</v>
      </c>
      <c r="BP295">
        <v>0</v>
      </c>
      <c r="BQ295">
        <v>0</v>
      </c>
      <c r="BR295">
        <v>0</v>
      </c>
      <c r="BS295">
        <v>0</v>
      </c>
      <c r="BT295">
        <v>1</v>
      </c>
      <c r="BU295">
        <v>0</v>
      </c>
      <c r="BV295">
        <v>0</v>
      </c>
      <c r="BW295">
        <v>0</v>
      </c>
      <c r="BX295">
        <v>0</v>
      </c>
      <c r="BY295">
        <v>0</v>
      </c>
      <c r="BZ295">
        <v>0</v>
      </c>
      <c r="CA295">
        <v>0</v>
      </c>
      <c r="CB295">
        <v>0</v>
      </c>
      <c r="CC295">
        <v>0</v>
      </c>
      <c r="CD295">
        <v>0</v>
      </c>
      <c r="CE295">
        <v>0</v>
      </c>
      <c r="CF295">
        <v>0</v>
      </c>
      <c r="CG295">
        <v>0</v>
      </c>
      <c r="CH295">
        <v>0</v>
      </c>
      <c r="CI295">
        <v>0</v>
      </c>
      <c r="CJ295">
        <v>0</v>
      </c>
      <c r="CK295">
        <v>0</v>
      </c>
      <c r="CL295">
        <v>0</v>
      </c>
      <c r="CM295">
        <v>0</v>
      </c>
      <c r="CN295">
        <v>1</v>
      </c>
      <c r="CO295" t="s">
        <v>1925</v>
      </c>
      <c r="CP295" t="s">
        <v>1925</v>
      </c>
      <c r="CQ295" t="s">
        <v>1925</v>
      </c>
      <c r="CR295" t="s">
        <v>1925</v>
      </c>
      <c r="CS295" t="s">
        <v>1925</v>
      </c>
      <c r="CT295" t="s">
        <v>1925</v>
      </c>
      <c r="CU295" t="s">
        <v>1925</v>
      </c>
      <c r="CV295" t="s">
        <v>1925</v>
      </c>
      <c r="CW295">
        <v>0</v>
      </c>
      <c r="CX295">
        <v>0</v>
      </c>
      <c r="CY295">
        <v>0</v>
      </c>
      <c r="CZ295">
        <v>0</v>
      </c>
      <c r="DA295">
        <v>0</v>
      </c>
      <c r="DB295">
        <v>0</v>
      </c>
      <c r="DC295">
        <v>0</v>
      </c>
      <c r="DD295">
        <v>0</v>
      </c>
      <c r="DE295">
        <v>0</v>
      </c>
      <c r="DF295">
        <v>0</v>
      </c>
      <c r="DG295">
        <v>0</v>
      </c>
      <c r="DH295">
        <v>0</v>
      </c>
      <c r="DI295">
        <v>0</v>
      </c>
      <c r="DJ295">
        <v>0</v>
      </c>
      <c r="DK295">
        <v>0</v>
      </c>
      <c r="DL295">
        <v>0</v>
      </c>
      <c r="DM295">
        <v>0</v>
      </c>
      <c r="DN295">
        <v>0</v>
      </c>
      <c r="DO295">
        <v>0</v>
      </c>
      <c r="DP295">
        <v>0</v>
      </c>
      <c r="DQ295">
        <v>0</v>
      </c>
      <c r="DR295">
        <v>0</v>
      </c>
      <c r="DS295">
        <v>0</v>
      </c>
      <c r="DT295">
        <v>0</v>
      </c>
      <c r="DU295">
        <v>0</v>
      </c>
      <c r="DV295">
        <v>0</v>
      </c>
      <c r="DW295">
        <v>0</v>
      </c>
      <c r="DX295">
        <v>1</v>
      </c>
      <c r="DY295">
        <v>0</v>
      </c>
      <c r="DZ295">
        <v>1</v>
      </c>
      <c r="EA295">
        <v>0</v>
      </c>
      <c r="EB295">
        <v>0</v>
      </c>
      <c r="EC295">
        <v>0</v>
      </c>
      <c r="ED295">
        <v>0</v>
      </c>
      <c r="EE295">
        <v>0</v>
      </c>
      <c r="EF295">
        <v>0</v>
      </c>
      <c r="EG295">
        <v>0</v>
      </c>
      <c r="EH295">
        <v>0</v>
      </c>
      <c r="EI295">
        <v>0</v>
      </c>
      <c r="EJ295">
        <v>0</v>
      </c>
      <c r="EK295">
        <v>0</v>
      </c>
      <c r="EL295">
        <v>0</v>
      </c>
      <c r="EM295">
        <v>1</v>
      </c>
      <c r="EN295">
        <v>0</v>
      </c>
      <c r="EO295">
        <v>0</v>
      </c>
      <c r="EP295">
        <v>0</v>
      </c>
      <c r="EQ295">
        <v>0</v>
      </c>
      <c r="ER295">
        <v>0</v>
      </c>
      <c r="ES295">
        <v>0</v>
      </c>
      <c r="ET295">
        <v>0</v>
      </c>
      <c r="EU295">
        <v>0</v>
      </c>
      <c r="EV295">
        <v>0</v>
      </c>
      <c r="EW295">
        <v>2</v>
      </c>
      <c r="EX295" t="s">
        <v>1925</v>
      </c>
      <c r="EY295" t="s">
        <v>1925</v>
      </c>
      <c r="EZ295" t="s">
        <v>1925</v>
      </c>
      <c r="FA295" t="s">
        <v>1925</v>
      </c>
      <c r="FB295" t="s">
        <v>1925</v>
      </c>
      <c r="FC295" t="s">
        <v>1925</v>
      </c>
      <c r="FD295" t="s">
        <v>1925</v>
      </c>
      <c r="FE295">
        <v>0</v>
      </c>
      <c r="FF295" t="s">
        <v>1925</v>
      </c>
      <c r="FG295" t="s">
        <v>1925</v>
      </c>
      <c r="FH295" t="s">
        <v>1925</v>
      </c>
      <c r="FI295" t="s">
        <v>1925</v>
      </c>
      <c r="FJ295" t="s">
        <v>1925</v>
      </c>
      <c r="FK295" t="s">
        <v>1925</v>
      </c>
      <c r="FL295">
        <v>0</v>
      </c>
      <c r="FM295">
        <v>0</v>
      </c>
      <c r="FN295">
        <v>0</v>
      </c>
      <c r="FO295">
        <v>0</v>
      </c>
      <c r="FP295">
        <v>0</v>
      </c>
      <c r="FQ295">
        <v>1</v>
      </c>
      <c r="FR295">
        <v>2</v>
      </c>
      <c r="FS295" t="s">
        <v>1925</v>
      </c>
      <c r="FT295" t="s">
        <v>1925</v>
      </c>
      <c r="FU295" t="s">
        <v>1925</v>
      </c>
      <c r="FV295" t="s">
        <v>1925</v>
      </c>
      <c r="FW295" t="s">
        <v>1925</v>
      </c>
      <c r="FX295" t="s">
        <v>1925</v>
      </c>
      <c r="FY295" t="s">
        <v>1925</v>
      </c>
      <c r="FZ295" t="s">
        <v>1925</v>
      </c>
      <c r="GA295" t="s">
        <v>1925</v>
      </c>
      <c r="GB295" t="s">
        <v>1925</v>
      </c>
      <c r="GC295">
        <v>0</v>
      </c>
      <c r="GD295" t="s">
        <v>1925</v>
      </c>
      <c r="GE295" t="s">
        <v>1925</v>
      </c>
      <c r="GF295" t="s">
        <v>1925</v>
      </c>
      <c r="GG295" t="s">
        <v>1925</v>
      </c>
      <c r="GH295" t="s">
        <v>1925</v>
      </c>
      <c r="GI295" t="s">
        <v>1925</v>
      </c>
      <c r="GJ295" t="s">
        <v>1925</v>
      </c>
      <c r="GK295" t="s">
        <v>1925</v>
      </c>
      <c r="GL295" t="s">
        <v>1925</v>
      </c>
      <c r="GM295" t="s">
        <v>1925</v>
      </c>
      <c r="GN295" t="s">
        <v>1925</v>
      </c>
      <c r="GO295" t="s">
        <v>1925</v>
      </c>
      <c r="GP295" t="s">
        <v>1925</v>
      </c>
      <c r="GQ295" t="s">
        <v>1925</v>
      </c>
      <c r="GR295" t="s">
        <v>1925</v>
      </c>
      <c r="GS295" t="s">
        <v>1925</v>
      </c>
      <c r="GT295" t="s">
        <v>1925</v>
      </c>
      <c r="GU295" t="s">
        <v>1925</v>
      </c>
      <c r="GV295" t="s">
        <v>1925</v>
      </c>
      <c r="GW295" t="s">
        <v>1925</v>
      </c>
      <c r="GX295" t="s">
        <v>1925</v>
      </c>
      <c r="GY295" t="s">
        <v>1925</v>
      </c>
      <c r="GZ295" t="s">
        <v>1925</v>
      </c>
      <c r="HA295" t="s">
        <v>1925</v>
      </c>
      <c r="HB295" t="s">
        <v>1925</v>
      </c>
      <c r="HC295" t="s">
        <v>1925</v>
      </c>
      <c r="HD295" t="s">
        <v>1925</v>
      </c>
      <c r="HE295">
        <v>1</v>
      </c>
      <c r="HF295">
        <v>1</v>
      </c>
      <c r="HG295">
        <v>1</v>
      </c>
      <c r="HH295">
        <v>0</v>
      </c>
      <c r="HI295">
        <v>0</v>
      </c>
      <c r="HJ295">
        <v>0</v>
      </c>
      <c r="HK295">
        <v>0</v>
      </c>
      <c r="HL295">
        <v>0</v>
      </c>
      <c r="HM295">
        <v>0</v>
      </c>
      <c r="HN295">
        <v>0</v>
      </c>
      <c r="HO295">
        <v>0</v>
      </c>
      <c r="HP295">
        <v>0</v>
      </c>
      <c r="HQ295">
        <v>0</v>
      </c>
      <c r="HR295">
        <v>0</v>
      </c>
      <c r="HS295">
        <v>0</v>
      </c>
    </row>
    <row r="296" spans="1:227" x14ac:dyDescent="0.35">
      <c r="A296" t="s">
        <v>1251</v>
      </c>
      <c r="B296" s="1">
        <v>43406</v>
      </c>
      <c r="C296" s="1">
        <v>43435</v>
      </c>
      <c r="D296">
        <v>1</v>
      </c>
      <c r="E296">
        <v>1</v>
      </c>
      <c r="F296">
        <v>1</v>
      </c>
      <c r="G296">
        <v>0</v>
      </c>
      <c r="H296">
        <v>0</v>
      </c>
      <c r="I296">
        <v>0</v>
      </c>
      <c r="J296">
        <v>0</v>
      </c>
      <c r="K296">
        <v>0</v>
      </c>
      <c r="L296">
        <v>0</v>
      </c>
      <c r="M296">
        <v>0</v>
      </c>
      <c r="N296">
        <v>0</v>
      </c>
      <c r="O296">
        <v>0</v>
      </c>
      <c r="P296">
        <v>0</v>
      </c>
      <c r="Q296">
        <v>0</v>
      </c>
      <c r="R296">
        <v>0</v>
      </c>
      <c r="S296">
        <v>1</v>
      </c>
      <c r="T296">
        <v>0</v>
      </c>
      <c r="U296">
        <v>0</v>
      </c>
      <c r="V296">
        <v>1</v>
      </c>
      <c r="W296">
        <v>1</v>
      </c>
      <c r="X296">
        <v>0</v>
      </c>
      <c r="Y296">
        <v>1</v>
      </c>
      <c r="Z296">
        <v>1</v>
      </c>
      <c r="AA296">
        <v>0</v>
      </c>
      <c r="AB296">
        <v>0</v>
      </c>
      <c r="AC296">
        <v>1</v>
      </c>
      <c r="AD296">
        <v>0</v>
      </c>
      <c r="AE296">
        <v>0</v>
      </c>
      <c r="AF296">
        <v>0</v>
      </c>
      <c r="AG296">
        <v>0</v>
      </c>
      <c r="AH296">
        <v>0</v>
      </c>
      <c r="AI296">
        <v>1</v>
      </c>
      <c r="AJ296">
        <v>0</v>
      </c>
      <c r="AK296">
        <v>0</v>
      </c>
      <c r="AL296">
        <v>0</v>
      </c>
      <c r="AM296">
        <v>1</v>
      </c>
      <c r="AN296">
        <v>0</v>
      </c>
      <c r="AO296">
        <v>0</v>
      </c>
      <c r="AP296">
        <v>0</v>
      </c>
      <c r="AQ296">
        <v>0</v>
      </c>
      <c r="AR296">
        <v>0</v>
      </c>
      <c r="AS296">
        <v>0</v>
      </c>
      <c r="AT296">
        <v>0</v>
      </c>
      <c r="AU296">
        <v>0</v>
      </c>
      <c r="AV296">
        <v>1</v>
      </c>
      <c r="AW296">
        <v>0</v>
      </c>
      <c r="AX296">
        <v>0</v>
      </c>
      <c r="AY296">
        <v>1</v>
      </c>
      <c r="AZ296">
        <v>0</v>
      </c>
      <c r="BA296">
        <v>0</v>
      </c>
      <c r="BB296">
        <v>0</v>
      </c>
      <c r="BC296">
        <v>0</v>
      </c>
      <c r="BD296">
        <v>0</v>
      </c>
      <c r="BE296">
        <v>0</v>
      </c>
      <c r="BF296">
        <v>0</v>
      </c>
      <c r="BG296">
        <v>0</v>
      </c>
      <c r="BH296">
        <v>0</v>
      </c>
      <c r="BI296">
        <v>0</v>
      </c>
      <c r="BJ296">
        <v>0</v>
      </c>
      <c r="BK296">
        <v>0</v>
      </c>
      <c r="BL296">
        <v>0</v>
      </c>
      <c r="BM296">
        <v>0</v>
      </c>
      <c r="BN296">
        <v>1</v>
      </c>
      <c r="BO296">
        <v>0</v>
      </c>
      <c r="BP296">
        <v>0</v>
      </c>
      <c r="BQ296">
        <v>0</v>
      </c>
      <c r="BR296">
        <v>0</v>
      </c>
      <c r="BS296">
        <v>0</v>
      </c>
      <c r="BT296">
        <v>1</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1</v>
      </c>
      <c r="CO296" t="s">
        <v>1925</v>
      </c>
      <c r="CP296" t="s">
        <v>1925</v>
      </c>
      <c r="CQ296" t="s">
        <v>1925</v>
      </c>
      <c r="CR296" t="s">
        <v>1925</v>
      </c>
      <c r="CS296" t="s">
        <v>1925</v>
      </c>
      <c r="CT296" t="s">
        <v>1925</v>
      </c>
      <c r="CU296" t="s">
        <v>1925</v>
      </c>
      <c r="CV296" t="s">
        <v>1925</v>
      </c>
      <c r="CW296">
        <v>0</v>
      </c>
      <c r="CX296">
        <v>0</v>
      </c>
      <c r="CY296">
        <v>0</v>
      </c>
      <c r="CZ296">
        <v>0</v>
      </c>
      <c r="DA296">
        <v>0</v>
      </c>
      <c r="DB296">
        <v>0</v>
      </c>
      <c r="DC296">
        <v>0</v>
      </c>
      <c r="DD296">
        <v>0</v>
      </c>
      <c r="DE296">
        <v>0</v>
      </c>
      <c r="DF296">
        <v>0</v>
      </c>
      <c r="DG296">
        <v>0</v>
      </c>
      <c r="DH296">
        <v>0</v>
      </c>
      <c r="DI296">
        <v>0</v>
      </c>
      <c r="DJ296">
        <v>0</v>
      </c>
      <c r="DK296">
        <v>0</v>
      </c>
      <c r="DL296">
        <v>0</v>
      </c>
      <c r="DM296">
        <v>0</v>
      </c>
      <c r="DN296">
        <v>0</v>
      </c>
      <c r="DO296">
        <v>0</v>
      </c>
      <c r="DP296">
        <v>0</v>
      </c>
      <c r="DQ296">
        <v>0</v>
      </c>
      <c r="DR296">
        <v>0</v>
      </c>
      <c r="DS296">
        <v>0</v>
      </c>
      <c r="DT296">
        <v>0</v>
      </c>
      <c r="DU296">
        <v>0</v>
      </c>
      <c r="DV296">
        <v>0</v>
      </c>
      <c r="DW296">
        <v>0</v>
      </c>
      <c r="DX296">
        <v>1</v>
      </c>
      <c r="DY296">
        <v>0</v>
      </c>
      <c r="DZ296">
        <v>1</v>
      </c>
      <c r="EA296">
        <v>0</v>
      </c>
      <c r="EB296">
        <v>0</v>
      </c>
      <c r="EC296">
        <v>0</v>
      </c>
      <c r="ED296">
        <v>0</v>
      </c>
      <c r="EE296">
        <v>0</v>
      </c>
      <c r="EF296">
        <v>0</v>
      </c>
      <c r="EG296">
        <v>0</v>
      </c>
      <c r="EH296">
        <v>0</v>
      </c>
      <c r="EI296">
        <v>0</v>
      </c>
      <c r="EJ296">
        <v>0</v>
      </c>
      <c r="EK296">
        <v>0</v>
      </c>
      <c r="EL296">
        <v>0</v>
      </c>
      <c r="EM296">
        <v>1</v>
      </c>
      <c r="EN296">
        <v>0</v>
      </c>
      <c r="EO296">
        <v>0</v>
      </c>
      <c r="EP296">
        <v>0</v>
      </c>
      <c r="EQ296">
        <v>0</v>
      </c>
      <c r="ER296">
        <v>0</v>
      </c>
      <c r="ES296">
        <v>0</v>
      </c>
      <c r="ET296">
        <v>0</v>
      </c>
      <c r="EU296">
        <v>0</v>
      </c>
      <c r="EV296">
        <v>0</v>
      </c>
      <c r="EW296">
        <v>2</v>
      </c>
      <c r="EX296" t="s">
        <v>1925</v>
      </c>
      <c r="EY296" t="s">
        <v>1925</v>
      </c>
      <c r="EZ296" t="s">
        <v>1925</v>
      </c>
      <c r="FA296" t="s">
        <v>1925</v>
      </c>
      <c r="FB296" t="s">
        <v>1925</v>
      </c>
      <c r="FC296" t="s">
        <v>1925</v>
      </c>
      <c r="FD296" t="s">
        <v>1925</v>
      </c>
      <c r="FE296">
        <v>1</v>
      </c>
      <c r="FF296">
        <v>0</v>
      </c>
      <c r="FG296">
        <v>1</v>
      </c>
      <c r="FH296">
        <v>0</v>
      </c>
      <c r="FI296">
        <v>0</v>
      </c>
      <c r="FJ296">
        <v>0</v>
      </c>
      <c r="FK296">
        <v>0</v>
      </c>
      <c r="FL296">
        <v>0</v>
      </c>
      <c r="FM296">
        <v>1</v>
      </c>
      <c r="FN296">
        <v>0</v>
      </c>
      <c r="FO296">
        <v>0</v>
      </c>
      <c r="FP296">
        <v>0</v>
      </c>
      <c r="FQ296">
        <v>0</v>
      </c>
      <c r="FR296">
        <v>2</v>
      </c>
      <c r="FS296" t="s">
        <v>1925</v>
      </c>
      <c r="FT296" t="s">
        <v>1925</v>
      </c>
      <c r="FU296" t="s">
        <v>1925</v>
      </c>
      <c r="FV296" t="s">
        <v>1925</v>
      </c>
      <c r="FW296" t="s">
        <v>1925</v>
      </c>
      <c r="FX296" t="s">
        <v>1925</v>
      </c>
      <c r="FY296" t="s">
        <v>1925</v>
      </c>
      <c r="FZ296" t="s">
        <v>1925</v>
      </c>
      <c r="GA296" t="s">
        <v>1925</v>
      </c>
      <c r="GB296" t="s">
        <v>1925</v>
      </c>
      <c r="GC296">
        <v>1</v>
      </c>
      <c r="GD296" t="s">
        <v>1925</v>
      </c>
      <c r="GE296" t="s">
        <v>1925</v>
      </c>
      <c r="GF296" t="s">
        <v>1925</v>
      </c>
      <c r="GG296" t="s">
        <v>1925</v>
      </c>
      <c r="GH296" t="s">
        <v>1925</v>
      </c>
      <c r="GI296" t="s">
        <v>1925</v>
      </c>
      <c r="GJ296" t="s">
        <v>1925</v>
      </c>
      <c r="GK296" t="s">
        <v>1925</v>
      </c>
      <c r="GL296" t="s">
        <v>1925</v>
      </c>
      <c r="GM296" t="s">
        <v>1925</v>
      </c>
      <c r="GN296" t="s">
        <v>1925</v>
      </c>
      <c r="GO296" t="s">
        <v>1925</v>
      </c>
      <c r="GP296" t="s">
        <v>1925</v>
      </c>
      <c r="GQ296" t="s">
        <v>1925</v>
      </c>
      <c r="GR296" t="s">
        <v>1925</v>
      </c>
      <c r="GS296" t="s">
        <v>1925</v>
      </c>
      <c r="GT296" t="s">
        <v>1925</v>
      </c>
      <c r="GU296" t="s">
        <v>1925</v>
      </c>
      <c r="GV296" t="s">
        <v>1925</v>
      </c>
      <c r="GW296" t="s">
        <v>1925</v>
      </c>
      <c r="GX296" t="s">
        <v>1925</v>
      </c>
      <c r="GY296" t="s">
        <v>1925</v>
      </c>
      <c r="GZ296" t="s">
        <v>1925</v>
      </c>
      <c r="HA296" t="s">
        <v>1925</v>
      </c>
      <c r="HB296" t="s">
        <v>1925</v>
      </c>
      <c r="HC296" t="s">
        <v>1925</v>
      </c>
      <c r="HD296" t="s">
        <v>1925</v>
      </c>
      <c r="HE296">
        <v>1</v>
      </c>
      <c r="HF296">
        <v>1</v>
      </c>
      <c r="HG296">
        <v>1</v>
      </c>
      <c r="HH296">
        <v>1</v>
      </c>
      <c r="HI296">
        <v>1</v>
      </c>
      <c r="HJ296">
        <v>0</v>
      </c>
      <c r="HK296">
        <v>0</v>
      </c>
      <c r="HL296">
        <v>0</v>
      </c>
      <c r="HM296">
        <v>0</v>
      </c>
      <c r="HN296">
        <v>0</v>
      </c>
      <c r="HO296">
        <v>0</v>
      </c>
      <c r="HP296">
        <v>0</v>
      </c>
      <c r="HQ296">
        <v>0</v>
      </c>
      <c r="HR296">
        <v>1</v>
      </c>
      <c r="HS296">
        <v>0</v>
      </c>
    </row>
    <row r="297" spans="1:227" x14ac:dyDescent="0.35">
      <c r="A297" t="s">
        <v>1271</v>
      </c>
      <c r="B297" s="1">
        <v>39448</v>
      </c>
      <c r="C297" s="1">
        <v>40117</v>
      </c>
      <c r="D297">
        <v>1</v>
      </c>
      <c r="E297">
        <v>0</v>
      </c>
      <c r="F297" t="s">
        <v>1925</v>
      </c>
      <c r="G297" t="s">
        <v>1925</v>
      </c>
      <c r="H297" t="s">
        <v>1925</v>
      </c>
      <c r="I297" t="s">
        <v>1925</v>
      </c>
      <c r="J297" t="s">
        <v>1925</v>
      </c>
      <c r="K297" t="s">
        <v>1925</v>
      </c>
      <c r="L297" t="s">
        <v>1925</v>
      </c>
      <c r="M297" t="s">
        <v>1925</v>
      </c>
      <c r="N297" t="s">
        <v>1925</v>
      </c>
      <c r="O297" t="s">
        <v>1925</v>
      </c>
      <c r="P297" t="s">
        <v>1925</v>
      </c>
      <c r="Q297" t="s">
        <v>1925</v>
      </c>
      <c r="R297" t="s">
        <v>1925</v>
      </c>
      <c r="S297" t="s">
        <v>1925</v>
      </c>
      <c r="T297" t="s">
        <v>1925</v>
      </c>
      <c r="U297" t="s">
        <v>1925</v>
      </c>
      <c r="V297" t="s">
        <v>1925</v>
      </c>
      <c r="W297" t="s">
        <v>1925</v>
      </c>
      <c r="X297" t="s">
        <v>1925</v>
      </c>
      <c r="Y297" t="s">
        <v>1925</v>
      </c>
      <c r="Z297" t="s">
        <v>1925</v>
      </c>
      <c r="AA297" t="s">
        <v>1925</v>
      </c>
      <c r="AB297" t="s">
        <v>1925</v>
      </c>
      <c r="AC297" t="s">
        <v>1925</v>
      </c>
      <c r="AD297" t="s">
        <v>1925</v>
      </c>
      <c r="AE297" t="s">
        <v>1925</v>
      </c>
      <c r="AF297" t="s">
        <v>1925</v>
      </c>
      <c r="AG297" t="s">
        <v>1925</v>
      </c>
      <c r="AH297" t="s">
        <v>1925</v>
      </c>
      <c r="AI297" t="s">
        <v>1925</v>
      </c>
      <c r="AJ297" t="s">
        <v>1925</v>
      </c>
      <c r="AK297" t="s">
        <v>1925</v>
      </c>
      <c r="AL297" t="s">
        <v>1925</v>
      </c>
      <c r="AM297" t="s">
        <v>1925</v>
      </c>
      <c r="AN297" t="s">
        <v>1925</v>
      </c>
      <c r="AO297" t="s">
        <v>1925</v>
      </c>
      <c r="AP297" t="s">
        <v>1925</v>
      </c>
      <c r="AQ297" t="s">
        <v>1925</v>
      </c>
      <c r="AR297" t="s">
        <v>1925</v>
      </c>
      <c r="AS297" t="s">
        <v>1925</v>
      </c>
      <c r="AT297" t="s">
        <v>1925</v>
      </c>
      <c r="AU297" t="s">
        <v>1925</v>
      </c>
      <c r="AV297" t="s">
        <v>1925</v>
      </c>
      <c r="AW297" t="s">
        <v>1925</v>
      </c>
      <c r="AX297" t="s">
        <v>1925</v>
      </c>
      <c r="AY297" t="s">
        <v>1925</v>
      </c>
      <c r="AZ297" t="s">
        <v>1925</v>
      </c>
      <c r="BA297" t="s">
        <v>1925</v>
      </c>
      <c r="BB297" t="s">
        <v>1925</v>
      </c>
      <c r="BC297" t="s">
        <v>1925</v>
      </c>
      <c r="BD297" t="s">
        <v>1925</v>
      </c>
      <c r="BE297" t="s">
        <v>1925</v>
      </c>
      <c r="BF297" t="s">
        <v>1925</v>
      </c>
      <c r="BG297" t="s">
        <v>1925</v>
      </c>
      <c r="BH297" t="s">
        <v>1925</v>
      </c>
      <c r="BI297" t="s">
        <v>1925</v>
      </c>
      <c r="BJ297" t="s">
        <v>1925</v>
      </c>
      <c r="BK297" t="s">
        <v>1925</v>
      </c>
      <c r="BL297" t="s">
        <v>1925</v>
      </c>
      <c r="BM297" t="s">
        <v>1925</v>
      </c>
      <c r="BN297" t="s">
        <v>1925</v>
      </c>
      <c r="BO297" t="s">
        <v>1925</v>
      </c>
      <c r="BP297" t="s">
        <v>1925</v>
      </c>
      <c r="BQ297" t="s">
        <v>1925</v>
      </c>
      <c r="BR297" t="s">
        <v>1925</v>
      </c>
      <c r="BS297" t="s">
        <v>1925</v>
      </c>
      <c r="BT297">
        <v>1</v>
      </c>
      <c r="BU297">
        <v>0</v>
      </c>
      <c r="BV297">
        <v>0</v>
      </c>
      <c r="BW297">
        <v>0</v>
      </c>
      <c r="BX297">
        <v>0</v>
      </c>
      <c r="BY297">
        <v>0</v>
      </c>
      <c r="BZ297">
        <v>1</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1</v>
      </c>
      <c r="CU297">
        <v>0</v>
      </c>
      <c r="CV297">
        <v>1</v>
      </c>
      <c r="CW297">
        <v>0</v>
      </c>
      <c r="CX297">
        <v>1</v>
      </c>
      <c r="CY297">
        <v>0</v>
      </c>
      <c r="CZ297">
        <v>1</v>
      </c>
      <c r="DA297">
        <v>1</v>
      </c>
      <c r="DB297">
        <v>0</v>
      </c>
      <c r="DC297">
        <v>0</v>
      </c>
      <c r="DD297">
        <v>0</v>
      </c>
      <c r="DE297">
        <v>0</v>
      </c>
      <c r="DF297">
        <v>1</v>
      </c>
      <c r="DG297">
        <v>0</v>
      </c>
      <c r="DH297">
        <v>0</v>
      </c>
      <c r="DI297">
        <v>0</v>
      </c>
      <c r="DJ297">
        <v>0</v>
      </c>
      <c r="DK297">
        <v>0</v>
      </c>
      <c r="DL297">
        <v>0</v>
      </c>
      <c r="DM297">
        <v>0</v>
      </c>
      <c r="DN297">
        <v>0</v>
      </c>
      <c r="DO297">
        <v>0</v>
      </c>
      <c r="DP297">
        <v>0</v>
      </c>
      <c r="DQ297">
        <v>1</v>
      </c>
      <c r="DR297">
        <v>0</v>
      </c>
      <c r="DS297">
        <v>0</v>
      </c>
      <c r="DT297">
        <v>0</v>
      </c>
      <c r="DU297">
        <v>0</v>
      </c>
      <c r="DV297">
        <v>0</v>
      </c>
      <c r="DW297">
        <v>1</v>
      </c>
      <c r="DX297">
        <v>0</v>
      </c>
      <c r="DY297">
        <v>0</v>
      </c>
      <c r="DZ297">
        <v>0</v>
      </c>
      <c r="EA297">
        <v>0</v>
      </c>
      <c r="EB297">
        <v>0</v>
      </c>
      <c r="EC297">
        <v>0</v>
      </c>
      <c r="ED297">
        <v>0</v>
      </c>
      <c r="EE297">
        <v>0</v>
      </c>
      <c r="EF297">
        <v>0</v>
      </c>
      <c r="EG297">
        <v>0</v>
      </c>
      <c r="EH297">
        <v>0</v>
      </c>
      <c r="EI297">
        <v>0</v>
      </c>
      <c r="EJ297">
        <v>1</v>
      </c>
      <c r="EK297">
        <v>0</v>
      </c>
      <c r="EL297">
        <v>0</v>
      </c>
      <c r="EM297">
        <v>0</v>
      </c>
      <c r="EN297">
        <v>0</v>
      </c>
      <c r="EO297">
        <v>0</v>
      </c>
      <c r="EP297">
        <v>0</v>
      </c>
      <c r="EQ297">
        <v>0</v>
      </c>
      <c r="ER297">
        <v>0</v>
      </c>
      <c r="ES297">
        <v>0</v>
      </c>
      <c r="ET297">
        <v>1</v>
      </c>
      <c r="EU297">
        <v>0</v>
      </c>
      <c r="EV297">
        <v>0</v>
      </c>
      <c r="EW297">
        <v>2</v>
      </c>
      <c r="EX297" t="s">
        <v>1925</v>
      </c>
      <c r="EY297" t="s">
        <v>1925</v>
      </c>
      <c r="EZ297" t="s">
        <v>1925</v>
      </c>
      <c r="FA297" t="s">
        <v>1925</v>
      </c>
      <c r="FB297" t="s">
        <v>1925</v>
      </c>
      <c r="FC297" t="s">
        <v>1925</v>
      </c>
      <c r="FD297" t="s">
        <v>1925</v>
      </c>
      <c r="FE297">
        <v>0</v>
      </c>
      <c r="FF297" t="s">
        <v>1925</v>
      </c>
      <c r="FG297" t="s">
        <v>1925</v>
      </c>
      <c r="FH297" t="s">
        <v>1925</v>
      </c>
      <c r="FI297" t="s">
        <v>1925</v>
      </c>
      <c r="FJ297" t="s">
        <v>1925</v>
      </c>
      <c r="FK297" t="s">
        <v>1925</v>
      </c>
      <c r="FL297">
        <v>1</v>
      </c>
      <c r="FM297">
        <v>1</v>
      </c>
      <c r="FN297">
        <v>1</v>
      </c>
      <c r="FO297">
        <v>0</v>
      </c>
      <c r="FP297">
        <v>0</v>
      </c>
      <c r="FQ297">
        <v>0</v>
      </c>
      <c r="FR297">
        <v>1</v>
      </c>
      <c r="FS297">
        <v>0</v>
      </c>
      <c r="FT297">
        <v>0</v>
      </c>
      <c r="FU297">
        <v>0</v>
      </c>
      <c r="FV297">
        <v>0</v>
      </c>
      <c r="FW297">
        <v>0</v>
      </c>
      <c r="FX297">
        <v>0</v>
      </c>
      <c r="FY297">
        <v>0</v>
      </c>
      <c r="FZ297">
        <v>1</v>
      </c>
      <c r="GA297">
        <v>0</v>
      </c>
      <c r="GB297">
        <v>0</v>
      </c>
      <c r="GC297">
        <v>0</v>
      </c>
      <c r="GD297" t="s">
        <v>1925</v>
      </c>
      <c r="GE297" t="s">
        <v>1925</v>
      </c>
      <c r="GF297" t="s">
        <v>1925</v>
      </c>
      <c r="GG297" t="s">
        <v>1925</v>
      </c>
      <c r="GH297" t="s">
        <v>1925</v>
      </c>
      <c r="GI297" t="s">
        <v>1925</v>
      </c>
      <c r="GJ297" t="s">
        <v>1925</v>
      </c>
      <c r="GK297" t="s">
        <v>1925</v>
      </c>
      <c r="GL297" t="s">
        <v>1925</v>
      </c>
      <c r="GM297" t="s">
        <v>1925</v>
      </c>
      <c r="GN297" t="s">
        <v>1925</v>
      </c>
      <c r="GO297" t="s">
        <v>1925</v>
      </c>
      <c r="GP297" t="s">
        <v>1925</v>
      </c>
      <c r="GQ297" t="s">
        <v>1925</v>
      </c>
      <c r="GR297" t="s">
        <v>1925</v>
      </c>
      <c r="GS297" t="s">
        <v>1925</v>
      </c>
      <c r="GT297" t="s">
        <v>1925</v>
      </c>
      <c r="GU297" t="s">
        <v>1925</v>
      </c>
      <c r="GV297" t="s">
        <v>1925</v>
      </c>
      <c r="GW297" t="s">
        <v>1925</v>
      </c>
      <c r="GX297" t="s">
        <v>1925</v>
      </c>
      <c r="GY297" t="s">
        <v>1925</v>
      </c>
      <c r="GZ297" t="s">
        <v>1925</v>
      </c>
      <c r="HA297" t="s">
        <v>1925</v>
      </c>
      <c r="HB297" t="s">
        <v>1925</v>
      </c>
      <c r="HC297" t="s">
        <v>1925</v>
      </c>
      <c r="HD297" t="s">
        <v>1925</v>
      </c>
      <c r="HE297">
        <v>0</v>
      </c>
      <c r="HF297" t="s">
        <v>1925</v>
      </c>
      <c r="HG297" t="s">
        <v>1925</v>
      </c>
      <c r="HH297" t="s">
        <v>1925</v>
      </c>
      <c r="HI297" t="s">
        <v>1925</v>
      </c>
      <c r="HJ297" t="s">
        <v>1925</v>
      </c>
      <c r="HK297" t="s">
        <v>1925</v>
      </c>
      <c r="HL297" t="s">
        <v>1925</v>
      </c>
      <c r="HM297" t="s">
        <v>1925</v>
      </c>
      <c r="HN297" t="s">
        <v>1925</v>
      </c>
      <c r="HO297" t="s">
        <v>1925</v>
      </c>
      <c r="HP297" t="s">
        <v>1925</v>
      </c>
      <c r="HQ297" t="s">
        <v>1925</v>
      </c>
      <c r="HR297" t="s">
        <v>1925</v>
      </c>
      <c r="HS297" t="s">
        <v>1925</v>
      </c>
    </row>
    <row r="298" spans="1:227" x14ac:dyDescent="0.35">
      <c r="A298" t="s">
        <v>1271</v>
      </c>
      <c r="B298" s="1">
        <v>40118</v>
      </c>
      <c r="C298" s="1">
        <v>41526</v>
      </c>
      <c r="D298">
        <v>1</v>
      </c>
      <c r="E298">
        <v>0</v>
      </c>
      <c r="F298" t="s">
        <v>1925</v>
      </c>
      <c r="G298" t="s">
        <v>1925</v>
      </c>
      <c r="H298" t="s">
        <v>1925</v>
      </c>
      <c r="I298" t="s">
        <v>1925</v>
      </c>
      <c r="J298" t="s">
        <v>1925</v>
      </c>
      <c r="K298" t="s">
        <v>1925</v>
      </c>
      <c r="L298" t="s">
        <v>1925</v>
      </c>
      <c r="M298" t="s">
        <v>1925</v>
      </c>
      <c r="N298" t="s">
        <v>1925</v>
      </c>
      <c r="O298" t="s">
        <v>1925</v>
      </c>
      <c r="P298" t="s">
        <v>1925</v>
      </c>
      <c r="Q298" t="s">
        <v>1925</v>
      </c>
      <c r="R298" t="s">
        <v>1925</v>
      </c>
      <c r="S298" t="s">
        <v>1925</v>
      </c>
      <c r="T298" t="s">
        <v>1925</v>
      </c>
      <c r="U298" t="s">
        <v>1925</v>
      </c>
      <c r="V298" t="s">
        <v>1925</v>
      </c>
      <c r="W298" t="s">
        <v>1925</v>
      </c>
      <c r="X298" t="s">
        <v>1925</v>
      </c>
      <c r="Y298" t="s">
        <v>1925</v>
      </c>
      <c r="Z298" t="s">
        <v>1925</v>
      </c>
      <c r="AA298" t="s">
        <v>1925</v>
      </c>
      <c r="AB298" t="s">
        <v>1925</v>
      </c>
      <c r="AC298" t="s">
        <v>1925</v>
      </c>
      <c r="AD298" t="s">
        <v>1925</v>
      </c>
      <c r="AE298" t="s">
        <v>1925</v>
      </c>
      <c r="AF298" t="s">
        <v>1925</v>
      </c>
      <c r="AG298" t="s">
        <v>1925</v>
      </c>
      <c r="AH298" t="s">
        <v>1925</v>
      </c>
      <c r="AI298" t="s">
        <v>1925</v>
      </c>
      <c r="AJ298" t="s">
        <v>1925</v>
      </c>
      <c r="AK298" t="s">
        <v>1925</v>
      </c>
      <c r="AL298" t="s">
        <v>1925</v>
      </c>
      <c r="AM298" t="s">
        <v>1925</v>
      </c>
      <c r="AN298" t="s">
        <v>1925</v>
      </c>
      <c r="AO298" t="s">
        <v>1925</v>
      </c>
      <c r="AP298" t="s">
        <v>1925</v>
      </c>
      <c r="AQ298" t="s">
        <v>1925</v>
      </c>
      <c r="AR298" t="s">
        <v>1925</v>
      </c>
      <c r="AS298" t="s">
        <v>1925</v>
      </c>
      <c r="AT298" t="s">
        <v>1925</v>
      </c>
      <c r="AU298" t="s">
        <v>1925</v>
      </c>
      <c r="AV298" t="s">
        <v>1925</v>
      </c>
      <c r="AW298" t="s">
        <v>1925</v>
      </c>
      <c r="AX298" t="s">
        <v>1925</v>
      </c>
      <c r="AY298" t="s">
        <v>1925</v>
      </c>
      <c r="AZ298" t="s">
        <v>1925</v>
      </c>
      <c r="BA298" t="s">
        <v>1925</v>
      </c>
      <c r="BB298" t="s">
        <v>1925</v>
      </c>
      <c r="BC298" t="s">
        <v>1925</v>
      </c>
      <c r="BD298" t="s">
        <v>1925</v>
      </c>
      <c r="BE298" t="s">
        <v>1925</v>
      </c>
      <c r="BF298" t="s">
        <v>1925</v>
      </c>
      <c r="BG298" t="s">
        <v>1925</v>
      </c>
      <c r="BH298" t="s">
        <v>1925</v>
      </c>
      <c r="BI298" t="s">
        <v>1925</v>
      </c>
      <c r="BJ298" t="s">
        <v>1925</v>
      </c>
      <c r="BK298" t="s">
        <v>1925</v>
      </c>
      <c r="BL298" t="s">
        <v>1925</v>
      </c>
      <c r="BM298" t="s">
        <v>1925</v>
      </c>
      <c r="BN298" t="s">
        <v>1925</v>
      </c>
      <c r="BO298" t="s">
        <v>1925</v>
      </c>
      <c r="BP298" t="s">
        <v>1925</v>
      </c>
      <c r="BQ298" t="s">
        <v>1925</v>
      </c>
      <c r="BR298" t="s">
        <v>1925</v>
      </c>
      <c r="BS298" t="s">
        <v>1925</v>
      </c>
      <c r="BT298">
        <v>1</v>
      </c>
      <c r="BU298">
        <v>0</v>
      </c>
      <c r="BV298">
        <v>0</v>
      </c>
      <c r="BW298">
        <v>1</v>
      </c>
      <c r="BX298">
        <v>0</v>
      </c>
      <c r="BY298">
        <v>0</v>
      </c>
      <c r="BZ298">
        <v>1</v>
      </c>
      <c r="CA298">
        <v>0</v>
      </c>
      <c r="CB298">
        <v>0</v>
      </c>
      <c r="CC298">
        <v>0</v>
      </c>
      <c r="CD298">
        <v>0</v>
      </c>
      <c r="CE298">
        <v>0</v>
      </c>
      <c r="CF298">
        <v>0</v>
      </c>
      <c r="CG298">
        <v>0</v>
      </c>
      <c r="CH298">
        <v>0</v>
      </c>
      <c r="CI298">
        <v>0</v>
      </c>
      <c r="CJ298">
        <v>0</v>
      </c>
      <c r="CK298">
        <v>0</v>
      </c>
      <c r="CL298">
        <v>0</v>
      </c>
      <c r="CM298">
        <v>0</v>
      </c>
      <c r="CN298">
        <v>0</v>
      </c>
      <c r="CO298">
        <v>0</v>
      </c>
      <c r="CP298">
        <v>0</v>
      </c>
      <c r="CQ298">
        <v>0</v>
      </c>
      <c r="CR298">
        <v>0</v>
      </c>
      <c r="CS298">
        <v>1</v>
      </c>
      <c r="CT298">
        <v>0</v>
      </c>
      <c r="CU298">
        <v>0</v>
      </c>
      <c r="CV298">
        <v>1</v>
      </c>
      <c r="CW298">
        <v>0</v>
      </c>
      <c r="CX298">
        <v>1</v>
      </c>
      <c r="CY298">
        <v>0</v>
      </c>
      <c r="CZ298">
        <v>1</v>
      </c>
      <c r="DA298">
        <v>1</v>
      </c>
      <c r="DB298">
        <v>0</v>
      </c>
      <c r="DC298">
        <v>0</v>
      </c>
      <c r="DD298">
        <v>0</v>
      </c>
      <c r="DE298">
        <v>0</v>
      </c>
      <c r="DF298">
        <v>1</v>
      </c>
      <c r="DG298">
        <v>0</v>
      </c>
      <c r="DH298">
        <v>0</v>
      </c>
      <c r="DI298">
        <v>0</v>
      </c>
      <c r="DJ298">
        <v>0</v>
      </c>
      <c r="DK298">
        <v>0</v>
      </c>
      <c r="DL298">
        <v>0</v>
      </c>
      <c r="DM298">
        <v>0</v>
      </c>
      <c r="DN298">
        <v>0</v>
      </c>
      <c r="DO298">
        <v>0</v>
      </c>
      <c r="DP298">
        <v>0</v>
      </c>
      <c r="DQ298">
        <v>1</v>
      </c>
      <c r="DR298">
        <v>0</v>
      </c>
      <c r="DS298">
        <v>0</v>
      </c>
      <c r="DT298">
        <v>0</v>
      </c>
      <c r="DU298">
        <v>0</v>
      </c>
      <c r="DV298">
        <v>0</v>
      </c>
      <c r="DW298">
        <v>1</v>
      </c>
      <c r="DX298">
        <v>0</v>
      </c>
      <c r="DY298">
        <v>0</v>
      </c>
      <c r="DZ298">
        <v>0</v>
      </c>
      <c r="EA298">
        <v>0</v>
      </c>
      <c r="EB298">
        <v>0</v>
      </c>
      <c r="EC298">
        <v>0</v>
      </c>
      <c r="ED298">
        <v>0</v>
      </c>
      <c r="EE298">
        <v>0</v>
      </c>
      <c r="EF298">
        <v>0</v>
      </c>
      <c r="EG298">
        <v>0</v>
      </c>
      <c r="EH298">
        <v>0</v>
      </c>
      <c r="EI298">
        <v>0</v>
      </c>
      <c r="EJ298">
        <v>1</v>
      </c>
      <c r="EK298">
        <v>0</v>
      </c>
      <c r="EL298">
        <v>0</v>
      </c>
      <c r="EM298">
        <v>0</v>
      </c>
      <c r="EN298">
        <v>0</v>
      </c>
      <c r="EO298">
        <v>0</v>
      </c>
      <c r="EP298">
        <v>0</v>
      </c>
      <c r="EQ298">
        <v>0</v>
      </c>
      <c r="ER298">
        <v>0</v>
      </c>
      <c r="ES298">
        <v>0</v>
      </c>
      <c r="ET298">
        <v>1</v>
      </c>
      <c r="EU298">
        <v>0</v>
      </c>
      <c r="EV298">
        <v>0</v>
      </c>
      <c r="EW298">
        <v>2</v>
      </c>
      <c r="EX298" t="s">
        <v>1925</v>
      </c>
      <c r="EY298" t="s">
        <v>1925</v>
      </c>
      <c r="EZ298" t="s">
        <v>1925</v>
      </c>
      <c r="FA298" t="s">
        <v>1925</v>
      </c>
      <c r="FB298" t="s">
        <v>1925</v>
      </c>
      <c r="FC298" t="s">
        <v>1925</v>
      </c>
      <c r="FD298" t="s">
        <v>1925</v>
      </c>
      <c r="FE298">
        <v>0</v>
      </c>
      <c r="FF298" t="s">
        <v>1925</v>
      </c>
      <c r="FG298" t="s">
        <v>1925</v>
      </c>
      <c r="FH298" t="s">
        <v>1925</v>
      </c>
      <c r="FI298" t="s">
        <v>1925</v>
      </c>
      <c r="FJ298" t="s">
        <v>1925</v>
      </c>
      <c r="FK298" t="s">
        <v>1925</v>
      </c>
      <c r="FL298">
        <v>1</v>
      </c>
      <c r="FM298">
        <v>1</v>
      </c>
      <c r="FN298">
        <v>1</v>
      </c>
      <c r="FO298">
        <v>0</v>
      </c>
      <c r="FP298">
        <v>0</v>
      </c>
      <c r="FQ298">
        <v>0</v>
      </c>
      <c r="FR298">
        <v>1</v>
      </c>
      <c r="FS298">
        <v>0</v>
      </c>
      <c r="FT298">
        <v>0</v>
      </c>
      <c r="FU298">
        <v>0</v>
      </c>
      <c r="FV298">
        <v>0</v>
      </c>
      <c r="FW298">
        <v>0</v>
      </c>
      <c r="FX298">
        <v>0</v>
      </c>
      <c r="FY298">
        <v>0</v>
      </c>
      <c r="FZ298">
        <v>1</v>
      </c>
      <c r="GA298">
        <v>0</v>
      </c>
      <c r="GB298">
        <v>0</v>
      </c>
      <c r="GC298">
        <v>0</v>
      </c>
      <c r="GD298" t="s">
        <v>1925</v>
      </c>
      <c r="GE298" t="s">
        <v>1925</v>
      </c>
      <c r="GF298" t="s">
        <v>1925</v>
      </c>
      <c r="GG298" t="s">
        <v>1925</v>
      </c>
      <c r="GH298" t="s">
        <v>1925</v>
      </c>
      <c r="GI298" t="s">
        <v>1925</v>
      </c>
      <c r="GJ298" t="s">
        <v>1925</v>
      </c>
      <c r="GK298" t="s">
        <v>1925</v>
      </c>
      <c r="GL298" t="s">
        <v>1925</v>
      </c>
      <c r="GM298" t="s">
        <v>1925</v>
      </c>
      <c r="GN298" t="s">
        <v>1925</v>
      </c>
      <c r="GO298" t="s">
        <v>1925</v>
      </c>
      <c r="GP298" t="s">
        <v>1925</v>
      </c>
      <c r="GQ298" t="s">
        <v>1925</v>
      </c>
      <c r="GR298" t="s">
        <v>1925</v>
      </c>
      <c r="GS298" t="s">
        <v>1925</v>
      </c>
      <c r="GT298" t="s">
        <v>1925</v>
      </c>
      <c r="GU298" t="s">
        <v>1925</v>
      </c>
      <c r="GV298" t="s">
        <v>1925</v>
      </c>
      <c r="GW298" t="s">
        <v>1925</v>
      </c>
      <c r="GX298" t="s">
        <v>1925</v>
      </c>
      <c r="GY298" t="s">
        <v>1925</v>
      </c>
      <c r="GZ298" t="s">
        <v>1925</v>
      </c>
      <c r="HA298" t="s">
        <v>1925</v>
      </c>
      <c r="HB298" t="s">
        <v>1925</v>
      </c>
      <c r="HC298" t="s">
        <v>1925</v>
      </c>
      <c r="HD298" t="s">
        <v>1925</v>
      </c>
      <c r="HE298">
        <v>0</v>
      </c>
      <c r="HF298" t="s">
        <v>1925</v>
      </c>
      <c r="HG298" t="s">
        <v>1925</v>
      </c>
      <c r="HH298" t="s">
        <v>1925</v>
      </c>
      <c r="HI298" t="s">
        <v>1925</v>
      </c>
      <c r="HJ298" t="s">
        <v>1925</v>
      </c>
      <c r="HK298" t="s">
        <v>1925</v>
      </c>
      <c r="HL298" t="s">
        <v>1925</v>
      </c>
      <c r="HM298" t="s">
        <v>1925</v>
      </c>
      <c r="HN298" t="s">
        <v>1925</v>
      </c>
      <c r="HO298" t="s">
        <v>1925</v>
      </c>
      <c r="HP298" t="s">
        <v>1925</v>
      </c>
      <c r="HQ298" t="s">
        <v>1925</v>
      </c>
      <c r="HR298" t="s">
        <v>1925</v>
      </c>
      <c r="HS298" t="s">
        <v>1925</v>
      </c>
    </row>
    <row r="299" spans="1:227" x14ac:dyDescent="0.35">
      <c r="A299" t="s">
        <v>1271</v>
      </c>
      <c r="B299" s="1">
        <v>41527</v>
      </c>
      <c r="C299" s="1">
        <v>41578</v>
      </c>
      <c r="D299">
        <v>1</v>
      </c>
      <c r="E299">
        <v>0</v>
      </c>
      <c r="F299" t="s">
        <v>1925</v>
      </c>
      <c r="G299" t="s">
        <v>1925</v>
      </c>
      <c r="H299" t="s">
        <v>1925</v>
      </c>
      <c r="I299" t="s">
        <v>1925</v>
      </c>
      <c r="J299" t="s">
        <v>1925</v>
      </c>
      <c r="K299" t="s">
        <v>1925</v>
      </c>
      <c r="L299" t="s">
        <v>1925</v>
      </c>
      <c r="M299" t="s">
        <v>1925</v>
      </c>
      <c r="N299" t="s">
        <v>1925</v>
      </c>
      <c r="O299" t="s">
        <v>1925</v>
      </c>
      <c r="P299" t="s">
        <v>1925</v>
      </c>
      <c r="Q299" t="s">
        <v>1925</v>
      </c>
      <c r="R299" t="s">
        <v>1925</v>
      </c>
      <c r="S299" t="s">
        <v>1925</v>
      </c>
      <c r="T299" t="s">
        <v>1925</v>
      </c>
      <c r="U299" t="s">
        <v>1925</v>
      </c>
      <c r="V299" t="s">
        <v>1925</v>
      </c>
      <c r="W299" t="s">
        <v>1925</v>
      </c>
      <c r="X299" t="s">
        <v>1925</v>
      </c>
      <c r="Y299" t="s">
        <v>1925</v>
      </c>
      <c r="Z299" t="s">
        <v>1925</v>
      </c>
      <c r="AA299" t="s">
        <v>1925</v>
      </c>
      <c r="AB299" t="s">
        <v>1925</v>
      </c>
      <c r="AC299" t="s">
        <v>1925</v>
      </c>
      <c r="AD299" t="s">
        <v>1925</v>
      </c>
      <c r="AE299" t="s">
        <v>1925</v>
      </c>
      <c r="AF299" t="s">
        <v>1925</v>
      </c>
      <c r="AG299" t="s">
        <v>1925</v>
      </c>
      <c r="AH299" t="s">
        <v>1925</v>
      </c>
      <c r="AI299" t="s">
        <v>1925</v>
      </c>
      <c r="AJ299" t="s">
        <v>1925</v>
      </c>
      <c r="AK299" t="s">
        <v>1925</v>
      </c>
      <c r="AL299" t="s">
        <v>1925</v>
      </c>
      <c r="AM299" t="s">
        <v>1925</v>
      </c>
      <c r="AN299" t="s">
        <v>1925</v>
      </c>
      <c r="AO299" t="s">
        <v>1925</v>
      </c>
      <c r="AP299" t="s">
        <v>1925</v>
      </c>
      <c r="AQ299" t="s">
        <v>1925</v>
      </c>
      <c r="AR299" t="s">
        <v>1925</v>
      </c>
      <c r="AS299" t="s">
        <v>1925</v>
      </c>
      <c r="AT299" t="s">
        <v>1925</v>
      </c>
      <c r="AU299" t="s">
        <v>1925</v>
      </c>
      <c r="AV299" t="s">
        <v>1925</v>
      </c>
      <c r="AW299" t="s">
        <v>1925</v>
      </c>
      <c r="AX299" t="s">
        <v>1925</v>
      </c>
      <c r="AY299" t="s">
        <v>1925</v>
      </c>
      <c r="AZ299" t="s">
        <v>1925</v>
      </c>
      <c r="BA299" t="s">
        <v>1925</v>
      </c>
      <c r="BB299" t="s">
        <v>1925</v>
      </c>
      <c r="BC299" t="s">
        <v>1925</v>
      </c>
      <c r="BD299" t="s">
        <v>1925</v>
      </c>
      <c r="BE299" t="s">
        <v>1925</v>
      </c>
      <c r="BF299" t="s">
        <v>1925</v>
      </c>
      <c r="BG299" t="s">
        <v>1925</v>
      </c>
      <c r="BH299" t="s">
        <v>1925</v>
      </c>
      <c r="BI299" t="s">
        <v>1925</v>
      </c>
      <c r="BJ299" t="s">
        <v>1925</v>
      </c>
      <c r="BK299" t="s">
        <v>1925</v>
      </c>
      <c r="BL299" t="s">
        <v>1925</v>
      </c>
      <c r="BM299" t="s">
        <v>1925</v>
      </c>
      <c r="BN299" t="s">
        <v>1925</v>
      </c>
      <c r="BO299" t="s">
        <v>1925</v>
      </c>
      <c r="BP299" t="s">
        <v>1925</v>
      </c>
      <c r="BQ299" t="s">
        <v>1925</v>
      </c>
      <c r="BR299" t="s">
        <v>1925</v>
      </c>
      <c r="BS299" t="s">
        <v>1925</v>
      </c>
      <c r="BT299">
        <v>1</v>
      </c>
      <c r="BU299">
        <v>0</v>
      </c>
      <c r="BV299">
        <v>0</v>
      </c>
      <c r="BW299">
        <v>1</v>
      </c>
      <c r="BX299">
        <v>0</v>
      </c>
      <c r="BY299">
        <v>0</v>
      </c>
      <c r="BZ299">
        <v>1</v>
      </c>
      <c r="CA299">
        <v>0</v>
      </c>
      <c r="CB299">
        <v>0</v>
      </c>
      <c r="CC299">
        <v>0</v>
      </c>
      <c r="CD299">
        <v>0</v>
      </c>
      <c r="CE299">
        <v>0</v>
      </c>
      <c r="CF299">
        <v>0</v>
      </c>
      <c r="CG299">
        <v>0</v>
      </c>
      <c r="CH299">
        <v>0</v>
      </c>
      <c r="CI299">
        <v>0</v>
      </c>
      <c r="CJ299">
        <v>0</v>
      </c>
      <c r="CK299">
        <v>0</v>
      </c>
      <c r="CL299">
        <v>0</v>
      </c>
      <c r="CM299">
        <v>0</v>
      </c>
      <c r="CN299">
        <v>0</v>
      </c>
      <c r="CO299">
        <v>0</v>
      </c>
      <c r="CP299">
        <v>0</v>
      </c>
      <c r="CQ299">
        <v>0</v>
      </c>
      <c r="CR299">
        <v>0</v>
      </c>
      <c r="CS299">
        <v>1</v>
      </c>
      <c r="CT299">
        <v>0</v>
      </c>
      <c r="CU299">
        <v>0</v>
      </c>
      <c r="CV299">
        <v>1</v>
      </c>
      <c r="CW299">
        <v>0</v>
      </c>
      <c r="CX299">
        <v>1</v>
      </c>
      <c r="CY299">
        <v>0</v>
      </c>
      <c r="CZ299">
        <v>1</v>
      </c>
      <c r="DA299">
        <v>1</v>
      </c>
      <c r="DB299">
        <v>0</v>
      </c>
      <c r="DC299">
        <v>0</v>
      </c>
      <c r="DD299">
        <v>0</v>
      </c>
      <c r="DE299">
        <v>0</v>
      </c>
      <c r="DF299">
        <v>1</v>
      </c>
      <c r="DG299">
        <v>0</v>
      </c>
      <c r="DH299">
        <v>0</v>
      </c>
      <c r="DI299">
        <v>0</v>
      </c>
      <c r="DJ299">
        <v>0</v>
      </c>
      <c r="DK299">
        <v>0</v>
      </c>
      <c r="DL299">
        <v>0</v>
      </c>
      <c r="DM299">
        <v>1</v>
      </c>
      <c r="DN299">
        <v>0</v>
      </c>
      <c r="DO299">
        <v>0</v>
      </c>
      <c r="DP299">
        <v>0</v>
      </c>
      <c r="DQ299">
        <v>1</v>
      </c>
      <c r="DR299">
        <v>0</v>
      </c>
      <c r="DS299">
        <v>0</v>
      </c>
      <c r="DT299">
        <v>0</v>
      </c>
      <c r="DU299">
        <v>0</v>
      </c>
      <c r="DV299">
        <v>0</v>
      </c>
      <c r="DW299">
        <v>0</v>
      </c>
      <c r="DX299">
        <v>0</v>
      </c>
      <c r="DY299">
        <v>0</v>
      </c>
      <c r="DZ299">
        <v>0</v>
      </c>
      <c r="EA299">
        <v>0</v>
      </c>
      <c r="EB299">
        <v>0</v>
      </c>
      <c r="EC299">
        <v>0</v>
      </c>
      <c r="ED299">
        <v>0</v>
      </c>
      <c r="EE299">
        <v>0</v>
      </c>
      <c r="EF299">
        <v>0</v>
      </c>
      <c r="EG299">
        <v>0</v>
      </c>
      <c r="EH299">
        <v>0</v>
      </c>
      <c r="EI299">
        <v>0</v>
      </c>
      <c r="EJ299">
        <v>1</v>
      </c>
      <c r="EK299">
        <v>0</v>
      </c>
      <c r="EL299">
        <v>0</v>
      </c>
      <c r="EM299">
        <v>0</v>
      </c>
      <c r="EN299">
        <v>0</v>
      </c>
      <c r="EO299">
        <v>0</v>
      </c>
      <c r="EP299">
        <v>0</v>
      </c>
      <c r="EQ299">
        <v>0</v>
      </c>
      <c r="ER299">
        <v>0</v>
      </c>
      <c r="ES299">
        <v>0</v>
      </c>
      <c r="ET299">
        <v>1</v>
      </c>
      <c r="EU299">
        <v>0</v>
      </c>
      <c r="EV299">
        <v>0</v>
      </c>
      <c r="EW299">
        <v>2</v>
      </c>
      <c r="EX299" t="s">
        <v>1925</v>
      </c>
      <c r="EY299" t="s">
        <v>1925</v>
      </c>
      <c r="EZ299" t="s">
        <v>1925</v>
      </c>
      <c r="FA299" t="s">
        <v>1925</v>
      </c>
      <c r="FB299" t="s">
        <v>1925</v>
      </c>
      <c r="FC299" t="s">
        <v>1925</v>
      </c>
      <c r="FD299" t="s">
        <v>1925</v>
      </c>
      <c r="FE299">
        <v>0</v>
      </c>
      <c r="FF299" t="s">
        <v>1925</v>
      </c>
      <c r="FG299" t="s">
        <v>1925</v>
      </c>
      <c r="FH299" t="s">
        <v>1925</v>
      </c>
      <c r="FI299" t="s">
        <v>1925</v>
      </c>
      <c r="FJ299" t="s">
        <v>1925</v>
      </c>
      <c r="FK299" t="s">
        <v>1925</v>
      </c>
      <c r="FL299">
        <v>1</v>
      </c>
      <c r="FM299">
        <v>1</v>
      </c>
      <c r="FN299">
        <v>1</v>
      </c>
      <c r="FO299">
        <v>0</v>
      </c>
      <c r="FP299">
        <v>0</v>
      </c>
      <c r="FQ299">
        <v>0</v>
      </c>
      <c r="FR299">
        <v>1</v>
      </c>
      <c r="FS299">
        <v>0</v>
      </c>
      <c r="FT299">
        <v>0</v>
      </c>
      <c r="FU299">
        <v>0</v>
      </c>
      <c r="FV299">
        <v>0</v>
      </c>
      <c r="FW299">
        <v>0</v>
      </c>
      <c r="FX299">
        <v>0</v>
      </c>
      <c r="FY299">
        <v>0</v>
      </c>
      <c r="FZ299">
        <v>1</v>
      </c>
      <c r="GA299">
        <v>0</v>
      </c>
      <c r="GB299">
        <v>0</v>
      </c>
      <c r="GC299">
        <v>0</v>
      </c>
      <c r="GD299" t="s">
        <v>1925</v>
      </c>
      <c r="GE299" t="s">
        <v>1925</v>
      </c>
      <c r="GF299" t="s">
        <v>1925</v>
      </c>
      <c r="GG299" t="s">
        <v>1925</v>
      </c>
      <c r="GH299" t="s">
        <v>1925</v>
      </c>
      <c r="GI299" t="s">
        <v>1925</v>
      </c>
      <c r="GJ299" t="s">
        <v>1925</v>
      </c>
      <c r="GK299" t="s">
        <v>1925</v>
      </c>
      <c r="GL299" t="s">
        <v>1925</v>
      </c>
      <c r="GM299" t="s">
        <v>1925</v>
      </c>
      <c r="GN299" t="s">
        <v>1925</v>
      </c>
      <c r="GO299" t="s">
        <v>1925</v>
      </c>
      <c r="GP299" t="s">
        <v>1925</v>
      </c>
      <c r="GQ299" t="s">
        <v>1925</v>
      </c>
      <c r="GR299" t="s">
        <v>1925</v>
      </c>
      <c r="GS299" t="s">
        <v>1925</v>
      </c>
      <c r="GT299" t="s">
        <v>1925</v>
      </c>
      <c r="GU299" t="s">
        <v>1925</v>
      </c>
      <c r="GV299" t="s">
        <v>1925</v>
      </c>
      <c r="GW299" t="s">
        <v>1925</v>
      </c>
      <c r="GX299" t="s">
        <v>1925</v>
      </c>
      <c r="GY299" t="s">
        <v>1925</v>
      </c>
      <c r="GZ299" t="s">
        <v>1925</v>
      </c>
      <c r="HA299" t="s">
        <v>1925</v>
      </c>
      <c r="HB299" t="s">
        <v>1925</v>
      </c>
      <c r="HC299" t="s">
        <v>1925</v>
      </c>
      <c r="HD299" t="s">
        <v>1925</v>
      </c>
      <c r="HE299">
        <v>0</v>
      </c>
      <c r="HF299" t="s">
        <v>1925</v>
      </c>
      <c r="HG299" t="s">
        <v>1925</v>
      </c>
      <c r="HH299" t="s">
        <v>1925</v>
      </c>
      <c r="HI299" t="s">
        <v>1925</v>
      </c>
      <c r="HJ299" t="s">
        <v>1925</v>
      </c>
      <c r="HK299" t="s">
        <v>1925</v>
      </c>
      <c r="HL299" t="s">
        <v>1925</v>
      </c>
      <c r="HM299" t="s">
        <v>1925</v>
      </c>
      <c r="HN299" t="s">
        <v>1925</v>
      </c>
      <c r="HO299" t="s">
        <v>1925</v>
      </c>
      <c r="HP299" t="s">
        <v>1925</v>
      </c>
      <c r="HQ299" t="s">
        <v>1925</v>
      </c>
      <c r="HR299" t="s">
        <v>1925</v>
      </c>
      <c r="HS299" t="s">
        <v>1925</v>
      </c>
    </row>
    <row r="300" spans="1:227" x14ac:dyDescent="0.35">
      <c r="A300" t="s">
        <v>1271</v>
      </c>
      <c r="B300" s="1">
        <v>41579</v>
      </c>
      <c r="C300" s="1">
        <v>42198</v>
      </c>
      <c r="D300">
        <v>1</v>
      </c>
      <c r="E300">
        <v>0</v>
      </c>
      <c r="F300" t="s">
        <v>1925</v>
      </c>
      <c r="G300" t="s">
        <v>1925</v>
      </c>
      <c r="H300" t="s">
        <v>1925</v>
      </c>
      <c r="I300" t="s">
        <v>1925</v>
      </c>
      <c r="J300" t="s">
        <v>1925</v>
      </c>
      <c r="K300" t="s">
        <v>1925</v>
      </c>
      <c r="L300" t="s">
        <v>1925</v>
      </c>
      <c r="M300" t="s">
        <v>1925</v>
      </c>
      <c r="N300" t="s">
        <v>1925</v>
      </c>
      <c r="O300" t="s">
        <v>1925</v>
      </c>
      <c r="P300" t="s">
        <v>1925</v>
      </c>
      <c r="Q300" t="s">
        <v>1925</v>
      </c>
      <c r="R300" t="s">
        <v>1925</v>
      </c>
      <c r="S300" t="s">
        <v>1925</v>
      </c>
      <c r="T300" t="s">
        <v>1925</v>
      </c>
      <c r="U300" t="s">
        <v>1925</v>
      </c>
      <c r="V300" t="s">
        <v>1925</v>
      </c>
      <c r="W300" t="s">
        <v>1925</v>
      </c>
      <c r="X300" t="s">
        <v>1925</v>
      </c>
      <c r="Y300" t="s">
        <v>1925</v>
      </c>
      <c r="Z300" t="s">
        <v>1925</v>
      </c>
      <c r="AA300" t="s">
        <v>1925</v>
      </c>
      <c r="AB300" t="s">
        <v>1925</v>
      </c>
      <c r="AC300" t="s">
        <v>1925</v>
      </c>
      <c r="AD300" t="s">
        <v>1925</v>
      </c>
      <c r="AE300" t="s">
        <v>1925</v>
      </c>
      <c r="AF300" t="s">
        <v>1925</v>
      </c>
      <c r="AG300" t="s">
        <v>1925</v>
      </c>
      <c r="AH300" t="s">
        <v>1925</v>
      </c>
      <c r="AI300" t="s">
        <v>1925</v>
      </c>
      <c r="AJ300" t="s">
        <v>1925</v>
      </c>
      <c r="AK300" t="s">
        <v>1925</v>
      </c>
      <c r="AL300" t="s">
        <v>1925</v>
      </c>
      <c r="AM300" t="s">
        <v>1925</v>
      </c>
      <c r="AN300" t="s">
        <v>1925</v>
      </c>
      <c r="AO300" t="s">
        <v>1925</v>
      </c>
      <c r="AP300" t="s">
        <v>1925</v>
      </c>
      <c r="AQ300" t="s">
        <v>1925</v>
      </c>
      <c r="AR300" t="s">
        <v>1925</v>
      </c>
      <c r="AS300" t="s">
        <v>1925</v>
      </c>
      <c r="AT300" t="s">
        <v>1925</v>
      </c>
      <c r="AU300" t="s">
        <v>1925</v>
      </c>
      <c r="AV300" t="s">
        <v>1925</v>
      </c>
      <c r="AW300" t="s">
        <v>1925</v>
      </c>
      <c r="AX300" t="s">
        <v>1925</v>
      </c>
      <c r="AY300" t="s">
        <v>1925</v>
      </c>
      <c r="AZ300" t="s">
        <v>1925</v>
      </c>
      <c r="BA300" t="s">
        <v>1925</v>
      </c>
      <c r="BB300" t="s">
        <v>1925</v>
      </c>
      <c r="BC300" t="s">
        <v>1925</v>
      </c>
      <c r="BD300" t="s">
        <v>1925</v>
      </c>
      <c r="BE300" t="s">
        <v>1925</v>
      </c>
      <c r="BF300" t="s">
        <v>1925</v>
      </c>
      <c r="BG300" t="s">
        <v>1925</v>
      </c>
      <c r="BH300" t="s">
        <v>1925</v>
      </c>
      <c r="BI300" t="s">
        <v>1925</v>
      </c>
      <c r="BJ300" t="s">
        <v>1925</v>
      </c>
      <c r="BK300" t="s">
        <v>1925</v>
      </c>
      <c r="BL300" t="s">
        <v>1925</v>
      </c>
      <c r="BM300" t="s">
        <v>1925</v>
      </c>
      <c r="BN300" t="s">
        <v>1925</v>
      </c>
      <c r="BO300" t="s">
        <v>1925</v>
      </c>
      <c r="BP300" t="s">
        <v>1925</v>
      </c>
      <c r="BQ300" t="s">
        <v>1925</v>
      </c>
      <c r="BR300" t="s">
        <v>1925</v>
      </c>
      <c r="BS300" t="s">
        <v>1925</v>
      </c>
      <c r="BT300">
        <v>1</v>
      </c>
      <c r="BU300">
        <v>0</v>
      </c>
      <c r="BV300">
        <v>0</v>
      </c>
      <c r="BW300">
        <v>1</v>
      </c>
      <c r="BX300">
        <v>0</v>
      </c>
      <c r="BY300">
        <v>0</v>
      </c>
      <c r="BZ300">
        <v>1</v>
      </c>
      <c r="CA300">
        <v>0</v>
      </c>
      <c r="CB300">
        <v>0</v>
      </c>
      <c r="CC300">
        <v>0</v>
      </c>
      <c r="CD300">
        <v>0</v>
      </c>
      <c r="CE300">
        <v>0</v>
      </c>
      <c r="CF300">
        <v>0</v>
      </c>
      <c r="CG300">
        <v>0</v>
      </c>
      <c r="CH300">
        <v>0</v>
      </c>
      <c r="CI300">
        <v>0</v>
      </c>
      <c r="CJ300">
        <v>0</v>
      </c>
      <c r="CK300">
        <v>0</v>
      </c>
      <c r="CL300">
        <v>0</v>
      </c>
      <c r="CM300">
        <v>0</v>
      </c>
      <c r="CN300">
        <v>0</v>
      </c>
      <c r="CO300">
        <v>0</v>
      </c>
      <c r="CP300">
        <v>0</v>
      </c>
      <c r="CQ300">
        <v>0</v>
      </c>
      <c r="CR300">
        <v>0</v>
      </c>
      <c r="CS300">
        <v>1</v>
      </c>
      <c r="CT300">
        <v>0</v>
      </c>
      <c r="CU300">
        <v>0</v>
      </c>
      <c r="CV300">
        <v>1</v>
      </c>
      <c r="CW300">
        <v>0</v>
      </c>
      <c r="CX300">
        <v>1</v>
      </c>
      <c r="CY300">
        <v>0</v>
      </c>
      <c r="CZ300">
        <v>1</v>
      </c>
      <c r="DA300">
        <v>1</v>
      </c>
      <c r="DB300">
        <v>0</v>
      </c>
      <c r="DC300">
        <v>0</v>
      </c>
      <c r="DD300">
        <v>0</v>
      </c>
      <c r="DE300">
        <v>0</v>
      </c>
      <c r="DF300">
        <v>1</v>
      </c>
      <c r="DG300">
        <v>1</v>
      </c>
      <c r="DH300">
        <v>0</v>
      </c>
      <c r="DI300">
        <v>0</v>
      </c>
      <c r="DJ300">
        <v>0</v>
      </c>
      <c r="DK300">
        <v>0</v>
      </c>
      <c r="DL300">
        <v>0</v>
      </c>
      <c r="DM300">
        <v>0</v>
      </c>
      <c r="DN300">
        <v>0</v>
      </c>
      <c r="DO300">
        <v>0</v>
      </c>
      <c r="DP300">
        <v>0</v>
      </c>
      <c r="DQ300">
        <v>0</v>
      </c>
      <c r="DR300">
        <v>0</v>
      </c>
      <c r="DS300">
        <v>0</v>
      </c>
      <c r="DT300">
        <v>0</v>
      </c>
      <c r="DU300">
        <v>0</v>
      </c>
      <c r="DV300">
        <v>0</v>
      </c>
      <c r="DW300">
        <v>0</v>
      </c>
      <c r="DX300">
        <v>0</v>
      </c>
      <c r="DY300">
        <v>0</v>
      </c>
      <c r="DZ300">
        <v>0</v>
      </c>
      <c r="EA300">
        <v>0</v>
      </c>
      <c r="EB300">
        <v>0</v>
      </c>
      <c r="EC300">
        <v>0</v>
      </c>
      <c r="ED300">
        <v>0</v>
      </c>
      <c r="EE300">
        <v>0</v>
      </c>
      <c r="EF300">
        <v>0</v>
      </c>
      <c r="EG300">
        <v>0</v>
      </c>
      <c r="EH300">
        <v>0</v>
      </c>
      <c r="EI300">
        <v>0</v>
      </c>
      <c r="EJ300">
        <v>1</v>
      </c>
      <c r="EK300">
        <v>0</v>
      </c>
      <c r="EL300">
        <v>0</v>
      </c>
      <c r="EM300">
        <v>0</v>
      </c>
      <c r="EN300">
        <v>0</v>
      </c>
      <c r="EO300">
        <v>0</v>
      </c>
      <c r="EP300">
        <v>0</v>
      </c>
      <c r="EQ300">
        <v>0</v>
      </c>
      <c r="ER300">
        <v>0</v>
      </c>
      <c r="ES300">
        <v>0</v>
      </c>
      <c r="ET300">
        <v>1</v>
      </c>
      <c r="EU300">
        <v>0</v>
      </c>
      <c r="EV300">
        <v>0</v>
      </c>
      <c r="EW300">
        <v>2</v>
      </c>
      <c r="EX300" t="s">
        <v>1925</v>
      </c>
      <c r="EY300" t="s">
        <v>1925</v>
      </c>
      <c r="EZ300" t="s">
        <v>1925</v>
      </c>
      <c r="FA300" t="s">
        <v>1925</v>
      </c>
      <c r="FB300" t="s">
        <v>1925</v>
      </c>
      <c r="FC300" t="s">
        <v>1925</v>
      </c>
      <c r="FD300" t="s">
        <v>1925</v>
      </c>
      <c r="FE300">
        <v>0</v>
      </c>
      <c r="FF300" t="s">
        <v>1925</v>
      </c>
      <c r="FG300" t="s">
        <v>1925</v>
      </c>
      <c r="FH300" t="s">
        <v>1925</v>
      </c>
      <c r="FI300" t="s">
        <v>1925</v>
      </c>
      <c r="FJ300" t="s">
        <v>1925</v>
      </c>
      <c r="FK300" t="s">
        <v>1925</v>
      </c>
      <c r="FL300">
        <v>1</v>
      </c>
      <c r="FM300">
        <v>1</v>
      </c>
      <c r="FN300">
        <v>1</v>
      </c>
      <c r="FO300">
        <v>0</v>
      </c>
      <c r="FP300">
        <v>0</v>
      </c>
      <c r="FQ300">
        <v>0</v>
      </c>
      <c r="FR300">
        <v>1</v>
      </c>
      <c r="FS300">
        <v>0</v>
      </c>
      <c r="FT300">
        <v>0</v>
      </c>
      <c r="FU300">
        <v>0</v>
      </c>
      <c r="FV300">
        <v>0</v>
      </c>
      <c r="FW300">
        <v>0</v>
      </c>
      <c r="FX300">
        <v>0</v>
      </c>
      <c r="FY300">
        <v>0</v>
      </c>
      <c r="FZ300">
        <v>1</v>
      </c>
      <c r="GA300">
        <v>0</v>
      </c>
      <c r="GB300">
        <v>0</v>
      </c>
      <c r="GC300">
        <v>0</v>
      </c>
      <c r="GD300" t="s">
        <v>1925</v>
      </c>
      <c r="GE300" t="s">
        <v>1925</v>
      </c>
      <c r="GF300" t="s">
        <v>1925</v>
      </c>
      <c r="GG300" t="s">
        <v>1925</v>
      </c>
      <c r="GH300" t="s">
        <v>1925</v>
      </c>
      <c r="GI300" t="s">
        <v>1925</v>
      </c>
      <c r="GJ300" t="s">
        <v>1925</v>
      </c>
      <c r="GK300" t="s">
        <v>1925</v>
      </c>
      <c r="GL300" t="s">
        <v>1925</v>
      </c>
      <c r="GM300" t="s">
        <v>1925</v>
      </c>
      <c r="GN300" t="s">
        <v>1925</v>
      </c>
      <c r="GO300" t="s">
        <v>1925</v>
      </c>
      <c r="GP300" t="s">
        <v>1925</v>
      </c>
      <c r="GQ300" t="s">
        <v>1925</v>
      </c>
      <c r="GR300" t="s">
        <v>1925</v>
      </c>
      <c r="GS300" t="s">
        <v>1925</v>
      </c>
      <c r="GT300" t="s">
        <v>1925</v>
      </c>
      <c r="GU300" t="s">
        <v>1925</v>
      </c>
      <c r="GV300" t="s">
        <v>1925</v>
      </c>
      <c r="GW300" t="s">
        <v>1925</v>
      </c>
      <c r="GX300" t="s">
        <v>1925</v>
      </c>
      <c r="GY300" t="s">
        <v>1925</v>
      </c>
      <c r="GZ300" t="s">
        <v>1925</v>
      </c>
      <c r="HA300" t="s">
        <v>1925</v>
      </c>
      <c r="HB300" t="s">
        <v>1925</v>
      </c>
      <c r="HC300" t="s">
        <v>1925</v>
      </c>
      <c r="HD300" t="s">
        <v>1925</v>
      </c>
      <c r="HE300">
        <v>0</v>
      </c>
      <c r="HF300" t="s">
        <v>1925</v>
      </c>
      <c r="HG300" t="s">
        <v>1925</v>
      </c>
      <c r="HH300" t="s">
        <v>1925</v>
      </c>
      <c r="HI300" t="s">
        <v>1925</v>
      </c>
      <c r="HJ300" t="s">
        <v>1925</v>
      </c>
      <c r="HK300" t="s">
        <v>1925</v>
      </c>
      <c r="HL300" t="s">
        <v>1925</v>
      </c>
      <c r="HM300" t="s">
        <v>1925</v>
      </c>
      <c r="HN300" t="s">
        <v>1925</v>
      </c>
      <c r="HO300" t="s">
        <v>1925</v>
      </c>
      <c r="HP300" t="s">
        <v>1925</v>
      </c>
      <c r="HQ300" t="s">
        <v>1925</v>
      </c>
      <c r="HR300" t="s">
        <v>1925</v>
      </c>
      <c r="HS300" t="s">
        <v>1925</v>
      </c>
    </row>
    <row r="301" spans="1:227" x14ac:dyDescent="0.35">
      <c r="A301" t="s">
        <v>1271</v>
      </c>
      <c r="B301" s="1">
        <v>42199</v>
      </c>
      <c r="C301" s="1">
        <v>42308</v>
      </c>
      <c r="D301">
        <v>1</v>
      </c>
      <c r="E301">
        <v>0</v>
      </c>
      <c r="F301" t="s">
        <v>1925</v>
      </c>
      <c r="G301" t="s">
        <v>1925</v>
      </c>
      <c r="H301" t="s">
        <v>1925</v>
      </c>
      <c r="I301" t="s">
        <v>1925</v>
      </c>
      <c r="J301" t="s">
        <v>1925</v>
      </c>
      <c r="K301" t="s">
        <v>1925</v>
      </c>
      <c r="L301" t="s">
        <v>1925</v>
      </c>
      <c r="M301" t="s">
        <v>1925</v>
      </c>
      <c r="N301" t="s">
        <v>1925</v>
      </c>
      <c r="O301" t="s">
        <v>1925</v>
      </c>
      <c r="P301" t="s">
        <v>1925</v>
      </c>
      <c r="Q301" t="s">
        <v>1925</v>
      </c>
      <c r="R301" t="s">
        <v>1925</v>
      </c>
      <c r="S301" t="s">
        <v>1925</v>
      </c>
      <c r="T301" t="s">
        <v>1925</v>
      </c>
      <c r="U301" t="s">
        <v>1925</v>
      </c>
      <c r="V301" t="s">
        <v>1925</v>
      </c>
      <c r="W301" t="s">
        <v>1925</v>
      </c>
      <c r="X301" t="s">
        <v>1925</v>
      </c>
      <c r="Y301" t="s">
        <v>1925</v>
      </c>
      <c r="Z301" t="s">
        <v>1925</v>
      </c>
      <c r="AA301" t="s">
        <v>1925</v>
      </c>
      <c r="AB301" t="s">
        <v>1925</v>
      </c>
      <c r="AC301" t="s">
        <v>1925</v>
      </c>
      <c r="AD301" t="s">
        <v>1925</v>
      </c>
      <c r="AE301" t="s">
        <v>1925</v>
      </c>
      <c r="AF301" t="s">
        <v>1925</v>
      </c>
      <c r="AG301" t="s">
        <v>1925</v>
      </c>
      <c r="AH301" t="s">
        <v>1925</v>
      </c>
      <c r="AI301" t="s">
        <v>1925</v>
      </c>
      <c r="AJ301" t="s">
        <v>1925</v>
      </c>
      <c r="AK301" t="s">
        <v>1925</v>
      </c>
      <c r="AL301" t="s">
        <v>1925</v>
      </c>
      <c r="AM301" t="s">
        <v>1925</v>
      </c>
      <c r="AN301" t="s">
        <v>1925</v>
      </c>
      <c r="AO301" t="s">
        <v>1925</v>
      </c>
      <c r="AP301" t="s">
        <v>1925</v>
      </c>
      <c r="AQ301" t="s">
        <v>1925</v>
      </c>
      <c r="AR301" t="s">
        <v>1925</v>
      </c>
      <c r="AS301" t="s">
        <v>1925</v>
      </c>
      <c r="AT301" t="s">
        <v>1925</v>
      </c>
      <c r="AU301" t="s">
        <v>1925</v>
      </c>
      <c r="AV301" t="s">
        <v>1925</v>
      </c>
      <c r="AW301" t="s">
        <v>1925</v>
      </c>
      <c r="AX301" t="s">
        <v>1925</v>
      </c>
      <c r="AY301" t="s">
        <v>1925</v>
      </c>
      <c r="AZ301" t="s">
        <v>1925</v>
      </c>
      <c r="BA301" t="s">
        <v>1925</v>
      </c>
      <c r="BB301" t="s">
        <v>1925</v>
      </c>
      <c r="BC301" t="s">
        <v>1925</v>
      </c>
      <c r="BD301" t="s">
        <v>1925</v>
      </c>
      <c r="BE301" t="s">
        <v>1925</v>
      </c>
      <c r="BF301" t="s">
        <v>1925</v>
      </c>
      <c r="BG301" t="s">
        <v>1925</v>
      </c>
      <c r="BH301" t="s">
        <v>1925</v>
      </c>
      <c r="BI301" t="s">
        <v>1925</v>
      </c>
      <c r="BJ301" t="s">
        <v>1925</v>
      </c>
      <c r="BK301" t="s">
        <v>1925</v>
      </c>
      <c r="BL301" t="s">
        <v>1925</v>
      </c>
      <c r="BM301" t="s">
        <v>1925</v>
      </c>
      <c r="BN301" t="s">
        <v>1925</v>
      </c>
      <c r="BO301" t="s">
        <v>1925</v>
      </c>
      <c r="BP301" t="s">
        <v>1925</v>
      </c>
      <c r="BQ301" t="s">
        <v>1925</v>
      </c>
      <c r="BR301" t="s">
        <v>1925</v>
      </c>
      <c r="BS301" t="s">
        <v>1925</v>
      </c>
      <c r="BT301">
        <v>1</v>
      </c>
      <c r="BU301">
        <v>0</v>
      </c>
      <c r="BV301">
        <v>0</v>
      </c>
      <c r="BW301">
        <v>1</v>
      </c>
      <c r="BX301">
        <v>0</v>
      </c>
      <c r="BY301">
        <v>0</v>
      </c>
      <c r="BZ301">
        <v>1</v>
      </c>
      <c r="CA301">
        <v>0</v>
      </c>
      <c r="CB301">
        <v>0</v>
      </c>
      <c r="CC301">
        <v>0</v>
      </c>
      <c r="CD301">
        <v>0</v>
      </c>
      <c r="CE301">
        <v>0</v>
      </c>
      <c r="CF301">
        <v>0</v>
      </c>
      <c r="CG301">
        <v>0</v>
      </c>
      <c r="CH301">
        <v>0</v>
      </c>
      <c r="CI301">
        <v>0</v>
      </c>
      <c r="CJ301">
        <v>0</v>
      </c>
      <c r="CK301">
        <v>0</v>
      </c>
      <c r="CL301">
        <v>0</v>
      </c>
      <c r="CM301">
        <v>0</v>
      </c>
      <c r="CN301">
        <v>0</v>
      </c>
      <c r="CO301">
        <v>0</v>
      </c>
      <c r="CP301">
        <v>0</v>
      </c>
      <c r="CQ301">
        <v>0</v>
      </c>
      <c r="CR301">
        <v>0</v>
      </c>
      <c r="CS301">
        <v>1</v>
      </c>
      <c r="CT301">
        <v>0</v>
      </c>
      <c r="CU301">
        <v>0</v>
      </c>
      <c r="CV301">
        <v>1</v>
      </c>
      <c r="CW301">
        <v>0</v>
      </c>
      <c r="CX301">
        <v>1</v>
      </c>
      <c r="CY301">
        <v>0</v>
      </c>
      <c r="CZ301">
        <v>1</v>
      </c>
      <c r="DA301">
        <v>1</v>
      </c>
      <c r="DB301">
        <v>0</v>
      </c>
      <c r="DC301">
        <v>0</v>
      </c>
      <c r="DD301">
        <v>0</v>
      </c>
      <c r="DE301">
        <v>0</v>
      </c>
      <c r="DF301">
        <v>1</v>
      </c>
      <c r="DG301">
        <v>1</v>
      </c>
      <c r="DH301">
        <v>0</v>
      </c>
      <c r="DI301">
        <v>0</v>
      </c>
      <c r="DJ301">
        <v>0</v>
      </c>
      <c r="DK301">
        <v>0</v>
      </c>
      <c r="DL301">
        <v>0</v>
      </c>
      <c r="DM301">
        <v>0</v>
      </c>
      <c r="DN301">
        <v>0</v>
      </c>
      <c r="DO301">
        <v>0</v>
      </c>
      <c r="DP301">
        <v>0</v>
      </c>
      <c r="DQ301">
        <v>0</v>
      </c>
      <c r="DR301">
        <v>0</v>
      </c>
      <c r="DS301">
        <v>0</v>
      </c>
      <c r="DT301">
        <v>0</v>
      </c>
      <c r="DU301">
        <v>0</v>
      </c>
      <c r="DV301">
        <v>0</v>
      </c>
      <c r="DW301">
        <v>0</v>
      </c>
      <c r="DX301">
        <v>0</v>
      </c>
      <c r="DY301">
        <v>0</v>
      </c>
      <c r="DZ301">
        <v>0</v>
      </c>
      <c r="EA301">
        <v>0</v>
      </c>
      <c r="EB301">
        <v>0</v>
      </c>
      <c r="EC301">
        <v>0</v>
      </c>
      <c r="ED301">
        <v>0</v>
      </c>
      <c r="EE301">
        <v>0</v>
      </c>
      <c r="EF301">
        <v>0</v>
      </c>
      <c r="EG301">
        <v>0</v>
      </c>
      <c r="EH301">
        <v>0</v>
      </c>
      <c r="EI301">
        <v>0</v>
      </c>
      <c r="EJ301">
        <v>1</v>
      </c>
      <c r="EK301">
        <v>0</v>
      </c>
      <c r="EL301">
        <v>0</v>
      </c>
      <c r="EM301">
        <v>0</v>
      </c>
      <c r="EN301">
        <v>0</v>
      </c>
      <c r="EO301">
        <v>0</v>
      </c>
      <c r="EP301">
        <v>0</v>
      </c>
      <c r="EQ301">
        <v>0</v>
      </c>
      <c r="ER301">
        <v>0</v>
      </c>
      <c r="ES301">
        <v>0</v>
      </c>
      <c r="ET301">
        <v>1</v>
      </c>
      <c r="EU301">
        <v>0</v>
      </c>
      <c r="EV301">
        <v>0</v>
      </c>
      <c r="EW301">
        <v>2</v>
      </c>
      <c r="EX301" t="s">
        <v>1925</v>
      </c>
      <c r="EY301" t="s">
        <v>1925</v>
      </c>
      <c r="EZ301" t="s">
        <v>1925</v>
      </c>
      <c r="FA301" t="s">
        <v>1925</v>
      </c>
      <c r="FB301" t="s">
        <v>1925</v>
      </c>
      <c r="FC301" t="s">
        <v>1925</v>
      </c>
      <c r="FD301" t="s">
        <v>1925</v>
      </c>
      <c r="FE301">
        <v>0</v>
      </c>
      <c r="FF301" t="s">
        <v>1925</v>
      </c>
      <c r="FG301" t="s">
        <v>1925</v>
      </c>
      <c r="FH301" t="s">
        <v>1925</v>
      </c>
      <c r="FI301" t="s">
        <v>1925</v>
      </c>
      <c r="FJ301" t="s">
        <v>1925</v>
      </c>
      <c r="FK301" t="s">
        <v>1925</v>
      </c>
      <c r="FL301">
        <v>1</v>
      </c>
      <c r="FM301">
        <v>1</v>
      </c>
      <c r="FN301">
        <v>1</v>
      </c>
      <c r="FO301">
        <v>0</v>
      </c>
      <c r="FP301">
        <v>0</v>
      </c>
      <c r="FQ301">
        <v>0</v>
      </c>
      <c r="FR301">
        <v>1</v>
      </c>
      <c r="FS301">
        <v>0</v>
      </c>
      <c r="FT301">
        <v>0</v>
      </c>
      <c r="FU301">
        <v>0</v>
      </c>
      <c r="FV301">
        <v>0</v>
      </c>
      <c r="FW301">
        <v>0</v>
      </c>
      <c r="FX301">
        <v>0</v>
      </c>
      <c r="FY301">
        <v>0</v>
      </c>
      <c r="FZ301">
        <v>1</v>
      </c>
      <c r="GA301">
        <v>0</v>
      </c>
      <c r="GB301">
        <v>0</v>
      </c>
      <c r="GC301">
        <v>0</v>
      </c>
      <c r="GD301" t="s">
        <v>1925</v>
      </c>
      <c r="GE301" t="s">
        <v>1925</v>
      </c>
      <c r="GF301" t="s">
        <v>1925</v>
      </c>
      <c r="GG301" t="s">
        <v>1925</v>
      </c>
      <c r="GH301" t="s">
        <v>1925</v>
      </c>
      <c r="GI301" t="s">
        <v>1925</v>
      </c>
      <c r="GJ301" t="s">
        <v>1925</v>
      </c>
      <c r="GK301" t="s">
        <v>1925</v>
      </c>
      <c r="GL301" t="s">
        <v>1925</v>
      </c>
      <c r="GM301" t="s">
        <v>1925</v>
      </c>
      <c r="GN301" t="s">
        <v>1925</v>
      </c>
      <c r="GO301" t="s">
        <v>1925</v>
      </c>
      <c r="GP301" t="s">
        <v>1925</v>
      </c>
      <c r="GQ301" t="s">
        <v>1925</v>
      </c>
      <c r="GR301" t="s">
        <v>1925</v>
      </c>
      <c r="GS301" t="s">
        <v>1925</v>
      </c>
      <c r="GT301" t="s">
        <v>1925</v>
      </c>
      <c r="GU301" t="s">
        <v>1925</v>
      </c>
      <c r="GV301" t="s">
        <v>1925</v>
      </c>
      <c r="GW301" t="s">
        <v>1925</v>
      </c>
      <c r="GX301" t="s">
        <v>1925</v>
      </c>
      <c r="GY301" t="s">
        <v>1925</v>
      </c>
      <c r="GZ301" t="s">
        <v>1925</v>
      </c>
      <c r="HA301" t="s">
        <v>1925</v>
      </c>
      <c r="HB301" t="s">
        <v>1925</v>
      </c>
      <c r="HC301" t="s">
        <v>1925</v>
      </c>
      <c r="HD301" t="s">
        <v>1925</v>
      </c>
      <c r="HE301">
        <v>0</v>
      </c>
      <c r="HF301" t="s">
        <v>1925</v>
      </c>
      <c r="HG301" t="s">
        <v>1925</v>
      </c>
      <c r="HH301" t="s">
        <v>1925</v>
      </c>
      <c r="HI301" t="s">
        <v>1925</v>
      </c>
      <c r="HJ301" t="s">
        <v>1925</v>
      </c>
      <c r="HK301" t="s">
        <v>1925</v>
      </c>
      <c r="HL301" t="s">
        <v>1925</v>
      </c>
      <c r="HM301" t="s">
        <v>1925</v>
      </c>
      <c r="HN301" t="s">
        <v>1925</v>
      </c>
      <c r="HO301" t="s">
        <v>1925</v>
      </c>
      <c r="HP301" t="s">
        <v>1925</v>
      </c>
      <c r="HQ301" t="s">
        <v>1925</v>
      </c>
      <c r="HR301" t="s">
        <v>1925</v>
      </c>
      <c r="HS301" t="s">
        <v>1925</v>
      </c>
    </row>
    <row r="302" spans="1:227" x14ac:dyDescent="0.35">
      <c r="A302" t="s">
        <v>1271</v>
      </c>
      <c r="B302" s="1">
        <v>42309</v>
      </c>
      <c r="C302" s="1">
        <v>42551</v>
      </c>
      <c r="D302">
        <v>1</v>
      </c>
      <c r="E302">
        <v>0</v>
      </c>
      <c r="F302" t="s">
        <v>1925</v>
      </c>
      <c r="G302" t="s">
        <v>1925</v>
      </c>
      <c r="H302" t="s">
        <v>1925</v>
      </c>
      <c r="I302" t="s">
        <v>1925</v>
      </c>
      <c r="J302" t="s">
        <v>1925</v>
      </c>
      <c r="K302" t="s">
        <v>1925</v>
      </c>
      <c r="L302" t="s">
        <v>1925</v>
      </c>
      <c r="M302" t="s">
        <v>1925</v>
      </c>
      <c r="N302" t="s">
        <v>1925</v>
      </c>
      <c r="O302" t="s">
        <v>1925</v>
      </c>
      <c r="P302" t="s">
        <v>1925</v>
      </c>
      <c r="Q302" t="s">
        <v>1925</v>
      </c>
      <c r="R302" t="s">
        <v>1925</v>
      </c>
      <c r="S302" t="s">
        <v>1925</v>
      </c>
      <c r="T302" t="s">
        <v>1925</v>
      </c>
      <c r="U302" t="s">
        <v>1925</v>
      </c>
      <c r="V302" t="s">
        <v>1925</v>
      </c>
      <c r="W302" t="s">
        <v>1925</v>
      </c>
      <c r="X302" t="s">
        <v>1925</v>
      </c>
      <c r="Y302" t="s">
        <v>1925</v>
      </c>
      <c r="Z302" t="s">
        <v>1925</v>
      </c>
      <c r="AA302" t="s">
        <v>1925</v>
      </c>
      <c r="AB302" t="s">
        <v>1925</v>
      </c>
      <c r="AC302" t="s">
        <v>1925</v>
      </c>
      <c r="AD302" t="s">
        <v>1925</v>
      </c>
      <c r="AE302" t="s">
        <v>1925</v>
      </c>
      <c r="AF302" t="s">
        <v>1925</v>
      </c>
      <c r="AG302" t="s">
        <v>1925</v>
      </c>
      <c r="AH302" t="s">
        <v>1925</v>
      </c>
      <c r="AI302" t="s">
        <v>1925</v>
      </c>
      <c r="AJ302" t="s">
        <v>1925</v>
      </c>
      <c r="AK302" t="s">
        <v>1925</v>
      </c>
      <c r="AL302" t="s">
        <v>1925</v>
      </c>
      <c r="AM302" t="s">
        <v>1925</v>
      </c>
      <c r="AN302" t="s">
        <v>1925</v>
      </c>
      <c r="AO302" t="s">
        <v>1925</v>
      </c>
      <c r="AP302" t="s">
        <v>1925</v>
      </c>
      <c r="AQ302" t="s">
        <v>1925</v>
      </c>
      <c r="AR302" t="s">
        <v>1925</v>
      </c>
      <c r="AS302" t="s">
        <v>1925</v>
      </c>
      <c r="AT302" t="s">
        <v>1925</v>
      </c>
      <c r="AU302" t="s">
        <v>1925</v>
      </c>
      <c r="AV302" t="s">
        <v>1925</v>
      </c>
      <c r="AW302" t="s">
        <v>1925</v>
      </c>
      <c r="AX302" t="s">
        <v>1925</v>
      </c>
      <c r="AY302" t="s">
        <v>1925</v>
      </c>
      <c r="AZ302" t="s">
        <v>1925</v>
      </c>
      <c r="BA302" t="s">
        <v>1925</v>
      </c>
      <c r="BB302" t="s">
        <v>1925</v>
      </c>
      <c r="BC302" t="s">
        <v>1925</v>
      </c>
      <c r="BD302" t="s">
        <v>1925</v>
      </c>
      <c r="BE302" t="s">
        <v>1925</v>
      </c>
      <c r="BF302" t="s">
        <v>1925</v>
      </c>
      <c r="BG302" t="s">
        <v>1925</v>
      </c>
      <c r="BH302" t="s">
        <v>1925</v>
      </c>
      <c r="BI302" t="s">
        <v>1925</v>
      </c>
      <c r="BJ302" t="s">
        <v>1925</v>
      </c>
      <c r="BK302" t="s">
        <v>1925</v>
      </c>
      <c r="BL302" t="s">
        <v>1925</v>
      </c>
      <c r="BM302" t="s">
        <v>1925</v>
      </c>
      <c r="BN302" t="s">
        <v>1925</v>
      </c>
      <c r="BO302" t="s">
        <v>1925</v>
      </c>
      <c r="BP302" t="s">
        <v>1925</v>
      </c>
      <c r="BQ302" t="s">
        <v>1925</v>
      </c>
      <c r="BR302" t="s">
        <v>1925</v>
      </c>
      <c r="BS302" t="s">
        <v>1925</v>
      </c>
      <c r="BT302">
        <v>1</v>
      </c>
      <c r="BU302">
        <v>0</v>
      </c>
      <c r="BV302">
        <v>0</v>
      </c>
      <c r="BW302">
        <v>1</v>
      </c>
      <c r="BX302">
        <v>0</v>
      </c>
      <c r="BY302">
        <v>0</v>
      </c>
      <c r="BZ302">
        <v>1</v>
      </c>
      <c r="CA302">
        <v>0</v>
      </c>
      <c r="CB302">
        <v>0</v>
      </c>
      <c r="CC302">
        <v>0</v>
      </c>
      <c r="CD302">
        <v>0</v>
      </c>
      <c r="CE302">
        <v>0</v>
      </c>
      <c r="CF302">
        <v>0</v>
      </c>
      <c r="CG302">
        <v>0</v>
      </c>
      <c r="CH302">
        <v>0</v>
      </c>
      <c r="CI302">
        <v>0</v>
      </c>
      <c r="CJ302">
        <v>0</v>
      </c>
      <c r="CK302">
        <v>0</v>
      </c>
      <c r="CL302">
        <v>0</v>
      </c>
      <c r="CM302">
        <v>0</v>
      </c>
      <c r="CN302">
        <v>0</v>
      </c>
      <c r="CO302">
        <v>0</v>
      </c>
      <c r="CP302">
        <v>0</v>
      </c>
      <c r="CQ302">
        <v>0</v>
      </c>
      <c r="CR302">
        <v>0</v>
      </c>
      <c r="CS302">
        <v>1</v>
      </c>
      <c r="CT302">
        <v>0</v>
      </c>
      <c r="CU302">
        <v>0</v>
      </c>
      <c r="CV302">
        <v>1</v>
      </c>
      <c r="CW302">
        <v>0</v>
      </c>
      <c r="CX302">
        <v>1</v>
      </c>
      <c r="CY302">
        <v>0</v>
      </c>
      <c r="CZ302">
        <v>1</v>
      </c>
      <c r="DA302">
        <v>1</v>
      </c>
      <c r="DB302">
        <v>0</v>
      </c>
      <c r="DC302">
        <v>0</v>
      </c>
      <c r="DD302">
        <v>0</v>
      </c>
      <c r="DE302">
        <v>0</v>
      </c>
      <c r="DF302">
        <v>1</v>
      </c>
      <c r="DG302">
        <v>1</v>
      </c>
      <c r="DH302">
        <v>0</v>
      </c>
      <c r="DI302">
        <v>0</v>
      </c>
      <c r="DJ302">
        <v>0</v>
      </c>
      <c r="DK302">
        <v>0</v>
      </c>
      <c r="DL302">
        <v>0</v>
      </c>
      <c r="DM302">
        <v>0</v>
      </c>
      <c r="DN302">
        <v>0</v>
      </c>
      <c r="DO302">
        <v>0</v>
      </c>
      <c r="DP302">
        <v>0</v>
      </c>
      <c r="DQ302">
        <v>0</v>
      </c>
      <c r="DR302">
        <v>0</v>
      </c>
      <c r="DS302">
        <v>0</v>
      </c>
      <c r="DT302">
        <v>0</v>
      </c>
      <c r="DU302">
        <v>0</v>
      </c>
      <c r="DV302">
        <v>0</v>
      </c>
      <c r="DW302">
        <v>0</v>
      </c>
      <c r="DX302">
        <v>0</v>
      </c>
      <c r="DY302">
        <v>0</v>
      </c>
      <c r="DZ302">
        <v>0</v>
      </c>
      <c r="EA302">
        <v>0</v>
      </c>
      <c r="EB302">
        <v>0</v>
      </c>
      <c r="EC302">
        <v>0</v>
      </c>
      <c r="ED302">
        <v>0</v>
      </c>
      <c r="EE302">
        <v>0</v>
      </c>
      <c r="EF302">
        <v>0</v>
      </c>
      <c r="EG302">
        <v>0</v>
      </c>
      <c r="EH302">
        <v>0</v>
      </c>
      <c r="EI302">
        <v>0</v>
      </c>
      <c r="EJ302">
        <v>1</v>
      </c>
      <c r="EK302">
        <v>0</v>
      </c>
      <c r="EL302">
        <v>0</v>
      </c>
      <c r="EM302">
        <v>0</v>
      </c>
      <c r="EN302">
        <v>0</v>
      </c>
      <c r="EO302">
        <v>0</v>
      </c>
      <c r="EP302">
        <v>0</v>
      </c>
      <c r="EQ302">
        <v>0</v>
      </c>
      <c r="ER302">
        <v>0</v>
      </c>
      <c r="ES302">
        <v>0</v>
      </c>
      <c r="ET302">
        <v>1</v>
      </c>
      <c r="EU302">
        <v>0</v>
      </c>
      <c r="EV302">
        <v>0</v>
      </c>
      <c r="EW302">
        <v>2</v>
      </c>
      <c r="EX302" t="s">
        <v>1925</v>
      </c>
      <c r="EY302" t="s">
        <v>1925</v>
      </c>
      <c r="EZ302" t="s">
        <v>1925</v>
      </c>
      <c r="FA302" t="s">
        <v>1925</v>
      </c>
      <c r="FB302" t="s">
        <v>1925</v>
      </c>
      <c r="FC302" t="s">
        <v>1925</v>
      </c>
      <c r="FD302" t="s">
        <v>1925</v>
      </c>
      <c r="FE302">
        <v>0</v>
      </c>
      <c r="FF302" t="s">
        <v>1925</v>
      </c>
      <c r="FG302" t="s">
        <v>1925</v>
      </c>
      <c r="FH302" t="s">
        <v>1925</v>
      </c>
      <c r="FI302" t="s">
        <v>1925</v>
      </c>
      <c r="FJ302" t="s">
        <v>1925</v>
      </c>
      <c r="FK302" t="s">
        <v>1925</v>
      </c>
      <c r="FL302">
        <v>1</v>
      </c>
      <c r="FM302">
        <v>1</v>
      </c>
      <c r="FN302">
        <v>1</v>
      </c>
      <c r="FO302">
        <v>0</v>
      </c>
      <c r="FP302">
        <v>0</v>
      </c>
      <c r="FQ302">
        <v>0</v>
      </c>
      <c r="FR302">
        <v>1</v>
      </c>
      <c r="FS302">
        <v>0</v>
      </c>
      <c r="FT302">
        <v>0</v>
      </c>
      <c r="FU302">
        <v>0</v>
      </c>
      <c r="FV302">
        <v>0</v>
      </c>
      <c r="FW302">
        <v>0</v>
      </c>
      <c r="FX302">
        <v>0</v>
      </c>
      <c r="FY302">
        <v>0</v>
      </c>
      <c r="FZ302">
        <v>1</v>
      </c>
      <c r="GA302">
        <v>0</v>
      </c>
      <c r="GB302">
        <v>0</v>
      </c>
      <c r="GC302">
        <v>0</v>
      </c>
      <c r="GD302" t="s">
        <v>1925</v>
      </c>
      <c r="GE302" t="s">
        <v>1925</v>
      </c>
      <c r="GF302" t="s">
        <v>1925</v>
      </c>
      <c r="GG302" t="s">
        <v>1925</v>
      </c>
      <c r="GH302" t="s">
        <v>1925</v>
      </c>
      <c r="GI302" t="s">
        <v>1925</v>
      </c>
      <c r="GJ302" t="s">
        <v>1925</v>
      </c>
      <c r="GK302" t="s">
        <v>1925</v>
      </c>
      <c r="GL302" t="s">
        <v>1925</v>
      </c>
      <c r="GM302" t="s">
        <v>1925</v>
      </c>
      <c r="GN302" t="s">
        <v>1925</v>
      </c>
      <c r="GO302" t="s">
        <v>1925</v>
      </c>
      <c r="GP302" t="s">
        <v>1925</v>
      </c>
      <c r="GQ302" t="s">
        <v>1925</v>
      </c>
      <c r="GR302" t="s">
        <v>1925</v>
      </c>
      <c r="GS302" t="s">
        <v>1925</v>
      </c>
      <c r="GT302" t="s">
        <v>1925</v>
      </c>
      <c r="GU302" t="s">
        <v>1925</v>
      </c>
      <c r="GV302" t="s">
        <v>1925</v>
      </c>
      <c r="GW302" t="s">
        <v>1925</v>
      </c>
      <c r="GX302" t="s">
        <v>1925</v>
      </c>
      <c r="GY302" t="s">
        <v>1925</v>
      </c>
      <c r="GZ302" t="s">
        <v>1925</v>
      </c>
      <c r="HA302" t="s">
        <v>1925</v>
      </c>
      <c r="HB302" t="s">
        <v>1925</v>
      </c>
      <c r="HC302" t="s">
        <v>1925</v>
      </c>
      <c r="HD302" t="s">
        <v>1925</v>
      </c>
      <c r="HE302">
        <v>0</v>
      </c>
      <c r="HF302" t="s">
        <v>1925</v>
      </c>
      <c r="HG302" t="s">
        <v>1925</v>
      </c>
      <c r="HH302" t="s">
        <v>1925</v>
      </c>
      <c r="HI302" t="s">
        <v>1925</v>
      </c>
      <c r="HJ302" t="s">
        <v>1925</v>
      </c>
      <c r="HK302" t="s">
        <v>1925</v>
      </c>
      <c r="HL302" t="s">
        <v>1925</v>
      </c>
      <c r="HM302" t="s">
        <v>1925</v>
      </c>
      <c r="HN302" t="s">
        <v>1925</v>
      </c>
      <c r="HO302" t="s">
        <v>1925</v>
      </c>
      <c r="HP302" t="s">
        <v>1925</v>
      </c>
      <c r="HQ302" t="s">
        <v>1925</v>
      </c>
      <c r="HR302" t="s">
        <v>1925</v>
      </c>
      <c r="HS302" t="s">
        <v>1925</v>
      </c>
    </row>
    <row r="303" spans="1:227" x14ac:dyDescent="0.35">
      <c r="A303" t="s">
        <v>1271</v>
      </c>
      <c r="B303" s="1">
        <v>42552</v>
      </c>
      <c r="C303" s="1">
        <v>43281</v>
      </c>
      <c r="D303">
        <v>1</v>
      </c>
      <c r="E303">
        <v>0</v>
      </c>
      <c r="F303" t="s">
        <v>1925</v>
      </c>
      <c r="G303" t="s">
        <v>1925</v>
      </c>
      <c r="H303" t="s">
        <v>1925</v>
      </c>
      <c r="I303" t="s">
        <v>1925</v>
      </c>
      <c r="J303" t="s">
        <v>1925</v>
      </c>
      <c r="K303" t="s">
        <v>1925</v>
      </c>
      <c r="L303" t="s">
        <v>1925</v>
      </c>
      <c r="M303" t="s">
        <v>1925</v>
      </c>
      <c r="N303" t="s">
        <v>1925</v>
      </c>
      <c r="O303" t="s">
        <v>1925</v>
      </c>
      <c r="P303" t="s">
        <v>1925</v>
      </c>
      <c r="Q303" t="s">
        <v>1925</v>
      </c>
      <c r="R303" t="s">
        <v>1925</v>
      </c>
      <c r="S303" t="s">
        <v>1925</v>
      </c>
      <c r="T303" t="s">
        <v>1925</v>
      </c>
      <c r="U303" t="s">
        <v>1925</v>
      </c>
      <c r="V303" t="s">
        <v>1925</v>
      </c>
      <c r="W303" t="s">
        <v>1925</v>
      </c>
      <c r="X303" t="s">
        <v>1925</v>
      </c>
      <c r="Y303" t="s">
        <v>1925</v>
      </c>
      <c r="Z303" t="s">
        <v>1925</v>
      </c>
      <c r="AA303" t="s">
        <v>1925</v>
      </c>
      <c r="AB303" t="s">
        <v>1925</v>
      </c>
      <c r="AC303" t="s">
        <v>1925</v>
      </c>
      <c r="AD303" t="s">
        <v>1925</v>
      </c>
      <c r="AE303" t="s">
        <v>1925</v>
      </c>
      <c r="AF303" t="s">
        <v>1925</v>
      </c>
      <c r="AG303" t="s">
        <v>1925</v>
      </c>
      <c r="AH303" t="s">
        <v>1925</v>
      </c>
      <c r="AI303" t="s">
        <v>1925</v>
      </c>
      <c r="AJ303" t="s">
        <v>1925</v>
      </c>
      <c r="AK303" t="s">
        <v>1925</v>
      </c>
      <c r="AL303" t="s">
        <v>1925</v>
      </c>
      <c r="AM303" t="s">
        <v>1925</v>
      </c>
      <c r="AN303" t="s">
        <v>1925</v>
      </c>
      <c r="AO303" t="s">
        <v>1925</v>
      </c>
      <c r="AP303" t="s">
        <v>1925</v>
      </c>
      <c r="AQ303" t="s">
        <v>1925</v>
      </c>
      <c r="AR303" t="s">
        <v>1925</v>
      </c>
      <c r="AS303" t="s">
        <v>1925</v>
      </c>
      <c r="AT303" t="s">
        <v>1925</v>
      </c>
      <c r="AU303" t="s">
        <v>1925</v>
      </c>
      <c r="AV303" t="s">
        <v>1925</v>
      </c>
      <c r="AW303" t="s">
        <v>1925</v>
      </c>
      <c r="AX303" t="s">
        <v>1925</v>
      </c>
      <c r="AY303" t="s">
        <v>1925</v>
      </c>
      <c r="AZ303" t="s">
        <v>1925</v>
      </c>
      <c r="BA303" t="s">
        <v>1925</v>
      </c>
      <c r="BB303" t="s">
        <v>1925</v>
      </c>
      <c r="BC303" t="s">
        <v>1925</v>
      </c>
      <c r="BD303" t="s">
        <v>1925</v>
      </c>
      <c r="BE303" t="s">
        <v>1925</v>
      </c>
      <c r="BF303" t="s">
        <v>1925</v>
      </c>
      <c r="BG303" t="s">
        <v>1925</v>
      </c>
      <c r="BH303" t="s">
        <v>1925</v>
      </c>
      <c r="BI303" t="s">
        <v>1925</v>
      </c>
      <c r="BJ303" t="s">
        <v>1925</v>
      </c>
      <c r="BK303" t="s">
        <v>1925</v>
      </c>
      <c r="BL303" t="s">
        <v>1925</v>
      </c>
      <c r="BM303" t="s">
        <v>1925</v>
      </c>
      <c r="BN303" t="s">
        <v>1925</v>
      </c>
      <c r="BO303" t="s">
        <v>1925</v>
      </c>
      <c r="BP303" t="s">
        <v>1925</v>
      </c>
      <c r="BQ303" t="s">
        <v>1925</v>
      </c>
      <c r="BR303" t="s">
        <v>1925</v>
      </c>
      <c r="BS303" t="s">
        <v>1925</v>
      </c>
      <c r="BT303">
        <v>1</v>
      </c>
      <c r="BU303">
        <v>0</v>
      </c>
      <c r="BV303">
        <v>0</v>
      </c>
      <c r="BW303">
        <v>1</v>
      </c>
      <c r="BX303">
        <v>0</v>
      </c>
      <c r="BY303">
        <v>0</v>
      </c>
      <c r="BZ303">
        <v>1</v>
      </c>
      <c r="CA303">
        <v>0</v>
      </c>
      <c r="CB303">
        <v>0</v>
      </c>
      <c r="CC303">
        <v>0</v>
      </c>
      <c r="CD303">
        <v>0</v>
      </c>
      <c r="CE303">
        <v>0</v>
      </c>
      <c r="CF303">
        <v>0</v>
      </c>
      <c r="CG303">
        <v>0</v>
      </c>
      <c r="CH303">
        <v>0</v>
      </c>
      <c r="CI303">
        <v>0</v>
      </c>
      <c r="CJ303">
        <v>0</v>
      </c>
      <c r="CK303">
        <v>0</v>
      </c>
      <c r="CL303">
        <v>0</v>
      </c>
      <c r="CM303">
        <v>0</v>
      </c>
      <c r="CN303">
        <v>0</v>
      </c>
      <c r="CO303">
        <v>0</v>
      </c>
      <c r="CP303">
        <v>0</v>
      </c>
      <c r="CQ303">
        <v>0</v>
      </c>
      <c r="CR303">
        <v>0</v>
      </c>
      <c r="CS303">
        <v>1</v>
      </c>
      <c r="CT303">
        <v>0</v>
      </c>
      <c r="CU303">
        <v>0</v>
      </c>
      <c r="CV303">
        <v>1</v>
      </c>
      <c r="CW303">
        <v>0</v>
      </c>
      <c r="CX303">
        <v>1</v>
      </c>
      <c r="CY303">
        <v>0</v>
      </c>
      <c r="CZ303">
        <v>1</v>
      </c>
      <c r="DA303">
        <v>1</v>
      </c>
      <c r="DB303">
        <v>0</v>
      </c>
      <c r="DC303">
        <v>0</v>
      </c>
      <c r="DD303">
        <v>0</v>
      </c>
      <c r="DE303">
        <v>0</v>
      </c>
      <c r="DF303">
        <v>1</v>
      </c>
      <c r="DG303">
        <v>1</v>
      </c>
      <c r="DH303">
        <v>0</v>
      </c>
      <c r="DI303">
        <v>0</v>
      </c>
      <c r="DJ303">
        <v>0</v>
      </c>
      <c r="DK303">
        <v>0</v>
      </c>
      <c r="DL303">
        <v>0</v>
      </c>
      <c r="DM303">
        <v>0</v>
      </c>
      <c r="DN303">
        <v>0</v>
      </c>
      <c r="DO303">
        <v>0</v>
      </c>
      <c r="DP303">
        <v>0</v>
      </c>
      <c r="DQ303">
        <v>0</v>
      </c>
      <c r="DR303">
        <v>0</v>
      </c>
      <c r="DS303">
        <v>0</v>
      </c>
      <c r="DT303">
        <v>0</v>
      </c>
      <c r="DU303">
        <v>0</v>
      </c>
      <c r="DV303">
        <v>0</v>
      </c>
      <c r="DW303">
        <v>0</v>
      </c>
      <c r="DX303">
        <v>0</v>
      </c>
      <c r="DY303">
        <v>0</v>
      </c>
      <c r="DZ303">
        <v>0</v>
      </c>
      <c r="EA303">
        <v>0</v>
      </c>
      <c r="EB303">
        <v>0</v>
      </c>
      <c r="EC303">
        <v>0</v>
      </c>
      <c r="ED303">
        <v>0</v>
      </c>
      <c r="EE303">
        <v>0</v>
      </c>
      <c r="EF303">
        <v>0</v>
      </c>
      <c r="EG303">
        <v>0</v>
      </c>
      <c r="EH303">
        <v>0</v>
      </c>
      <c r="EI303">
        <v>0</v>
      </c>
      <c r="EJ303">
        <v>1</v>
      </c>
      <c r="EK303">
        <v>0</v>
      </c>
      <c r="EL303">
        <v>0</v>
      </c>
      <c r="EM303">
        <v>0</v>
      </c>
      <c r="EN303">
        <v>0</v>
      </c>
      <c r="EO303">
        <v>0</v>
      </c>
      <c r="EP303">
        <v>0</v>
      </c>
      <c r="EQ303">
        <v>0</v>
      </c>
      <c r="ER303">
        <v>0</v>
      </c>
      <c r="ES303">
        <v>0</v>
      </c>
      <c r="ET303">
        <v>1</v>
      </c>
      <c r="EU303">
        <v>0</v>
      </c>
      <c r="EV303">
        <v>0</v>
      </c>
      <c r="EW303">
        <v>2</v>
      </c>
      <c r="EX303" t="s">
        <v>1925</v>
      </c>
      <c r="EY303" t="s">
        <v>1925</v>
      </c>
      <c r="EZ303" t="s">
        <v>1925</v>
      </c>
      <c r="FA303" t="s">
        <v>1925</v>
      </c>
      <c r="FB303" t="s">
        <v>1925</v>
      </c>
      <c r="FC303" t="s">
        <v>1925</v>
      </c>
      <c r="FD303" t="s">
        <v>1925</v>
      </c>
      <c r="FE303">
        <v>0</v>
      </c>
      <c r="FF303" t="s">
        <v>1925</v>
      </c>
      <c r="FG303" t="s">
        <v>1925</v>
      </c>
      <c r="FH303" t="s">
        <v>1925</v>
      </c>
      <c r="FI303" t="s">
        <v>1925</v>
      </c>
      <c r="FJ303" t="s">
        <v>1925</v>
      </c>
      <c r="FK303" t="s">
        <v>1925</v>
      </c>
      <c r="FL303">
        <v>1</v>
      </c>
      <c r="FM303">
        <v>1</v>
      </c>
      <c r="FN303">
        <v>1</v>
      </c>
      <c r="FO303">
        <v>0</v>
      </c>
      <c r="FP303">
        <v>0</v>
      </c>
      <c r="FQ303">
        <v>0</v>
      </c>
      <c r="FR303">
        <v>1</v>
      </c>
      <c r="FS303">
        <v>0</v>
      </c>
      <c r="FT303">
        <v>0</v>
      </c>
      <c r="FU303">
        <v>0</v>
      </c>
      <c r="FV303">
        <v>0</v>
      </c>
      <c r="FW303">
        <v>0</v>
      </c>
      <c r="FX303">
        <v>0</v>
      </c>
      <c r="FY303">
        <v>0</v>
      </c>
      <c r="FZ303">
        <v>1</v>
      </c>
      <c r="GA303">
        <v>0</v>
      </c>
      <c r="GB303">
        <v>0</v>
      </c>
      <c r="GC303">
        <v>0</v>
      </c>
      <c r="GD303" t="s">
        <v>1925</v>
      </c>
      <c r="GE303" t="s">
        <v>1925</v>
      </c>
      <c r="GF303" t="s">
        <v>1925</v>
      </c>
      <c r="GG303" t="s">
        <v>1925</v>
      </c>
      <c r="GH303" t="s">
        <v>1925</v>
      </c>
      <c r="GI303" t="s">
        <v>1925</v>
      </c>
      <c r="GJ303" t="s">
        <v>1925</v>
      </c>
      <c r="GK303" t="s">
        <v>1925</v>
      </c>
      <c r="GL303" t="s">
        <v>1925</v>
      </c>
      <c r="GM303" t="s">
        <v>1925</v>
      </c>
      <c r="GN303" t="s">
        <v>1925</v>
      </c>
      <c r="GO303" t="s">
        <v>1925</v>
      </c>
      <c r="GP303" t="s">
        <v>1925</v>
      </c>
      <c r="GQ303" t="s">
        <v>1925</v>
      </c>
      <c r="GR303" t="s">
        <v>1925</v>
      </c>
      <c r="GS303" t="s">
        <v>1925</v>
      </c>
      <c r="GT303" t="s">
        <v>1925</v>
      </c>
      <c r="GU303" t="s">
        <v>1925</v>
      </c>
      <c r="GV303" t="s">
        <v>1925</v>
      </c>
      <c r="GW303" t="s">
        <v>1925</v>
      </c>
      <c r="GX303" t="s">
        <v>1925</v>
      </c>
      <c r="GY303" t="s">
        <v>1925</v>
      </c>
      <c r="GZ303" t="s">
        <v>1925</v>
      </c>
      <c r="HA303" t="s">
        <v>1925</v>
      </c>
      <c r="HB303" t="s">
        <v>1925</v>
      </c>
      <c r="HC303" t="s">
        <v>1925</v>
      </c>
      <c r="HD303" t="s">
        <v>1925</v>
      </c>
      <c r="HE303">
        <v>0</v>
      </c>
      <c r="HF303" t="s">
        <v>1925</v>
      </c>
      <c r="HG303" t="s">
        <v>1925</v>
      </c>
      <c r="HH303" t="s">
        <v>1925</v>
      </c>
      <c r="HI303" t="s">
        <v>1925</v>
      </c>
      <c r="HJ303" t="s">
        <v>1925</v>
      </c>
      <c r="HK303" t="s">
        <v>1925</v>
      </c>
      <c r="HL303" t="s">
        <v>1925</v>
      </c>
      <c r="HM303" t="s">
        <v>1925</v>
      </c>
      <c r="HN303" t="s">
        <v>1925</v>
      </c>
      <c r="HO303" t="s">
        <v>1925</v>
      </c>
      <c r="HP303" t="s">
        <v>1925</v>
      </c>
      <c r="HQ303" t="s">
        <v>1925</v>
      </c>
      <c r="HR303" t="s">
        <v>1925</v>
      </c>
      <c r="HS303" t="s">
        <v>1925</v>
      </c>
    </row>
    <row r="304" spans="1:227" x14ac:dyDescent="0.35">
      <c r="A304" t="s">
        <v>1271</v>
      </c>
      <c r="B304" s="1">
        <v>43282</v>
      </c>
      <c r="C304" s="1">
        <v>43435</v>
      </c>
      <c r="D304">
        <v>1</v>
      </c>
      <c r="E304">
        <v>0</v>
      </c>
      <c r="F304" t="s">
        <v>1925</v>
      </c>
      <c r="G304" t="s">
        <v>1925</v>
      </c>
      <c r="H304" t="s">
        <v>1925</v>
      </c>
      <c r="I304" t="s">
        <v>1925</v>
      </c>
      <c r="J304" t="s">
        <v>1925</v>
      </c>
      <c r="K304" t="s">
        <v>1925</v>
      </c>
      <c r="L304" t="s">
        <v>1925</v>
      </c>
      <c r="M304" t="s">
        <v>1925</v>
      </c>
      <c r="N304" t="s">
        <v>1925</v>
      </c>
      <c r="O304" t="s">
        <v>1925</v>
      </c>
      <c r="P304" t="s">
        <v>1925</v>
      </c>
      <c r="Q304" t="s">
        <v>1925</v>
      </c>
      <c r="R304" t="s">
        <v>1925</v>
      </c>
      <c r="S304" t="s">
        <v>1925</v>
      </c>
      <c r="T304" t="s">
        <v>1925</v>
      </c>
      <c r="U304" t="s">
        <v>1925</v>
      </c>
      <c r="V304" t="s">
        <v>1925</v>
      </c>
      <c r="W304" t="s">
        <v>1925</v>
      </c>
      <c r="X304" t="s">
        <v>1925</v>
      </c>
      <c r="Y304" t="s">
        <v>1925</v>
      </c>
      <c r="Z304" t="s">
        <v>1925</v>
      </c>
      <c r="AA304" t="s">
        <v>1925</v>
      </c>
      <c r="AB304" t="s">
        <v>1925</v>
      </c>
      <c r="AC304" t="s">
        <v>1925</v>
      </c>
      <c r="AD304" t="s">
        <v>1925</v>
      </c>
      <c r="AE304" t="s">
        <v>1925</v>
      </c>
      <c r="AF304" t="s">
        <v>1925</v>
      </c>
      <c r="AG304" t="s">
        <v>1925</v>
      </c>
      <c r="AH304" t="s">
        <v>1925</v>
      </c>
      <c r="AI304" t="s">
        <v>1925</v>
      </c>
      <c r="AJ304" t="s">
        <v>1925</v>
      </c>
      <c r="AK304" t="s">
        <v>1925</v>
      </c>
      <c r="AL304" t="s">
        <v>1925</v>
      </c>
      <c r="AM304" t="s">
        <v>1925</v>
      </c>
      <c r="AN304" t="s">
        <v>1925</v>
      </c>
      <c r="AO304" t="s">
        <v>1925</v>
      </c>
      <c r="AP304" t="s">
        <v>1925</v>
      </c>
      <c r="AQ304" t="s">
        <v>1925</v>
      </c>
      <c r="AR304" t="s">
        <v>1925</v>
      </c>
      <c r="AS304" t="s">
        <v>1925</v>
      </c>
      <c r="AT304" t="s">
        <v>1925</v>
      </c>
      <c r="AU304" t="s">
        <v>1925</v>
      </c>
      <c r="AV304" t="s">
        <v>1925</v>
      </c>
      <c r="AW304" t="s">
        <v>1925</v>
      </c>
      <c r="AX304" t="s">
        <v>1925</v>
      </c>
      <c r="AY304" t="s">
        <v>1925</v>
      </c>
      <c r="AZ304" t="s">
        <v>1925</v>
      </c>
      <c r="BA304" t="s">
        <v>1925</v>
      </c>
      <c r="BB304" t="s">
        <v>1925</v>
      </c>
      <c r="BC304" t="s">
        <v>1925</v>
      </c>
      <c r="BD304" t="s">
        <v>1925</v>
      </c>
      <c r="BE304" t="s">
        <v>1925</v>
      </c>
      <c r="BF304" t="s">
        <v>1925</v>
      </c>
      <c r="BG304" t="s">
        <v>1925</v>
      </c>
      <c r="BH304" t="s">
        <v>1925</v>
      </c>
      <c r="BI304" t="s">
        <v>1925</v>
      </c>
      <c r="BJ304" t="s">
        <v>1925</v>
      </c>
      <c r="BK304" t="s">
        <v>1925</v>
      </c>
      <c r="BL304" t="s">
        <v>1925</v>
      </c>
      <c r="BM304" t="s">
        <v>1925</v>
      </c>
      <c r="BN304" t="s">
        <v>1925</v>
      </c>
      <c r="BO304" t="s">
        <v>1925</v>
      </c>
      <c r="BP304" t="s">
        <v>1925</v>
      </c>
      <c r="BQ304" t="s">
        <v>1925</v>
      </c>
      <c r="BR304" t="s">
        <v>1925</v>
      </c>
      <c r="BS304" t="s">
        <v>1925</v>
      </c>
      <c r="BT304">
        <v>1</v>
      </c>
      <c r="BU304">
        <v>0</v>
      </c>
      <c r="BV304">
        <v>0</v>
      </c>
      <c r="BW304">
        <v>1</v>
      </c>
      <c r="BX304">
        <v>0</v>
      </c>
      <c r="BY304">
        <v>0</v>
      </c>
      <c r="BZ304">
        <v>1</v>
      </c>
      <c r="CA304">
        <v>0</v>
      </c>
      <c r="CB304">
        <v>0</v>
      </c>
      <c r="CC304">
        <v>0</v>
      </c>
      <c r="CD304">
        <v>0</v>
      </c>
      <c r="CE304">
        <v>0</v>
      </c>
      <c r="CF304">
        <v>0</v>
      </c>
      <c r="CG304">
        <v>0</v>
      </c>
      <c r="CH304">
        <v>0</v>
      </c>
      <c r="CI304">
        <v>0</v>
      </c>
      <c r="CJ304">
        <v>0</v>
      </c>
      <c r="CK304">
        <v>0</v>
      </c>
      <c r="CL304">
        <v>0</v>
      </c>
      <c r="CM304">
        <v>0</v>
      </c>
      <c r="CN304">
        <v>0</v>
      </c>
      <c r="CO304">
        <v>0</v>
      </c>
      <c r="CP304">
        <v>0</v>
      </c>
      <c r="CQ304">
        <v>0</v>
      </c>
      <c r="CR304">
        <v>0</v>
      </c>
      <c r="CS304">
        <v>1</v>
      </c>
      <c r="CT304">
        <v>0</v>
      </c>
      <c r="CU304">
        <v>0</v>
      </c>
      <c r="CV304">
        <v>1</v>
      </c>
      <c r="CW304">
        <v>0</v>
      </c>
      <c r="CX304">
        <v>1</v>
      </c>
      <c r="CY304">
        <v>0</v>
      </c>
      <c r="CZ304">
        <v>1</v>
      </c>
      <c r="DA304">
        <v>1</v>
      </c>
      <c r="DB304">
        <v>0</v>
      </c>
      <c r="DC304">
        <v>0</v>
      </c>
      <c r="DD304">
        <v>0</v>
      </c>
      <c r="DE304">
        <v>0</v>
      </c>
      <c r="DF304">
        <v>1</v>
      </c>
      <c r="DG304">
        <v>1</v>
      </c>
      <c r="DH304">
        <v>0</v>
      </c>
      <c r="DI304">
        <v>0</v>
      </c>
      <c r="DJ304">
        <v>0</v>
      </c>
      <c r="DK304">
        <v>0</v>
      </c>
      <c r="DL304">
        <v>0</v>
      </c>
      <c r="DM304">
        <v>0</v>
      </c>
      <c r="DN304">
        <v>0</v>
      </c>
      <c r="DO304">
        <v>0</v>
      </c>
      <c r="DP304">
        <v>0</v>
      </c>
      <c r="DQ304">
        <v>0</v>
      </c>
      <c r="DR304">
        <v>0</v>
      </c>
      <c r="DS304">
        <v>0</v>
      </c>
      <c r="DT304">
        <v>0</v>
      </c>
      <c r="DU304">
        <v>0</v>
      </c>
      <c r="DV304">
        <v>0</v>
      </c>
      <c r="DW304">
        <v>0</v>
      </c>
      <c r="DX304">
        <v>0</v>
      </c>
      <c r="DY304">
        <v>0</v>
      </c>
      <c r="DZ304">
        <v>0</v>
      </c>
      <c r="EA304">
        <v>0</v>
      </c>
      <c r="EB304">
        <v>0</v>
      </c>
      <c r="EC304">
        <v>0</v>
      </c>
      <c r="ED304">
        <v>0</v>
      </c>
      <c r="EE304">
        <v>0</v>
      </c>
      <c r="EF304">
        <v>0</v>
      </c>
      <c r="EG304">
        <v>0</v>
      </c>
      <c r="EH304">
        <v>0</v>
      </c>
      <c r="EI304">
        <v>0</v>
      </c>
      <c r="EJ304">
        <v>1</v>
      </c>
      <c r="EK304">
        <v>0</v>
      </c>
      <c r="EL304">
        <v>0</v>
      </c>
      <c r="EM304">
        <v>0</v>
      </c>
      <c r="EN304">
        <v>0</v>
      </c>
      <c r="EO304">
        <v>0</v>
      </c>
      <c r="EP304">
        <v>0</v>
      </c>
      <c r="EQ304">
        <v>0</v>
      </c>
      <c r="ER304">
        <v>0</v>
      </c>
      <c r="ES304">
        <v>0</v>
      </c>
      <c r="ET304">
        <v>1</v>
      </c>
      <c r="EU304">
        <v>0</v>
      </c>
      <c r="EV304">
        <v>0</v>
      </c>
      <c r="EW304">
        <v>2</v>
      </c>
      <c r="EX304" t="s">
        <v>1925</v>
      </c>
      <c r="EY304" t="s">
        <v>1925</v>
      </c>
      <c r="EZ304" t="s">
        <v>1925</v>
      </c>
      <c r="FA304" t="s">
        <v>1925</v>
      </c>
      <c r="FB304" t="s">
        <v>1925</v>
      </c>
      <c r="FC304" t="s">
        <v>1925</v>
      </c>
      <c r="FD304" t="s">
        <v>1925</v>
      </c>
      <c r="FE304">
        <v>0</v>
      </c>
      <c r="FF304" t="s">
        <v>1925</v>
      </c>
      <c r="FG304" t="s">
        <v>1925</v>
      </c>
      <c r="FH304" t="s">
        <v>1925</v>
      </c>
      <c r="FI304" t="s">
        <v>1925</v>
      </c>
      <c r="FJ304" t="s">
        <v>1925</v>
      </c>
      <c r="FK304" t="s">
        <v>1925</v>
      </c>
      <c r="FL304">
        <v>1</v>
      </c>
      <c r="FM304">
        <v>1</v>
      </c>
      <c r="FN304">
        <v>1</v>
      </c>
      <c r="FO304">
        <v>0</v>
      </c>
      <c r="FP304">
        <v>0</v>
      </c>
      <c r="FQ304">
        <v>0</v>
      </c>
      <c r="FR304">
        <v>1</v>
      </c>
      <c r="FS304">
        <v>0</v>
      </c>
      <c r="FT304">
        <v>0</v>
      </c>
      <c r="FU304">
        <v>0</v>
      </c>
      <c r="FV304">
        <v>0</v>
      </c>
      <c r="FW304">
        <v>0</v>
      </c>
      <c r="FX304">
        <v>0</v>
      </c>
      <c r="FY304">
        <v>0</v>
      </c>
      <c r="FZ304">
        <v>1</v>
      </c>
      <c r="GA304">
        <v>0</v>
      </c>
      <c r="GB304">
        <v>0</v>
      </c>
      <c r="GC304">
        <v>0</v>
      </c>
      <c r="GD304" t="s">
        <v>1925</v>
      </c>
      <c r="GE304" t="s">
        <v>1925</v>
      </c>
      <c r="GF304" t="s">
        <v>1925</v>
      </c>
      <c r="GG304" t="s">
        <v>1925</v>
      </c>
      <c r="GH304" t="s">
        <v>1925</v>
      </c>
      <c r="GI304" t="s">
        <v>1925</v>
      </c>
      <c r="GJ304" t="s">
        <v>1925</v>
      </c>
      <c r="GK304" t="s">
        <v>1925</v>
      </c>
      <c r="GL304" t="s">
        <v>1925</v>
      </c>
      <c r="GM304" t="s">
        <v>1925</v>
      </c>
      <c r="GN304" t="s">
        <v>1925</v>
      </c>
      <c r="GO304" t="s">
        <v>1925</v>
      </c>
      <c r="GP304" t="s">
        <v>1925</v>
      </c>
      <c r="GQ304" t="s">
        <v>1925</v>
      </c>
      <c r="GR304" t="s">
        <v>1925</v>
      </c>
      <c r="GS304" t="s">
        <v>1925</v>
      </c>
      <c r="GT304" t="s">
        <v>1925</v>
      </c>
      <c r="GU304" t="s">
        <v>1925</v>
      </c>
      <c r="GV304" t="s">
        <v>1925</v>
      </c>
      <c r="GW304" t="s">
        <v>1925</v>
      </c>
      <c r="GX304" t="s">
        <v>1925</v>
      </c>
      <c r="GY304" t="s">
        <v>1925</v>
      </c>
      <c r="GZ304" t="s">
        <v>1925</v>
      </c>
      <c r="HA304" t="s">
        <v>1925</v>
      </c>
      <c r="HB304" t="s">
        <v>1925</v>
      </c>
      <c r="HC304" t="s">
        <v>1925</v>
      </c>
      <c r="HD304" t="s">
        <v>1925</v>
      </c>
      <c r="HE304">
        <v>1</v>
      </c>
      <c r="HF304">
        <v>0</v>
      </c>
      <c r="HG304">
        <v>0</v>
      </c>
      <c r="HH304">
        <v>0</v>
      </c>
      <c r="HI304">
        <v>0</v>
      </c>
      <c r="HJ304">
        <v>1</v>
      </c>
      <c r="HK304">
        <v>0</v>
      </c>
      <c r="HL304">
        <v>0</v>
      </c>
      <c r="HM304">
        <v>0</v>
      </c>
      <c r="HN304">
        <v>0</v>
      </c>
      <c r="HO304">
        <v>0</v>
      </c>
      <c r="HP304">
        <v>0</v>
      </c>
      <c r="HQ304">
        <v>0</v>
      </c>
      <c r="HR304">
        <v>0</v>
      </c>
      <c r="HS304">
        <v>1</v>
      </c>
    </row>
    <row r="305" spans="1:227" x14ac:dyDescent="0.35">
      <c r="A305" t="s">
        <v>1295</v>
      </c>
      <c r="B305" s="1">
        <v>39448</v>
      </c>
      <c r="C305" s="1">
        <v>40908</v>
      </c>
      <c r="D305">
        <v>1</v>
      </c>
      <c r="E305">
        <v>1</v>
      </c>
      <c r="F305">
        <v>1</v>
      </c>
      <c r="G305">
        <v>1</v>
      </c>
      <c r="H305">
        <v>0</v>
      </c>
      <c r="I305">
        <v>0</v>
      </c>
      <c r="J305">
        <v>0</v>
      </c>
      <c r="K305">
        <v>0</v>
      </c>
      <c r="L305">
        <v>0</v>
      </c>
      <c r="M305">
        <v>0</v>
      </c>
      <c r="N305">
        <v>0</v>
      </c>
      <c r="O305">
        <v>0</v>
      </c>
      <c r="P305">
        <v>0</v>
      </c>
      <c r="Q305">
        <v>0</v>
      </c>
      <c r="R305">
        <v>0</v>
      </c>
      <c r="S305">
        <v>1</v>
      </c>
      <c r="T305">
        <v>0</v>
      </c>
      <c r="U305">
        <v>0</v>
      </c>
      <c r="V305">
        <v>1</v>
      </c>
      <c r="W305">
        <v>1</v>
      </c>
      <c r="X305">
        <v>0</v>
      </c>
      <c r="Y305">
        <v>1</v>
      </c>
      <c r="Z305">
        <v>1</v>
      </c>
      <c r="AA305">
        <v>1</v>
      </c>
      <c r="AB305">
        <v>0</v>
      </c>
      <c r="AC305">
        <v>1</v>
      </c>
      <c r="AD305">
        <v>1</v>
      </c>
      <c r="AE305">
        <v>0</v>
      </c>
      <c r="AF305">
        <v>1</v>
      </c>
      <c r="AG305">
        <v>1</v>
      </c>
      <c r="AH305">
        <v>0</v>
      </c>
      <c r="AI305">
        <v>0</v>
      </c>
      <c r="AJ305">
        <v>0</v>
      </c>
      <c r="AK305">
        <v>0</v>
      </c>
      <c r="AL305">
        <v>0</v>
      </c>
      <c r="AM305">
        <v>1</v>
      </c>
      <c r="AN305">
        <v>1</v>
      </c>
      <c r="AO305">
        <v>1</v>
      </c>
      <c r="AP305">
        <v>0</v>
      </c>
      <c r="AQ305">
        <v>1</v>
      </c>
      <c r="AR305">
        <v>0</v>
      </c>
      <c r="AS305">
        <v>1</v>
      </c>
      <c r="AT305">
        <v>0</v>
      </c>
      <c r="AU305">
        <v>0</v>
      </c>
      <c r="AV305">
        <v>0</v>
      </c>
      <c r="AW305">
        <v>0</v>
      </c>
      <c r="AX305">
        <v>0</v>
      </c>
      <c r="AY305">
        <v>0</v>
      </c>
      <c r="AZ305">
        <v>0</v>
      </c>
      <c r="BA305">
        <v>0</v>
      </c>
      <c r="BB305">
        <v>0</v>
      </c>
      <c r="BC305">
        <v>0</v>
      </c>
      <c r="BD305">
        <v>0</v>
      </c>
      <c r="BE305">
        <v>0</v>
      </c>
      <c r="BF305">
        <v>0</v>
      </c>
      <c r="BG305">
        <v>0</v>
      </c>
      <c r="BH305">
        <v>0</v>
      </c>
      <c r="BI305">
        <v>0</v>
      </c>
      <c r="BJ305">
        <v>0</v>
      </c>
      <c r="BK305">
        <v>1</v>
      </c>
      <c r="BL305">
        <v>0</v>
      </c>
      <c r="BM305">
        <v>0</v>
      </c>
      <c r="BN305">
        <v>0</v>
      </c>
      <c r="BO305">
        <v>0</v>
      </c>
      <c r="BP305">
        <v>1</v>
      </c>
      <c r="BQ305">
        <v>0</v>
      </c>
      <c r="BR305">
        <v>0</v>
      </c>
      <c r="BS305">
        <v>0</v>
      </c>
      <c r="BT305">
        <v>1</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1</v>
      </c>
      <c r="CN305">
        <v>0</v>
      </c>
      <c r="CO305" t="s">
        <v>1925</v>
      </c>
      <c r="CP305" t="s">
        <v>1925</v>
      </c>
      <c r="CQ305" t="s">
        <v>1925</v>
      </c>
      <c r="CR305" t="s">
        <v>1925</v>
      </c>
      <c r="CS305" t="s">
        <v>1925</v>
      </c>
      <c r="CT305" t="s">
        <v>1925</v>
      </c>
      <c r="CU305" t="s">
        <v>1925</v>
      </c>
      <c r="CV305" t="s">
        <v>1925</v>
      </c>
      <c r="CW305">
        <v>0</v>
      </c>
      <c r="CX305">
        <v>1</v>
      </c>
      <c r="CY305">
        <v>1</v>
      </c>
      <c r="CZ305">
        <v>1</v>
      </c>
      <c r="DA305">
        <v>1</v>
      </c>
      <c r="DB305">
        <v>0</v>
      </c>
      <c r="DC305">
        <v>1</v>
      </c>
      <c r="DD305">
        <v>0</v>
      </c>
      <c r="DE305">
        <v>0</v>
      </c>
      <c r="DF305">
        <v>1</v>
      </c>
      <c r="DG305">
        <v>1</v>
      </c>
      <c r="DH305">
        <v>0</v>
      </c>
      <c r="DI305">
        <v>0</v>
      </c>
      <c r="DJ305">
        <v>0</v>
      </c>
      <c r="DK305">
        <v>1</v>
      </c>
      <c r="DL305">
        <v>1</v>
      </c>
      <c r="DM305">
        <v>0</v>
      </c>
      <c r="DN305">
        <v>1</v>
      </c>
      <c r="DO305">
        <v>0</v>
      </c>
      <c r="DP305">
        <v>1</v>
      </c>
      <c r="DQ305">
        <v>1</v>
      </c>
      <c r="DR305">
        <v>1</v>
      </c>
      <c r="DS305">
        <v>0</v>
      </c>
      <c r="DT305">
        <v>0</v>
      </c>
      <c r="DU305">
        <v>0</v>
      </c>
      <c r="DV305">
        <v>0</v>
      </c>
      <c r="DW305">
        <v>0</v>
      </c>
      <c r="DX305">
        <v>0</v>
      </c>
      <c r="DY305">
        <v>0</v>
      </c>
      <c r="DZ305">
        <v>0</v>
      </c>
      <c r="EA305">
        <v>0</v>
      </c>
      <c r="EB305">
        <v>0</v>
      </c>
      <c r="EC305">
        <v>0</v>
      </c>
      <c r="ED305">
        <v>0</v>
      </c>
      <c r="EE305">
        <v>0</v>
      </c>
      <c r="EF305">
        <v>0</v>
      </c>
      <c r="EG305">
        <v>0</v>
      </c>
      <c r="EH305">
        <v>0</v>
      </c>
      <c r="EI305">
        <v>0</v>
      </c>
      <c r="EJ305">
        <v>1</v>
      </c>
      <c r="EK305">
        <v>0</v>
      </c>
      <c r="EL305">
        <v>0</v>
      </c>
      <c r="EM305">
        <v>1</v>
      </c>
      <c r="EN305">
        <v>0</v>
      </c>
      <c r="EO305">
        <v>0</v>
      </c>
      <c r="EP305">
        <v>0</v>
      </c>
      <c r="EQ305">
        <v>0</v>
      </c>
      <c r="ER305">
        <v>0</v>
      </c>
      <c r="ES305">
        <v>0</v>
      </c>
      <c r="ET305">
        <v>0</v>
      </c>
      <c r="EU305">
        <v>0</v>
      </c>
      <c r="EV305">
        <v>0</v>
      </c>
      <c r="EW305">
        <v>0</v>
      </c>
      <c r="EX305">
        <v>1</v>
      </c>
      <c r="EY305">
        <v>1</v>
      </c>
      <c r="EZ305">
        <v>0</v>
      </c>
      <c r="FA305">
        <v>0</v>
      </c>
      <c r="FB305">
        <v>0</v>
      </c>
      <c r="FC305">
        <v>0</v>
      </c>
      <c r="FD305">
        <v>0</v>
      </c>
      <c r="FE305">
        <v>0</v>
      </c>
      <c r="FF305" t="s">
        <v>1925</v>
      </c>
      <c r="FG305" t="s">
        <v>1925</v>
      </c>
      <c r="FH305" t="s">
        <v>1925</v>
      </c>
      <c r="FI305" t="s">
        <v>1925</v>
      </c>
      <c r="FJ305" t="s">
        <v>1925</v>
      </c>
      <c r="FK305" t="s">
        <v>1925</v>
      </c>
      <c r="FL305">
        <v>0</v>
      </c>
      <c r="FM305">
        <v>1</v>
      </c>
      <c r="FN305">
        <v>0</v>
      </c>
      <c r="FO305">
        <v>0</v>
      </c>
      <c r="FP305">
        <v>0</v>
      </c>
      <c r="FQ305">
        <v>0</v>
      </c>
      <c r="FR305">
        <v>1</v>
      </c>
      <c r="FS305">
        <v>1</v>
      </c>
      <c r="FT305">
        <v>0</v>
      </c>
      <c r="FU305">
        <v>0</v>
      </c>
      <c r="FV305">
        <v>0</v>
      </c>
      <c r="FW305">
        <v>0</v>
      </c>
      <c r="FX305">
        <v>1</v>
      </c>
      <c r="FY305">
        <v>0</v>
      </c>
      <c r="FZ305">
        <v>0</v>
      </c>
      <c r="GA305">
        <v>0</v>
      </c>
      <c r="GB305">
        <v>0</v>
      </c>
      <c r="GC305">
        <v>1</v>
      </c>
      <c r="GD305">
        <v>2</v>
      </c>
      <c r="GE305">
        <v>1</v>
      </c>
      <c r="GF305">
        <v>0</v>
      </c>
      <c r="GG305">
        <v>0</v>
      </c>
      <c r="GH305">
        <v>0</v>
      </c>
      <c r="GI305">
        <v>0</v>
      </c>
      <c r="GJ305">
        <v>0</v>
      </c>
      <c r="GK305">
        <v>1</v>
      </c>
      <c r="GL305">
        <v>0</v>
      </c>
      <c r="GM305">
        <v>0</v>
      </c>
      <c r="GN305">
        <v>0</v>
      </c>
      <c r="GO305">
        <v>0</v>
      </c>
      <c r="GP305">
        <v>0</v>
      </c>
      <c r="GQ305">
        <v>0</v>
      </c>
      <c r="GR305" t="s">
        <v>1925</v>
      </c>
      <c r="GS305" t="s">
        <v>1925</v>
      </c>
      <c r="GT305" t="s">
        <v>1925</v>
      </c>
      <c r="GU305" t="s">
        <v>1925</v>
      </c>
      <c r="GV305" t="s">
        <v>1925</v>
      </c>
      <c r="GW305" t="s">
        <v>1925</v>
      </c>
      <c r="GX305" t="s">
        <v>1925</v>
      </c>
      <c r="GY305" t="s">
        <v>1925</v>
      </c>
      <c r="GZ305" t="s">
        <v>1925</v>
      </c>
      <c r="HA305" t="s">
        <v>1925</v>
      </c>
      <c r="HB305" t="s">
        <v>1925</v>
      </c>
      <c r="HC305" t="s">
        <v>1925</v>
      </c>
      <c r="HD305" t="s">
        <v>1925</v>
      </c>
      <c r="HE305">
        <v>1</v>
      </c>
      <c r="HF305">
        <v>1</v>
      </c>
      <c r="HG305">
        <v>1</v>
      </c>
      <c r="HH305">
        <v>0</v>
      </c>
      <c r="HI305">
        <v>0</v>
      </c>
      <c r="HJ305">
        <v>0</v>
      </c>
      <c r="HK305">
        <v>0</v>
      </c>
      <c r="HL305">
        <v>0</v>
      </c>
      <c r="HM305">
        <v>0</v>
      </c>
      <c r="HN305">
        <v>0</v>
      </c>
      <c r="HO305">
        <v>0</v>
      </c>
      <c r="HP305">
        <v>0</v>
      </c>
      <c r="HQ305">
        <v>0</v>
      </c>
      <c r="HR305">
        <v>0</v>
      </c>
      <c r="HS305">
        <v>0</v>
      </c>
    </row>
    <row r="306" spans="1:227" x14ac:dyDescent="0.35">
      <c r="A306" t="s">
        <v>1295</v>
      </c>
      <c r="B306" s="1">
        <v>40909</v>
      </c>
      <c r="C306" s="1">
        <v>41090</v>
      </c>
      <c r="D306">
        <v>1</v>
      </c>
      <c r="E306">
        <v>1</v>
      </c>
      <c r="F306">
        <v>1</v>
      </c>
      <c r="G306">
        <v>1</v>
      </c>
      <c r="H306">
        <v>0</v>
      </c>
      <c r="I306">
        <v>0</v>
      </c>
      <c r="J306">
        <v>0</v>
      </c>
      <c r="K306">
        <v>0</v>
      </c>
      <c r="L306">
        <v>0</v>
      </c>
      <c r="M306">
        <v>0</v>
      </c>
      <c r="N306">
        <v>0</v>
      </c>
      <c r="O306">
        <v>0</v>
      </c>
      <c r="P306">
        <v>0</v>
      </c>
      <c r="Q306">
        <v>0</v>
      </c>
      <c r="R306">
        <v>0</v>
      </c>
      <c r="S306">
        <v>1</v>
      </c>
      <c r="T306">
        <v>0</v>
      </c>
      <c r="U306">
        <v>0</v>
      </c>
      <c r="V306">
        <v>1</v>
      </c>
      <c r="W306">
        <v>1</v>
      </c>
      <c r="X306">
        <v>0</v>
      </c>
      <c r="Y306">
        <v>1</v>
      </c>
      <c r="Z306">
        <v>1</v>
      </c>
      <c r="AA306">
        <v>1</v>
      </c>
      <c r="AB306">
        <v>0</v>
      </c>
      <c r="AC306">
        <v>1</v>
      </c>
      <c r="AD306">
        <v>1</v>
      </c>
      <c r="AE306">
        <v>0</v>
      </c>
      <c r="AF306">
        <v>1</v>
      </c>
      <c r="AG306">
        <v>1</v>
      </c>
      <c r="AH306">
        <v>0</v>
      </c>
      <c r="AI306">
        <v>0</v>
      </c>
      <c r="AJ306">
        <v>0</v>
      </c>
      <c r="AK306">
        <v>0</v>
      </c>
      <c r="AL306">
        <v>0</v>
      </c>
      <c r="AM306">
        <v>1</v>
      </c>
      <c r="AN306">
        <v>1</v>
      </c>
      <c r="AO306">
        <v>1</v>
      </c>
      <c r="AP306">
        <v>0</v>
      </c>
      <c r="AQ306">
        <v>1</v>
      </c>
      <c r="AR306">
        <v>0</v>
      </c>
      <c r="AS306">
        <v>1</v>
      </c>
      <c r="AT306">
        <v>0</v>
      </c>
      <c r="AU306">
        <v>0</v>
      </c>
      <c r="AV306">
        <v>0</v>
      </c>
      <c r="AW306">
        <v>0</v>
      </c>
      <c r="AX306">
        <v>0</v>
      </c>
      <c r="AY306">
        <v>0</v>
      </c>
      <c r="AZ306">
        <v>0</v>
      </c>
      <c r="BA306">
        <v>0</v>
      </c>
      <c r="BB306">
        <v>0</v>
      </c>
      <c r="BC306">
        <v>0</v>
      </c>
      <c r="BD306">
        <v>0</v>
      </c>
      <c r="BE306">
        <v>0</v>
      </c>
      <c r="BF306">
        <v>0</v>
      </c>
      <c r="BG306">
        <v>0</v>
      </c>
      <c r="BH306">
        <v>0</v>
      </c>
      <c r="BI306">
        <v>0</v>
      </c>
      <c r="BJ306">
        <v>0</v>
      </c>
      <c r="BK306">
        <v>1</v>
      </c>
      <c r="BL306">
        <v>0</v>
      </c>
      <c r="BM306">
        <v>0</v>
      </c>
      <c r="BN306">
        <v>0</v>
      </c>
      <c r="BO306">
        <v>0</v>
      </c>
      <c r="BP306">
        <v>1</v>
      </c>
      <c r="BQ306">
        <v>0</v>
      </c>
      <c r="BR306">
        <v>0</v>
      </c>
      <c r="BS306">
        <v>0</v>
      </c>
      <c r="BT306">
        <v>1</v>
      </c>
      <c r="BU306">
        <v>0</v>
      </c>
      <c r="BV306">
        <v>0</v>
      </c>
      <c r="BW306">
        <v>0</v>
      </c>
      <c r="BX306">
        <v>0</v>
      </c>
      <c r="BY306">
        <v>0</v>
      </c>
      <c r="BZ306">
        <v>0</v>
      </c>
      <c r="CA306">
        <v>0</v>
      </c>
      <c r="CB306">
        <v>0</v>
      </c>
      <c r="CC306">
        <v>0</v>
      </c>
      <c r="CD306">
        <v>0</v>
      </c>
      <c r="CE306">
        <v>0</v>
      </c>
      <c r="CF306">
        <v>0</v>
      </c>
      <c r="CG306">
        <v>0</v>
      </c>
      <c r="CH306">
        <v>0</v>
      </c>
      <c r="CI306">
        <v>0</v>
      </c>
      <c r="CJ306">
        <v>0</v>
      </c>
      <c r="CK306">
        <v>0</v>
      </c>
      <c r="CL306">
        <v>0</v>
      </c>
      <c r="CM306">
        <v>1</v>
      </c>
      <c r="CN306">
        <v>0</v>
      </c>
      <c r="CO306" t="s">
        <v>1925</v>
      </c>
      <c r="CP306" t="s">
        <v>1925</v>
      </c>
      <c r="CQ306" t="s">
        <v>1925</v>
      </c>
      <c r="CR306" t="s">
        <v>1925</v>
      </c>
      <c r="CS306" t="s">
        <v>1925</v>
      </c>
      <c r="CT306" t="s">
        <v>1925</v>
      </c>
      <c r="CU306" t="s">
        <v>1925</v>
      </c>
      <c r="CV306" t="s">
        <v>1925</v>
      </c>
      <c r="CW306">
        <v>0</v>
      </c>
      <c r="CX306">
        <v>1</v>
      </c>
      <c r="CY306">
        <v>1</v>
      </c>
      <c r="CZ306">
        <v>1</v>
      </c>
      <c r="DA306">
        <v>1</v>
      </c>
      <c r="DB306">
        <v>0</v>
      </c>
      <c r="DC306">
        <v>1</v>
      </c>
      <c r="DD306">
        <v>0</v>
      </c>
      <c r="DE306">
        <v>0</v>
      </c>
      <c r="DF306">
        <v>1</v>
      </c>
      <c r="DG306">
        <v>1</v>
      </c>
      <c r="DH306">
        <v>0</v>
      </c>
      <c r="DI306">
        <v>0</v>
      </c>
      <c r="DJ306">
        <v>0</v>
      </c>
      <c r="DK306">
        <v>1</v>
      </c>
      <c r="DL306">
        <v>1</v>
      </c>
      <c r="DM306">
        <v>0</v>
      </c>
      <c r="DN306">
        <v>1</v>
      </c>
      <c r="DO306">
        <v>0</v>
      </c>
      <c r="DP306">
        <v>1</v>
      </c>
      <c r="DQ306">
        <v>1</v>
      </c>
      <c r="DR306">
        <v>1</v>
      </c>
      <c r="DS306">
        <v>0</v>
      </c>
      <c r="DT306">
        <v>0</v>
      </c>
      <c r="DU306">
        <v>0</v>
      </c>
      <c r="DV306">
        <v>0</v>
      </c>
      <c r="DW306">
        <v>0</v>
      </c>
      <c r="DX306">
        <v>0</v>
      </c>
      <c r="DY306">
        <v>0</v>
      </c>
      <c r="DZ306">
        <v>0</v>
      </c>
      <c r="EA306">
        <v>0</v>
      </c>
      <c r="EB306">
        <v>0</v>
      </c>
      <c r="EC306">
        <v>0</v>
      </c>
      <c r="ED306">
        <v>0</v>
      </c>
      <c r="EE306">
        <v>0</v>
      </c>
      <c r="EF306">
        <v>0</v>
      </c>
      <c r="EG306">
        <v>0</v>
      </c>
      <c r="EH306">
        <v>0</v>
      </c>
      <c r="EI306">
        <v>0</v>
      </c>
      <c r="EJ306">
        <v>1</v>
      </c>
      <c r="EK306">
        <v>0</v>
      </c>
      <c r="EL306">
        <v>0</v>
      </c>
      <c r="EM306">
        <v>1</v>
      </c>
      <c r="EN306">
        <v>0</v>
      </c>
      <c r="EO306">
        <v>0</v>
      </c>
      <c r="EP306">
        <v>0</v>
      </c>
      <c r="EQ306">
        <v>0</v>
      </c>
      <c r="ER306">
        <v>0</v>
      </c>
      <c r="ES306">
        <v>0</v>
      </c>
      <c r="ET306">
        <v>0</v>
      </c>
      <c r="EU306">
        <v>0</v>
      </c>
      <c r="EV306">
        <v>0</v>
      </c>
      <c r="EW306">
        <v>0</v>
      </c>
      <c r="EX306">
        <v>1</v>
      </c>
      <c r="EY306">
        <v>1</v>
      </c>
      <c r="EZ306">
        <v>0</v>
      </c>
      <c r="FA306">
        <v>0</v>
      </c>
      <c r="FB306">
        <v>0</v>
      </c>
      <c r="FC306">
        <v>0</v>
      </c>
      <c r="FD306">
        <v>0</v>
      </c>
      <c r="FE306">
        <v>0</v>
      </c>
      <c r="FF306" t="s">
        <v>1925</v>
      </c>
      <c r="FG306" t="s">
        <v>1925</v>
      </c>
      <c r="FH306" t="s">
        <v>1925</v>
      </c>
      <c r="FI306" t="s">
        <v>1925</v>
      </c>
      <c r="FJ306" t="s">
        <v>1925</v>
      </c>
      <c r="FK306" t="s">
        <v>1925</v>
      </c>
      <c r="FL306">
        <v>0</v>
      </c>
      <c r="FM306">
        <v>1</v>
      </c>
      <c r="FN306">
        <v>0</v>
      </c>
      <c r="FO306">
        <v>0</v>
      </c>
      <c r="FP306">
        <v>0</v>
      </c>
      <c r="FQ306">
        <v>0</v>
      </c>
      <c r="FR306">
        <v>1</v>
      </c>
      <c r="FS306">
        <v>1</v>
      </c>
      <c r="FT306">
        <v>0</v>
      </c>
      <c r="FU306">
        <v>0</v>
      </c>
      <c r="FV306">
        <v>0</v>
      </c>
      <c r="FW306">
        <v>0</v>
      </c>
      <c r="FX306">
        <v>0</v>
      </c>
      <c r="FY306">
        <v>0</v>
      </c>
      <c r="FZ306">
        <v>0</v>
      </c>
      <c r="GA306">
        <v>0</v>
      </c>
      <c r="GB306">
        <v>0</v>
      </c>
      <c r="GC306">
        <v>1</v>
      </c>
      <c r="GD306">
        <v>2</v>
      </c>
      <c r="GE306">
        <v>1</v>
      </c>
      <c r="GF306">
        <v>0</v>
      </c>
      <c r="GG306">
        <v>0</v>
      </c>
      <c r="GH306">
        <v>0</v>
      </c>
      <c r="GI306">
        <v>0</v>
      </c>
      <c r="GJ306">
        <v>0</v>
      </c>
      <c r="GK306">
        <v>1</v>
      </c>
      <c r="GL306">
        <v>0</v>
      </c>
      <c r="GM306">
        <v>0</v>
      </c>
      <c r="GN306">
        <v>0</v>
      </c>
      <c r="GO306">
        <v>0</v>
      </c>
      <c r="GP306">
        <v>0</v>
      </c>
      <c r="GQ306">
        <v>0</v>
      </c>
      <c r="GR306" t="s">
        <v>1925</v>
      </c>
      <c r="GS306" t="s">
        <v>1925</v>
      </c>
      <c r="GT306" t="s">
        <v>1925</v>
      </c>
      <c r="GU306" t="s">
        <v>1925</v>
      </c>
      <c r="GV306" t="s">
        <v>1925</v>
      </c>
      <c r="GW306" t="s">
        <v>1925</v>
      </c>
      <c r="GX306" t="s">
        <v>1925</v>
      </c>
      <c r="GY306" t="s">
        <v>1925</v>
      </c>
      <c r="GZ306" t="s">
        <v>1925</v>
      </c>
      <c r="HA306" t="s">
        <v>1925</v>
      </c>
      <c r="HB306" t="s">
        <v>1925</v>
      </c>
      <c r="HC306" t="s">
        <v>1925</v>
      </c>
      <c r="HD306" t="s">
        <v>1925</v>
      </c>
      <c r="HE306">
        <v>1</v>
      </c>
      <c r="HF306">
        <v>1</v>
      </c>
      <c r="HG306">
        <v>1</v>
      </c>
      <c r="HH306">
        <v>0</v>
      </c>
      <c r="HI306">
        <v>0</v>
      </c>
      <c r="HJ306">
        <v>0</v>
      </c>
      <c r="HK306">
        <v>0</v>
      </c>
      <c r="HL306">
        <v>0</v>
      </c>
      <c r="HM306">
        <v>0</v>
      </c>
      <c r="HN306">
        <v>0</v>
      </c>
      <c r="HO306">
        <v>0</v>
      </c>
      <c r="HP306">
        <v>0</v>
      </c>
      <c r="HQ306">
        <v>0</v>
      </c>
      <c r="HR306">
        <v>0</v>
      </c>
      <c r="HS306">
        <v>0</v>
      </c>
    </row>
    <row r="307" spans="1:227" x14ac:dyDescent="0.35">
      <c r="A307" t="s">
        <v>1295</v>
      </c>
      <c r="B307" s="1">
        <v>41091</v>
      </c>
      <c r="C307" s="1">
        <v>41455</v>
      </c>
      <c r="D307">
        <v>1</v>
      </c>
      <c r="E307">
        <v>1</v>
      </c>
      <c r="F307">
        <v>1</v>
      </c>
      <c r="G307">
        <v>1</v>
      </c>
      <c r="H307">
        <v>0</v>
      </c>
      <c r="I307">
        <v>0</v>
      </c>
      <c r="J307">
        <v>0</v>
      </c>
      <c r="K307">
        <v>0</v>
      </c>
      <c r="L307">
        <v>0</v>
      </c>
      <c r="M307">
        <v>0</v>
      </c>
      <c r="N307">
        <v>0</v>
      </c>
      <c r="O307">
        <v>0</v>
      </c>
      <c r="P307">
        <v>0</v>
      </c>
      <c r="Q307">
        <v>0</v>
      </c>
      <c r="R307">
        <v>0</v>
      </c>
      <c r="S307">
        <v>1</v>
      </c>
      <c r="T307">
        <v>0</v>
      </c>
      <c r="U307">
        <v>0</v>
      </c>
      <c r="V307">
        <v>1</v>
      </c>
      <c r="W307">
        <v>1</v>
      </c>
      <c r="X307">
        <v>0</v>
      </c>
      <c r="Y307">
        <v>1</v>
      </c>
      <c r="Z307">
        <v>1</v>
      </c>
      <c r="AA307">
        <v>1</v>
      </c>
      <c r="AB307">
        <v>0</v>
      </c>
      <c r="AC307">
        <v>1</v>
      </c>
      <c r="AD307">
        <v>1</v>
      </c>
      <c r="AE307">
        <v>0</v>
      </c>
      <c r="AF307">
        <v>1</v>
      </c>
      <c r="AG307">
        <v>1</v>
      </c>
      <c r="AH307">
        <v>0</v>
      </c>
      <c r="AI307">
        <v>0</v>
      </c>
      <c r="AJ307">
        <v>0</v>
      </c>
      <c r="AK307">
        <v>0</v>
      </c>
      <c r="AL307">
        <v>0</v>
      </c>
      <c r="AM307">
        <v>1</v>
      </c>
      <c r="AN307">
        <v>1</v>
      </c>
      <c r="AO307">
        <v>1</v>
      </c>
      <c r="AP307">
        <v>0</v>
      </c>
      <c r="AQ307">
        <v>1</v>
      </c>
      <c r="AR307">
        <v>0</v>
      </c>
      <c r="AS307">
        <v>1</v>
      </c>
      <c r="AT307">
        <v>0</v>
      </c>
      <c r="AU307">
        <v>0</v>
      </c>
      <c r="AV307">
        <v>0</v>
      </c>
      <c r="AW307">
        <v>0</v>
      </c>
      <c r="AX307">
        <v>0</v>
      </c>
      <c r="AY307">
        <v>0</v>
      </c>
      <c r="AZ307">
        <v>0</v>
      </c>
      <c r="BA307">
        <v>0</v>
      </c>
      <c r="BB307">
        <v>0</v>
      </c>
      <c r="BC307">
        <v>0</v>
      </c>
      <c r="BD307">
        <v>0</v>
      </c>
      <c r="BE307">
        <v>0</v>
      </c>
      <c r="BF307">
        <v>0</v>
      </c>
      <c r="BG307">
        <v>0</v>
      </c>
      <c r="BH307">
        <v>0</v>
      </c>
      <c r="BI307">
        <v>0</v>
      </c>
      <c r="BJ307">
        <v>0</v>
      </c>
      <c r="BK307">
        <v>1</v>
      </c>
      <c r="BL307">
        <v>0</v>
      </c>
      <c r="BM307">
        <v>0</v>
      </c>
      <c r="BN307">
        <v>0</v>
      </c>
      <c r="BO307">
        <v>0</v>
      </c>
      <c r="BP307">
        <v>1</v>
      </c>
      <c r="BQ307">
        <v>0</v>
      </c>
      <c r="BR307">
        <v>0</v>
      </c>
      <c r="BS307">
        <v>0</v>
      </c>
      <c r="BT307">
        <v>1</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1</v>
      </c>
      <c r="CN307">
        <v>0</v>
      </c>
      <c r="CO307" t="s">
        <v>1925</v>
      </c>
      <c r="CP307" t="s">
        <v>1925</v>
      </c>
      <c r="CQ307" t="s">
        <v>1925</v>
      </c>
      <c r="CR307" t="s">
        <v>1925</v>
      </c>
      <c r="CS307" t="s">
        <v>1925</v>
      </c>
      <c r="CT307" t="s">
        <v>1925</v>
      </c>
      <c r="CU307" t="s">
        <v>1925</v>
      </c>
      <c r="CV307" t="s">
        <v>1925</v>
      </c>
      <c r="CW307">
        <v>0</v>
      </c>
      <c r="CX307">
        <v>1</v>
      </c>
      <c r="CY307">
        <v>1</v>
      </c>
      <c r="CZ307">
        <v>1</v>
      </c>
      <c r="DA307">
        <v>1</v>
      </c>
      <c r="DB307">
        <v>0</v>
      </c>
      <c r="DC307">
        <v>1</v>
      </c>
      <c r="DD307">
        <v>0</v>
      </c>
      <c r="DE307">
        <v>0</v>
      </c>
      <c r="DF307">
        <v>1</v>
      </c>
      <c r="DG307">
        <v>1</v>
      </c>
      <c r="DH307">
        <v>0</v>
      </c>
      <c r="DI307">
        <v>0</v>
      </c>
      <c r="DJ307">
        <v>0</v>
      </c>
      <c r="DK307">
        <v>1</v>
      </c>
      <c r="DL307">
        <v>1</v>
      </c>
      <c r="DM307">
        <v>0</v>
      </c>
      <c r="DN307">
        <v>1</v>
      </c>
      <c r="DO307">
        <v>0</v>
      </c>
      <c r="DP307">
        <v>1</v>
      </c>
      <c r="DQ307">
        <v>1</v>
      </c>
      <c r="DR307">
        <v>1</v>
      </c>
      <c r="DS307">
        <v>0</v>
      </c>
      <c r="DT307">
        <v>0</v>
      </c>
      <c r="DU307">
        <v>0</v>
      </c>
      <c r="DV307">
        <v>0</v>
      </c>
      <c r="DW307">
        <v>0</v>
      </c>
      <c r="DX307">
        <v>0</v>
      </c>
      <c r="DY307">
        <v>0</v>
      </c>
      <c r="DZ307">
        <v>0</v>
      </c>
      <c r="EA307">
        <v>0</v>
      </c>
      <c r="EB307">
        <v>0</v>
      </c>
      <c r="EC307">
        <v>0</v>
      </c>
      <c r="ED307">
        <v>0</v>
      </c>
      <c r="EE307">
        <v>0</v>
      </c>
      <c r="EF307">
        <v>0</v>
      </c>
      <c r="EG307">
        <v>0</v>
      </c>
      <c r="EH307">
        <v>0</v>
      </c>
      <c r="EI307">
        <v>0</v>
      </c>
      <c r="EJ307">
        <v>1</v>
      </c>
      <c r="EK307">
        <v>0</v>
      </c>
      <c r="EL307">
        <v>0</v>
      </c>
      <c r="EM307">
        <v>1</v>
      </c>
      <c r="EN307">
        <v>0</v>
      </c>
      <c r="EO307">
        <v>0</v>
      </c>
      <c r="EP307">
        <v>0</v>
      </c>
      <c r="EQ307">
        <v>0</v>
      </c>
      <c r="ER307">
        <v>0</v>
      </c>
      <c r="ES307">
        <v>0</v>
      </c>
      <c r="ET307">
        <v>0</v>
      </c>
      <c r="EU307">
        <v>0</v>
      </c>
      <c r="EV307">
        <v>0</v>
      </c>
      <c r="EW307">
        <v>0</v>
      </c>
      <c r="EX307">
        <v>1</v>
      </c>
      <c r="EY307">
        <v>1</v>
      </c>
      <c r="EZ307">
        <v>0</v>
      </c>
      <c r="FA307">
        <v>0</v>
      </c>
      <c r="FB307">
        <v>0</v>
      </c>
      <c r="FC307">
        <v>0</v>
      </c>
      <c r="FD307">
        <v>0</v>
      </c>
      <c r="FE307">
        <v>0</v>
      </c>
      <c r="FF307" t="s">
        <v>1925</v>
      </c>
      <c r="FG307" t="s">
        <v>1925</v>
      </c>
      <c r="FH307" t="s">
        <v>1925</v>
      </c>
      <c r="FI307" t="s">
        <v>1925</v>
      </c>
      <c r="FJ307" t="s">
        <v>1925</v>
      </c>
      <c r="FK307" t="s">
        <v>1925</v>
      </c>
      <c r="FL307">
        <v>0</v>
      </c>
      <c r="FM307">
        <v>1</v>
      </c>
      <c r="FN307">
        <v>0</v>
      </c>
      <c r="FO307">
        <v>0</v>
      </c>
      <c r="FP307">
        <v>0</v>
      </c>
      <c r="FQ307">
        <v>0</v>
      </c>
      <c r="FR307">
        <v>1</v>
      </c>
      <c r="FS307">
        <v>1</v>
      </c>
      <c r="FT307">
        <v>0</v>
      </c>
      <c r="FU307">
        <v>0</v>
      </c>
      <c r="FV307">
        <v>0</v>
      </c>
      <c r="FW307">
        <v>0</v>
      </c>
      <c r="FX307">
        <v>0</v>
      </c>
      <c r="FY307">
        <v>0</v>
      </c>
      <c r="FZ307">
        <v>0</v>
      </c>
      <c r="GA307">
        <v>0</v>
      </c>
      <c r="GB307">
        <v>0</v>
      </c>
      <c r="GC307">
        <v>1</v>
      </c>
      <c r="GD307">
        <v>2</v>
      </c>
      <c r="GE307">
        <v>1</v>
      </c>
      <c r="GF307">
        <v>0</v>
      </c>
      <c r="GG307">
        <v>0</v>
      </c>
      <c r="GH307">
        <v>0</v>
      </c>
      <c r="GI307">
        <v>0</v>
      </c>
      <c r="GJ307">
        <v>0</v>
      </c>
      <c r="GK307">
        <v>1</v>
      </c>
      <c r="GL307">
        <v>0</v>
      </c>
      <c r="GM307">
        <v>0</v>
      </c>
      <c r="GN307">
        <v>0</v>
      </c>
      <c r="GO307">
        <v>0</v>
      </c>
      <c r="GP307">
        <v>0</v>
      </c>
      <c r="GQ307">
        <v>0</v>
      </c>
      <c r="GR307" t="s">
        <v>1925</v>
      </c>
      <c r="GS307" t="s">
        <v>1925</v>
      </c>
      <c r="GT307" t="s">
        <v>1925</v>
      </c>
      <c r="GU307" t="s">
        <v>1925</v>
      </c>
      <c r="GV307" t="s">
        <v>1925</v>
      </c>
      <c r="GW307" t="s">
        <v>1925</v>
      </c>
      <c r="GX307" t="s">
        <v>1925</v>
      </c>
      <c r="GY307" t="s">
        <v>1925</v>
      </c>
      <c r="GZ307" t="s">
        <v>1925</v>
      </c>
      <c r="HA307" t="s">
        <v>1925</v>
      </c>
      <c r="HB307" t="s">
        <v>1925</v>
      </c>
      <c r="HC307" t="s">
        <v>1925</v>
      </c>
      <c r="HD307" t="s">
        <v>1925</v>
      </c>
      <c r="HE307">
        <v>1</v>
      </c>
      <c r="HF307">
        <v>1</v>
      </c>
      <c r="HG307">
        <v>1</v>
      </c>
      <c r="HH307">
        <v>0</v>
      </c>
      <c r="HI307">
        <v>0</v>
      </c>
      <c r="HJ307">
        <v>0</v>
      </c>
      <c r="HK307">
        <v>0</v>
      </c>
      <c r="HL307">
        <v>0</v>
      </c>
      <c r="HM307">
        <v>0</v>
      </c>
      <c r="HN307">
        <v>0</v>
      </c>
      <c r="HO307">
        <v>0</v>
      </c>
      <c r="HP307">
        <v>0</v>
      </c>
      <c r="HQ307">
        <v>0</v>
      </c>
      <c r="HR307">
        <v>0</v>
      </c>
      <c r="HS307">
        <v>0</v>
      </c>
    </row>
    <row r="308" spans="1:227" x14ac:dyDescent="0.35">
      <c r="A308" t="s">
        <v>1295</v>
      </c>
      <c r="B308" s="1">
        <v>41456</v>
      </c>
      <c r="C308" s="1">
        <v>41820</v>
      </c>
      <c r="D308">
        <v>1</v>
      </c>
      <c r="E308">
        <v>1</v>
      </c>
      <c r="F308">
        <v>1</v>
      </c>
      <c r="G308">
        <v>1</v>
      </c>
      <c r="H308">
        <v>0</v>
      </c>
      <c r="I308">
        <v>0</v>
      </c>
      <c r="J308">
        <v>0</v>
      </c>
      <c r="K308">
        <v>0</v>
      </c>
      <c r="L308">
        <v>0</v>
      </c>
      <c r="M308">
        <v>0</v>
      </c>
      <c r="N308">
        <v>0</v>
      </c>
      <c r="O308">
        <v>0</v>
      </c>
      <c r="P308">
        <v>0</v>
      </c>
      <c r="Q308">
        <v>0</v>
      </c>
      <c r="R308">
        <v>0</v>
      </c>
      <c r="S308">
        <v>1</v>
      </c>
      <c r="T308">
        <v>0</v>
      </c>
      <c r="U308">
        <v>0</v>
      </c>
      <c r="V308">
        <v>1</v>
      </c>
      <c r="W308">
        <v>1</v>
      </c>
      <c r="X308">
        <v>0</v>
      </c>
      <c r="Y308">
        <v>1</v>
      </c>
      <c r="Z308">
        <v>1</v>
      </c>
      <c r="AA308">
        <v>1</v>
      </c>
      <c r="AB308">
        <v>0</v>
      </c>
      <c r="AC308">
        <v>1</v>
      </c>
      <c r="AD308">
        <v>0</v>
      </c>
      <c r="AE308">
        <v>0</v>
      </c>
      <c r="AF308">
        <v>1</v>
      </c>
      <c r="AG308">
        <v>1</v>
      </c>
      <c r="AH308">
        <v>0</v>
      </c>
      <c r="AI308">
        <v>0</v>
      </c>
      <c r="AJ308">
        <v>0</v>
      </c>
      <c r="AK308">
        <v>0</v>
      </c>
      <c r="AL308">
        <v>0</v>
      </c>
      <c r="AM308">
        <v>1</v>
      </c>
      <c r="AN308">
        <v>0</v>
      </c>
      <c r="AO308">
        <v>1</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1</v>
      </c>
      <c r="BL308">
        <v>0</v>
      </c>
      <c r="BM308">
        <v>0</v>
      </c>
      <c r="BN308">
        <v>0</v>
      </c>
      <c r="BO308">
        <v>0</v>
      </c>
      <c r="BP308">
        <v>1</v>
      </c>
      <c r="BQ308">
        <v>0</v>
      </c>
      <c r="BR308">
        <v>0</v>
      </c>
      <c r="BS308">
        <v>0</v>
      </c>
      <c r="BT308">
        <v>1</v>
      </c>
      <c r="BU308">
        <v>0</v>
      </c>
      <c r="BV308">
        <v>0</v>
      </c>
      <c r="BW308">
        <v>0</v>
      </c>
      <c r="BX308">
        <v>0</v>
      </c>
      <c r="BY308">
        <v>0</v>
      </c>
      <c r="BZ308">
        <v>0</v>
      </c>
      <c r="CA308">
        <v>0</v>
      </c>
      <c r="CB308">
        <v>0</v>
      </c>
      <c r="CC308">
        <v>0</v>
      </c>
      <c r="CD308">
        <v>0</v>
      </c>
      <c r="CE308">
        <v>0</v>
      </c>
      <c r="CF308">
        <v>0</v>
      </c>
      <c r="CG308">
        <v>0</v>
      </c>
      <c r="CH308">
        <v>0</v>
      </c>
      <c r="CI308">
        <v>0</v>
      </c>
      <c r="CJ308">
        <v>0</v>
      </c>
      <c r="CK308">
        <v>0</v>
      </c>
      <c r="CL308">
        <v>0</v>
      </c>
      <c r="CM308">
        <v>1</v>
      </c>
      <c r="CN308">
        <v>0</v>
      </c>
      <c r="CO308" t="s">
        <v>1925</v>
      </c>
      <c r="CP308" t="s">
        <v>1925</v>
      </c>
      <c r="CQ308" t="s">
        <v>1925</v>
      </c>
      <c r="CR308" t="s">
        <v>1925</v>
      </c>
      <c r="CS308" t="s">
        <v>1925</v>
      </c>
      <c r="CT308" t="s">
        <v>1925</v>
      </c>
      <c r="CU308" t="s">
        <v>1925</v>
      </c>
      <c r="CV308" t="s">
        <v>1925</v>
      </c>
      <c r="CW308">
        <v>0</v>
      </c>
      <c r="CX308">
        <v>1</v>
      </c>
      <c r="CY308">
        <v>1</v>
      </c>
      <c r="CZ308">
        <v>1</v>
      </c>
      <c r="DA308">
        <v>1</v>
      </c>
      <c r="DB308">
        <v>0</v>
      </c>
      <c r="DC308">
        <v>1</v>
      </c>
      <c r="DD308">
        <v>0</v>
      </c>
      <c r="DE308">
        <v>0</v>
      </c>
      <c r="DF308">
        <v>1</v>
      </c>
      <c r="DG308">
        <v>1</v>
      </c>
      <c r="DH308">
        <v>0</v>
      </c>
      <c r="DI308">
        <v>0</v>
      </c>
      <c r="DJ308">
        <v>0</v>
      </c>
      <c r="DK308">
        <v>1</v>
      </c>
      <c r="DL308">
        <v>1</v>
      </c>
      <c r="DM308">
        <v>0</v>
      </c>
      <c r="DN308">
        <v>0</v>
      </c>
      <c r="DO308">
        <v>0</v>
      </c>
      <c r="DP308">
        <v>1</v>
      </c>
      <c r="DQ308">
        <v>1</v>
      </c>
      <c r="DR308">
        <v>1</v>
      </c>
      <c r="DS308">
        <v>0</v>
      </c>
      <c r="DT308">
        <v>0</v>
      </c>
      <c r="DU308">
        <v>0</v>
      </c>
      <c r="DV308">
        <v>0</v>
      </c>
      <c r="DW308">
        <v>0</v>
      </c>
      <c r="DX308">
        <v>0</v>
      </c>
      <c r="DY308">
        <v>0</v>
      </c>
      <c r="DZ308">
        <v>0</v>
      </c>
      <c r="EA308">
        <v>0</v>
      </c>
      <c r="EB308">
        <v>0</v>
      </c>
      <c r="EC308">
        <v>0</v>
      </c>
      <c r="ED308">
        <v>0</v>
      </c>
      <c r="EE308">
        <v>0</v>
      </c>
      <c r="EF308">
        <v>0</v>
      </c>
      <c r="EG308">
        <v>0</v>
      </c>
      <c r="EH308">
        <v>0</v>
      </c>
      <c r="EI308">
        <v>0</v>
      </c>
      <c r="EJ308">
        <v>1</v>
      </c>
      <c r="EK308">
        <v>0</v>
      </c>
      <c r="EL308">
        <v>0</v>
      </c>
      <c r="EM308">
        <v>1</v>
      </c>
      <c r="EN308">
        <v>0</v>
      </c>
      <c r="EO308">
        <v>0</v>
      </c>
      <c r="EP308">
        <v>0</v>
      </c>
      <c r="EQ308">
        <v>0</v>
      </c>
      <c r="ER308">
        <v>0</v>
      </c>
      <c r="ES308">
        <v>0</v>
      </c>
      <c r="ET308">
        <v>0</v>
      </c>
      <c r="EU308">
        <v>0</v>
      </c>
      <c r="EV308">
        <v>0</v>
      </c>
      <c r="EW308">
        <v>0</v>
      </c>
      <c r="EX308">
        <v>1</v>
      </c>
      <c r="EY308">
        <v>1</v>
      </c>
      <c r="EZ308">
        <v>0</v>
      </c>
      <c r="FA308">
        <v>0</v>
      </c>
      <c r="FB308">
        <v>0</v>
      </c>
      <c r="FC308">
        <v>0</v>
      </c>
      <c r="FD308">
        <v>0</v>
      </c>
      <c r="FE308">
        <v>0</v>
      </c>
      <c r="FF308" t="s">
        <v>1925</v>
      </c>
      <c r="FG308" t="s">
        <v>1925</v>
      </c>
      <c r="FH308" t="s">
        <v>1925</v>
      </c>
      <c r="FI308" t="s">
        <v>1925</v>
      </c>
      <c r="FJ308" t="s">
        <v>1925</v>
      </c>
      <c r="FK308" t="s">
        <v>1925</v>
      </c>
      <c r="FL308">
        <v>0</v>
      </c>
      <c r="FM308">
        <v>1</v>
      </c>
      <c r="FN308">
        <v>0</v>
      </c>
      <c r="FO308">
        <v>0</v>
      </c>
      <c r="FP308">
        <v>0</v>
      </c>
      <c r="FQ308">
        <v>0</v>
      </c>
      <c r="FR308">
        <v>1</v>
      </c>
      <c r="FS308">
        <v>1</v>
      </c>
      <c r="FT308">
        <v>0</v>
      </c>
      <c r="FU308">
        <v>0</v>
      </c>
      <c r="FV308">
        <v>0</v>
      </c>
      <c r="FW308">
        <v>0</v>
      </c>
      <c r="FX308">
        <v>0</v>
      </c>
      <c r="FY308">
        <v>0</v>
      </c>
      <c r="FZ308">
        <v>0</v>
      </c>
      <c r="GA308">
        <v>0</v>
      </c>
      <c r="GB308">
        <v>0</v>
      </c>
      <c r="GC308">
        <v>1</v>
      </c>
      <c r="GD308">
        <v>2</v>
      </c>
      <c r="GE308">
        <v>1</v>
      </c>
      <c r="GF308">
        <v>0</v>
      </c>
      <c r="GG308">
        <v>0</v>
      </c>
      <c r="GH308">
        <v>0</v>
      </c>
      <c r="GI308">
        <v>0</v>
      </c>
      <c r="GJ308">
        <v>0</v>
      </c>
      <c r="GK308">
        <v>1</v>
      </c>
      <c r="GL308">
        <v>0</v>
      </c>
      <c r="GM308">
        <v>0</v>
      </c>
      <c r="GN308">
        <v>0</v>
      </c>
      <c r="GO308">
        <v>0</v>
      </c>
      <c r="GP308">
        <v>0</v>
      </c>
      <c r="GQ308">
        <v>0</v>
      </c>
      <c r="GR308" t="s">
        <v>1925</v>
      </c>
      <c r="GS308" t="s">
        <v>1925</v>
      </c>
      <c r="GT308" t="s">
        <v>1925</v>
      </c>
      <c r="GU308" t="s">
        <v>1925</v>
      </c>
      <c r="GV308" t="s">
        <v>1925</v>
      </c>
      <c r="GW308" t="s">
        <v>1925</v>
      </c>
      <c r="GX308" t="s">
        <v>1925</v>
      </c>
      <c r="GY308" t="s">
        <v>1925</v>
      </c>
      <c r="GZ308" t="s">
        <v>1925</v>
      </c>
      <c r="HA308" t="s">
        <v>1925</v>
      </c>
      <c r="HB308" t="s">
        <v>1925</v>
      </c>
      <c r="HC308" t="s">
        <v>1925</v>
      </c>
      <c r="HD308" t="s">
        <v>1925</v>
      </c>
      <c r="HE308">
        <v>1</v>
      </c>
      <c r="HF308">
        <v>1</v>
      </c>
      <c r="HG308">
        <v>1</v>
      </c>
      <c r="HH308">
        <v>0</v>
      </c>
      <c r="HI308">
        <v>0</v>
      </c>
      <c r="HJ308">
        <v>0</v>
      </c>
      <c r="HK308">
        <v>0</v>
      </c>
      <c r="HL308">
        <v>0</v>
      </c>
      <c r="HM308">
        <v>0</v>
      </c>
      <c r="HN308">
        <v>0</v>
      </c>
      <c r="HO308">
        <v>0</v>
      </c>
      <c r="HP308">
        <v>0</v>
      </c>
      <c r="HQ308">
        <v>0</v>
      </c>
      <c r="HR308">
        <v>0</v>
      </c>
      <c r="HS308">
        <v>0</v>
      </c>
    </row>
    <row r="309" spans="1:227" x14ac:dyDescent="0.35">
      <c r="A309" t="s">
        <v>1295</v>
      </c>
      <c r="B309" s="1">
        <v>41821</v>
      </c>
      <c r="C309" s="1">
        <v>42185</v>
      </c>
      <c r="D309">
        <v>1</v>
      </c>
      <c r="E309">
        <v>1</v>
      </c>
      <c r="F309">
        <v>1</v>
      </c>
      <c r="G309">
        <v>0</v>
      </c>
      <c r="H309">
        <v>0</v>
      </c>
      <c r="I309">
        <v>0</v>
      </c>
      <c r="J309">
        <v>0</v>
      </c>
      <c r="K309">
        <v>0</v>
      </c>
      <c r="L309">
        <v>0</v>
      </c>
      <c r="M309">
        <v>0</v>
      </c>
      <c r="N309">
        <v>0</v>
      </c>
      <c r="O309">
        <v>0</v>
      </c>
      <c r="P309">
        <v>0</v>
      </c>
      <c r="Q309">
        <v>0</v>
      </c>
      <c r="R309">
        <v>0</v>
      </c>
      <c r="S309">
        <v>1</v>
      </c>
      <c r="T309">
        <v>0</v>
      </c>
      <c r="U309">
        <v>0</v>
      </c>
      <c r="V309">
        <v>1</v>
      </c>
      <c r="W309">
        <v>1</v>
      </c>
      <c r="X309">
        <v>0</v>
      </c>
      <c r="Y309">
        <v>1</v>
      </c>
      <c r="Z309">
        <v>1</v>
      </c>
      <c r="AA309">
        <v>1</v>
      </c>
      <c r="AB309">
        <v>1</v>
      </c>
      <c r="AC309">
        <v>1</v>
      </c>
      <c r="AD309">
        <v>1</v>
      </c>
      <c r="AE309">
        <v>0</v>
      </c>
      <c r="AF309">
        <v>1</v>
      </c>
      <c r="AG309">
        <v>1</v>
      </c>
      <c r="AH309">
        <v>0</v>
      </c>
      <c r="AI309">
        <v>0</v>
      </c>
      <c r="AJ309">
        <v>0</v>
      </c>
      <c r="AK309">
        <v>0</v>
      </c>
      <c r="AL309">
        <v>0</v>
      </c>
      <c r="AM309">
        <v>1</v>
      </c>
      <c r="AN309">
        <v>1</v>
      </c>
      <c r="AO309">
        <v>1</v>
      </c>
      <c r="AP309">
        <v>0</v>
      </c>
      <c r="AQ309">
        <v>1</v>
      </c>
      <c r="AR309">
        <v>0</v>
      </c>
      <c r="AS309">
        <v>1</v>
      </c>
      <c r="AT309">
        <v>0</v>
      </c>
      <c r="AU309">
        <v>0</v>
      </c>
      <c r="AV309">
        <v>0</v>
      </c>
      <c r="AW309">
        <v>0</v>
      </c>
      <c r="AX309">
        <v>0</v>
      </c>
      <c r="AY309">
        <v>0</v>
      </c>
      <c r="AZ309">
        <v>0</v>
      </c>
      <c r="BA309">
        <v>0</v>
      </c>
      <c r="BB309">
        <v>0</v>
      </c>
      <c r="BC309">
        <v>0</v>
      </c>
      <c r="BD309">
        <v>0</v>
      </c>
      <c r="BE309">
        <v>0</v>
      </c>
      <c r="BF309">
        <v>0</v>
      </c>
      <c r="BG309">
        <v>0</v>
      </c>
      <c r="BH309">
        <v>0</v>
      </c>
      <c r="BI309">
        <v>0</v>
      </c>
      <c r="BJ309">
        <v>0</v>
      </c>
      <c r="BK309">
        <v>1</v>
      </c>
      <c r="BL309">
        <v>0</v>
      </c>
      <c r="BM309">
        <v>0</v>
      </c>
      <c r="BN309">
        <v>0</v>
      </c>
      <c r="BO309">
        <v>0</v>
      </c>
      <c r="BP309">
        <v>1</v>
      </c>
      <c r="BQ309">
        <v>0</v>
      </c>
      <c r="BR309">
        <v>0</v>
      </c>
      <c r="BS309">
        <v>0</v>
      </c>
      <c r="BT309">
        <v>1</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1</v>
      </c>
      <c r="CN309">
        <v>0</v>
      </c>
      <c r="CO309" t="s">
        <v>1925</v>
      </c>
      <c r="CP309" t="s">
        <v>1925</v>
      </c>
      <c r="CQ309" t="s">
        <v>1925</v>
      </c>
      <c r="CR309" t="s">
        <v>1925</v>
      </c>
      <c r="CS309" t="s">
        <v>1925</v>
      </c>
      <c r="CT309" t="s">
        <v>1925</v>
      </c>
      <c r="CU309" t="s">
        <v>1925</v>
      </c>
      <c r="CV309" t="s">
        <v>1925</v>
      </c>
      <c r="CW309">
        <v>0</v>
      </c>
      <c r="CX309">
        <v>1</v>
      </c>
      <c r="CY309">
        <v>1</v>
      </c>
      <c r="CZ309">
        <v>1</v>
      </c>
      <c r="DA309">
        <v>1</v>
      </c>
      <c r="DB309">
        <v>1</v>
      </c>
      <c r="DC309">
        <v>1</v>
      </c>
      <c r="DD309">
        <v>0</v>
      </c>
      <c r="DE309">
        <v>0</v>
      </c>
      <c r="DF309">
        <v>1</v>
      </c>
      <c r="DG309">
        <v>1</v>
      </c>
      <c r="DH309">
        <v>0</v>
      </c>
      <c r="DI309">
        <v>0</v>
      </c>
      <c r="DJ309">
        <v>0</v>
      </c>
      <c r="DK309">
        <v>1</v>
      </c>
      <c r="DL309">
        <v>1</v>
      </c>
      <c r="DM309">
        <v>0</v>
      </c>
      <c r="DN309">
        <v>1</v>
      </c>
      <c r="DO309">
        <v>0</v>
      </c>
      <c r="DP309">
        <v>1</v>
      </c>
      <c r="DQ309">
        <v>1</v>
      </c>
      <c r="DR309">
        <v>1</v>
      </c>
      <c r="DS309">
        <v>0</v>
      </c>
      <c r="DT309">
        <v>0</v>
      </c>
      <c r="DU309">
        <v>0</v>
      </c>
      <c r="DV309">
        <v>0</v>
      </c>
      <c r="DW309">
        <v>0</v>
      </c>
      <c r="DX309">
        <v>0</v>
      </c>
      <c r="DY309">
        <v>0</v>
      </c>
      <c r="DZ309">
        <v>0</v>
      </c>
      <c r="EA309">
        <v>0</v>
      </c>
      <c r="EB309">
        <v>0</v>
      </c>
      <c r="EC309">
        <v>0</v>
      </c>
      <c r="ED309">
        <v>0</v>
      </c>
      <c r="EE309">
        <v>0</v>
      </c>
      <c r="EF309">
        <v>0</v>
      </c>
      <c r="EG309">
        <v>0</v>
      </c>
      <c r="EH309">
        <v>0</v>
      </c>
      <c r="EI309">
        <v>0</v>
      </c>
      <c r="EJ309">
        <v>1</v>
      </c>
      <c r="EK309">
        <v>0</v>
      </c>
      <c r="EL309">
        <v>0</v>
      </c>
      <c r="EM309">
        <v>1</v>
      </c>
      <c r="EN309">
        <v>0</v>
      </c>
      <c r="EO309">
        <v>0</v>
      </c>
      <c r="EP309">
        <v>0</v>
      </c>
      <c r="EQ309">
        <v>0</v>
      </c>
      <c r="ER309">
        <v>0</v>
      </c>
      <c r="ES309">
        <v>0</v>
      </c>
      <c r="ET309">
        <v>0</v>
      </c>
      <c r="EU309">
        <v>0</v>
      </c>
      <c r="EV309">
        <v>0</v>
      </c>
      <c r="EW309">
        <v>0</v>
      </c>
      <c r="EX309">
        <v>1</v>
      </c>
      <c r="EY309">
        <v>1</v>
      </c>
      <c r="EZ309">
        <v>0</v>
      </c>
      <c r="FA309">
        <v>0</v>
      </c>
      <c r="FB309">
        <v>0</v>
      </c>
      <c r="FC309">
        <v>0</v>
      </c>
      <c r="FD309">
        <v>0</v>
      </c>
      <c r="FE309">
        <v>0</v>
      </c>
      <c r="FF309" t="s">
        <v>1925</v>
      </c>
      <c r="FG309" t="s">
        <v>1925</v>
      </c>
      <c r="FH309" t="s">
        <v>1925</v>
      </c>
      <c r="FI309" t="s">
        <v>1925</v>
      </c>
      <c r="FJ309" t="s">
        <v>1925</v>
      </c>
      <c r="FK309" t="s">
        <v>1925</v>
      </c>
      <c r="FL309">
        <v>0</v>
      </c>
      <c r="FM309">
        <v>1</v>
      </c>
      <c r="FN309">
        <v>0</v>
      </c>
      <c r="FO309">
        <v>0</v>
      </c>
      <c r="FP309">
        <v>0</v>
      </c>
      <c r="FQ309">
        <v>0</v>
      </c>
      <c r="FR309">
        <v>1</v>
      </c>
      <c r="FS309">
        <v>1</v>
      </c>
      <c r="FT309">
        <v>0</v>
      </c>
      <c r="FU309">
        <v>0</v>
      </c>
      <c r="FV309">
        <v>0</v>
      </c>
      <c r="FW309">
        <v>0</v>
      </c>
      <c r="FX309">
        <v>1</v>
      </c>
      <c r="FY309">
        <v>0</v>
      </c>
      <c r="FZ309">
        <v>0</v>
      </c>
      <c r="GA309">
        <v>0</v>
      </c>
      <c r="GB309">
        <v>0</v>
      </c>
      <c r="GC309">
        <v>1</v>
      </c>
      <c r="GD309">
        <v>0</v>
      </c>
      <c r="GE309">
        <v>1</v>
      </c>
      <c r="GF309">
        <v>0</v>
      </c>
      <c r="GG309">
        <v>0</v>
      </c>
      <c r="GH309">
        <v>0</v>
      </c>
      <c r="GI309">
        <v>0</v>
      </c>
      <c r="GJ309">
        <v>0</v>
      </c>
      <c r="GK309">
        <v>0</v>
      </c>
      <c r="GL309">
        <v>0</v>
      </c>
      <c r="GM309">
        <v>0</v>
      </c>
      <c r="GN309">
        <v>0</v>
      </c>
      <c r="GO309">
        <v>0</v>
      </c>
      <c r="GP309">
        <v>0</v>
      </c>
      <c r="GQ309">
        <v>0</v>
      </c>
      <c r="GR309" t="s">
        <v>1925</v>
      </c>
      <c r="GS309" t="s">
        <v>1925</v>
      </c>
      <c r="GT309" t="s">
        <v>1925</v>
      </c>
      <c r="GU309" t="s">
        <v>1925</v>
      </c>
      <c r="GV309" t="s">
        <v>1925</v>
      </c>
      <c r="GW309" t="s">
        <v>1925</v>
      </c>
      <c r="GX309" t="s">
        <v>1925</v>
      </c>
      <c r="GY309" t="s">
        <v>1925</v>
      </c>
      <c r="GZ309" t="s">
        <v>1925</v>
      </c>
      <c r="HA309" t="s">
        <v>1925</v>
      </c>
      <c r="HB309" t="s">
        <v>1925</v>
      </c>
      <c r="HC309" t="s">
        <v>1925</v>
      </c>
      <c r="HD309" t="s">
        <v>1925</v>
      </c>
      <c r="HE309">
        <v>1</v>
      </c>
      <c r="HF309">
        <v>1</v>
      </c>
      <c r="HG309">
        <v>1</v>
      </c>
      <c r="HH309">
        <v>0</v>
      </c>
      <c r="HI309">
        <v>0</v>
      </c>
      <c r="HJ309">
        <v>0</v>
      </c>
      <c r="HK309">
        <v>0</v>
      </c>
      <c r="HL309">
        <v>0</v>
      </c>
      <c r="HM309">
        <v>0</v>
      </c>
      <c r="HN309">
        <v>0</v>
      </c>
      <c r="HO309">
        <v>0</v>
      </c>
      <c r="HP309">
        <v>0</v>
      </c>
      <c r="HQ309">
        <v>0</v>
      </c>
      <c r="HR309">
        <v>0</v>
      </c>
      <c r="HS309">
        <v>0</v>
      </c>
    </row>
    <row r="310" spans="1:227" x14ac:dyDescent="0.35">
      <c r="A310" t="s">
        <v>1295</v>
      </c>
      <c r="B310" s="1">
        <v>42186</v>
      </c>
      <c r="C310" s="1">
        <v>42404</v>
      </c>
      <c r="D310">
        <v>1</v>
      </c>
      <c r="E310">
        <v>1</v>
      </c>
      <c r="F310">
        <v>1</v>
      </c>
      <c r="G310">
        <v>0</v>
      </c>
      <c r="H310">
        <v>0</v>
      </c>
      <c r="I310">
        <v>0</v>
      </c>
      <c r="J310">
        <v>0</v>
      </c>
      <c r="K310">
        <v>0</v>
      </c>
      <c r="L310">
        <v>0</v>
      </c>
      <c r="M310">
        <v>0</v>
      </c>
      <c r="N310">
        <v>0</v>
      </c>
      <c r="O310">
        <v>0</v>
      </c>
      <c r="P310">
        <v>0</v>
      </c>
      <c r="Q310">
        <v>0</v>
      </c>
      <c r="R310">
        <v>0</v>
      </c>
      <c r="S310">
        <v>1</v>
      </c>
      <c r="T310">
        <v>0</v>
      </c>
      <c r="U310">
        <v>0</v>
      </c>
      <c r="V310">
        <v>1</v>
      </c>
      <c r="W310">
        <v>1</v>
      </c>
      <c r="X310">
        <v>0</v>
      </c>
      <c r="Y310">
        <v>1</v>
      </c>
      <c r="Z310">
        <v>1</v>
      </c>
      <c r="AA310">
        <v>1</v>
      </c>
      <c r="AB310">
        <v>1</v>
      </c>
      <c r="AC310">
        <v>1</v>
      </c>
      <c r="AD310">
        <v>1</v>
      </c>
      <c r="AE310">
        <v>0</v>
      </c>
      <c r="AF310">
        <v>1</v>
      </c>
      <c r="AG310">
        <v>1</v>
      </c>
      <c r="AH310">
        <v>0</v>
      </c>
      <c r="AI310">
        <v>0</v>
      </c>
      <c r="AJ310">
        <v>0</v>
      </c>
      <c r="AK310">
        <v>0</v>
      </c>
      <c r="AL310">
        <v>0</v>
      </c>
      <c r="AM310">
        <v>1</v>
      </c>
      <c r="AN310">
        <v>1</v>
      </c>
      <c r="AO310">
        <v>1</v>
      </c>
      <c r="AP310">
        <v>0</v>
      </c>
      <c r="AQ310">
        <v>1</v>
      </c>
      <c r="AR310">
        <v>0</v>
      </c>
      <c r="AS310">
        <v>1</v>
      </c>
      <c r="AT310">
        <v>0</v>
      </c>
      <c r="AU310">
        <v>0</v>
      </c>
      <c r="AV310">
        <v>0</v>
      </c>
      <c r="AW310">
        <v>0</v>
      </c>
      <c r="AX310">
        <v>0</v>
      </c>
      <c r="AY310">
        <v>1</v>
      </c>
      <c r="AZ310">
        <v>0</v>
      </c>
      <c r="BA310">
        <v>0</v>
      </c>
      <c r="BB310">
        <v>0</v>
      </c>
      <c r="BC310">
        <v>0</v>
      </c>
      <c r="BD310">
        <v>0</v>
      </c>
      <c r="BE310">
        <v>0</v>
      </c>
      <c r="BF310">
        <v>0</v>
      </c>
      <c r="BG310">
        <v>0</v>
      </c>
      <c r="BH310">
        <v>0</v>
      </c>
      <c r="BI310">
        <v>0</v>
      </c>
      <c r="BJ310">
        <v>0</v>
      </c>
      <c r="BK310">
        <v>0</v>
      </c>
      <c r="BL310">
        <v>0</v>
      </c>
      <c r="BM310">
        <v>0</v>
      </c>
      <c r="BN310">
        <v>0</v>
      </c>
      <c r="BO310">
        <v>0</v>
      </c>
      <c r="BP310">
        <v>1</v>
      </c>
      <c r="BQ310">
        <v>0</v>
      </c>
      <c r="BR310">
        <v>0</v>
      </c>
      <c r="BS310">
        <v>0</v>
      </c>
      <c r="BT310">
        <v>1</v>
      </c>
      <c r="BU310">
        <v>0</v>
      </c>
      <c r="BV310">
        <v>0</v>
      </c>
      <c r="BW310">
        <v>0</v>
      </c>
      <c r="BX310">
        <v>0</v>
      </c>
      <c r="BY310">
        <v>0</v>
      </c>
      <c r="BZ310">
        <v>0</v>
      </c>
      <c r="CA310">
        <v>0</v>
      </c>
      <c r="CB310">
        <v>0</v>
      </c>
      <c r="CC310">
        <v>0</v>
      </c>
      <c r="CD310">
        <v>0</v>
      </c>
      <c r="CE310">
        <v>0</v>
      </c>
      <c r="CF310">
        <v>0</v>
      </c>
      <c r="CG310">
        <v>0</v>
      </c>
      <c r="CH310">
        <v>0</v>
      </c>
      <c r="CI310">
        <v>0</v>
      </c>
      <c r="CJ310">
        <v>0</v>
      </c>
      <c r="CK310">
        <v>0</v>
      </c>
      <c r="CL310">
        <v>0</v>
      </c>
      <c r="CM310">
        <v>1</v>
      </c>
      <c r="CN310">
        <v>0</v>
      </c>
      <c r="CO310" t="s">
        <v>1925</v>
      </c>
      <c r="CP310" t="s">
        <v>1925</v>
      </c>
      <c r="CQ310" t="s">
        <v>1925</v>
      </c>
      <c r="CR310" t="s">
        <v>1925</v>
      </c>
      <c r="CS310" t="s">
        <v>1925</v>
      </c>
      <c r="CT310" t="s">
        <v>1925</v>
      </c>
      <c r="CU310" t="s">
        <v>1925</v>
      </c>
      <c r="CV310" t="s">
        <v>1925</v>
      </c>
      <c r="CW310">
        <v>0</v>
      </c>
      <c r="CX310">
        <v>1</v>
      </c>
      <c r="CY310">
        <v>1</v>
      </c>
      <c r="CZ310">
        <v>1</v>
      </c>
      <c r="DA310">
        <v>1</v>
      </c>
      <c r="DB310">
        <v>1</v>
      </c>
      <c r="DC310">
        <v>1</v>
      </c>
      <c r="DD310">
        <v>0</v>
      </c>
      <c r="DE310">
        <v>0</v>
      </c>
      <c r="DF310">
        <v>1</v>
      </c>
      <c r="DG310">
        <v>1</v>
      </c>
      <c r="DH310">
        <v>0</v>
      </c>
      <c r="DI310">
        <v>0</v>
      </c>
      <c r="DJ310">
        <v>0</v>
      </c>
      <c r="DK310">
        <v>1</v>
      </c>
      <c r="DL310">
        <v>1</v>
      </c>
      <c r="DM310">
        <v>0</v>
      </c>
      <c r="DN310">
        <v>1</v>
      </c>
      <c r="DO310">
        <v>0</v>
      </c>
      <c r="DP310">
        <v>1</v>
      </c>
      <c r="DQ310">
        <v>1</v>
      </c>
      <c r="DR310">
        <v>1</v>
      </c>
      <c r="DS310">
        <v>0</v>
      </c>
      <c r="DT310">
        <v>0</v>
      </c>
      <c r="DU310">
        <v>0</v>
      </c>
      <c r="DV310">
        <v>0</v>
      </c>
      <c r="DW310">
        <v>0</v>
      </c>
      <c r="DX310">
        <v>0</v>
      </c>
      <c r="DY310">
        <v>0</v>
      </c>
      <c r="DZ310">
        <v>0</v>
      </c>
      <c r="EA310">
        <v>0</v>
      </c>
      <c r="EB310">
        <v>0</v>
      </c>
      <c r="EC310">
        <v>0</v>
      </c>
      <c r="ED310">
        <v>0</v>
      </c>
      <c r="EE310">
        <v>0</v>
      </c>
      <c r="EF310">
        <v>0</v>
      </c>
      <c r="EG310">
        <v>0</v>
      </c>
      <c r="EH310">
        <v>0</v>
      </c>
      <c r="EI310">
        <v>0</v>
      </c>
      <c r="EJ310">
        <v>1</v>
      </c>
      <c r="EK310">
        <v>0</v>
      </c>
      <c r="EL310">
        <v>0</v>
      </c>
      <c r="EM310">
        <v>1</v>
      </c>
      <c r="EN310">
        <v>0</v>
      </c>
      <c r="EO310">
        <v>0</v>
      </c>
      <c r="EP310">
        <v>0</v>
      </c>
      <c r="EQ310">
        <v>0</v>
      </c>
      <c r="ER310">
        <v>0</v>
      </c>
      <c r="ES310">
        <v>0</v>
      </c>
      <c r="ET310">
        <v>0</v>
      </c>
      <c r="EU310">
        <v>0</v>
      </c>
      <c r="EV310">
        <v>0</v>
      </c>
      <c r="EW310">
        <v>0</v>
      </c>
      <c r="EX310">
        <v>1</v>
      </c>
      <c r="EY310">
        <v>1</v>
      </c>
      <c r="EZ310">
        <v>0</v>
      </c>
      <c r="FA310">
        <v>0</v>
      </c>
      <c r="FB310">
        <v>0</v>
      </c>
      <c r="FC310">
        <v>0</v>
      </c>
      <c r="FD310">
        <v>0</v>
      </c>
      <c r="FE310">
        <v>1</v>
      </c>
      <c r="FF310">
        <v>0</v>
      </c>
      <c r="FG310">
        <v>0</v>
      </c>
      <c r="FH310">
        <v>1</v>
      </c>
      <c r="FI310">
        <v>0</v>
      </c>
      <c r="FJ310">
        <v>0</v>
      </c>
      <c r="FK310">
        <v>0</v>
      </c>
      <c r="FL310">
        <v>0</v>
      </c>
      <c r="FM310">
        <v>1</v>
      </c>
      <c r="FN310">
        <v>0</v>
      </c>
      <c r="FO310">
        <v>0</v>
      </c>
      <c r="FP310">
        <v>0</v>
      </c>
      <c r="FQ310">
        <v>0</v>
      </c>
      <c r="FR310">
        <v>1</v>
      </c>
      <c r="FS310">
        <v>1</v>
      </c>
      <c r="FT310">
        <v>0</v>
      </c>
      <c r="FU310">
        <v>0</v>
      </c>
      <c r="FV310">
        <v>0</v>
      </c>
      <c r="FW310">
        <v>0</v>
      </c>
      <c r="FX310">
        <v>1</v>
      </c>
      <c r="FY310">
        <v>0</v>
      </c>
      <c r="FZ310">
        <v>0</v>
      </c>
      <c r="GA310">
        <v>0</v>
      </c>
      <c r="GB310">
        <v>0</v>
      </c>
      <c r="GC310">
        <v>1</v>
      </c>
      <c r="GD310">
        <v>0</v>
      </c>
      <c r="GE310">
        <v>1</v>
      </c>
      <c r="GF310">
        <v>0</v>
      </c>
      <c r="GG310">
        <v>0</v>
      </c>
      <c r="GH310">
        <v>0</v>
      </c>
      <c r="GI310">
        <v>0</v>
      </c>
      <c r="GJ310">
        <v>0</v>
      </c>
      <c r="GK310">
        <v>0</v>
      </c>
      <c r="GL310">
        <v>0</v>
      </c>
      <c r="GM310">
        <v>0</v>
      </c>
      <c r="GN310">
        <v>0</v>
      </c>
      <c r="GO310">
        <v>0</v>
      </c>
      <c r="GP310">
        <v>0</v>
      </c>
      <c r="GQ310">
        <v>0</v>
      </c>
      <c r="GR310" t="s">
        <v>1925</v>
      </c>
      <c r="GS310" t="s">
        <v>1925</v>
      </c>
      <c r="GT310" t="s">
        <v>1925</v>
      </c>
      <c r="GU310" t="s">
        <v>1925</v>
      </c>
      <c r="GV310" t="s">
        <v>1925</v>
      </c>
      <c r="GW310" t="s">
        <v>1925</v>
      </c>
      <c r="GX310" t="s">
        <v>1925</v>
      </c>
      <c r="GY310" t="s">
        <v>1925</v>
      </c>
      <c r="GZ310" t="s">
        <v>1925</v>
      </c>
      <c r="HA310" t="s">
        <v>1925</v>
      </c>
      <c r="HB310" t="s">
        <v>1925</v>
      </c>
      <c r="HC310" t="s">
        <v>1925</v>
      </c>
      <c r="HD310" t="s">
        <v>1925</v>
      </c>
      <c r="HE310">
        <v>1</v>
      </c>
      <c r="HF310">
        <v>1</v>
      </c>
      <c r="HG310">
        <v>1</v>
      </c>
      <c r="HH310">
        <v>0</v>
      </c>
      <c r="HI310">
        <v>0</v>
      </c>
      <c r="HJ310">
        <v>0</v>
      </c>
      <c r="HK310">
        <v>0</v>
      </c>
      <c r="HL310">
        <v>0</v>
      </c>
      <c r="HM310">
        <v>0</v>
      </c>
      <c r="HN310">
        <v>0</v>
      </c>
      <c r="HO310">
        <v>0</v>
      </c>
      <c r="HP310">
        <v>0</v>
      </c>
      <c r="HQ310">
        <v>0</v>
      </c>
      <c r="HR310">
        <v>0</v>
      </c>
      <c r="HS310">
        <v>0</v>
      </c>
    </row>
    <row r="311" spans="1:227" x14ac:dyDescent="0.35">
      <c r="A311" t="s">
        <v>1295</v>
      </c>
      <c r="B311" s="1">
        <v>42405</v>
      </c>
      <c r="C311" s="1">
        <v>43435</v>
      </c>
      <c r="D311">
        <v>1</v>
      </c>
      <c r="E311">
        <v>1</v>
      </c>
      <c r="F311">
        <v>1</v>
      </c>
      <c r="G311">
        <v>0</v>
      </c>
      <c r="H311">
        <v>0</v>
      </c>
      <c r="I311">
        <v>0</v>
      </c>
      <c r="J311">
        <v>0</v>
      </c>
      <c r="K311">
        <v>0</v>
      </c>
      <c r="L311">
        <v>0</v>
      </c>
      <c r="M311">
        <v>0</v>
      </c>
      <c r="N311">
        <v>0</v>
      </c>
      <c r="O311">
        <v>0</v>
      </c>
      <c r="P311">
        <v>0</v>
      </c>
      <c r="Q311">
        <v>0</v>
      </c>
      <c r="R311">
        <v>0</v>
      </c>
      <c r="S311">
        <v>1</v>
      </c>
      <c r="T311">
        <v>0</v>
      </c>
      <c r="U311">
        <v>0</v>
      </c>
      <c r="V311">
        <v>1</v>
      </c>
      <c r="W311">
        <v>1</v>
      </c>
      <c r="X311">
        <v>0</v>
      </c>
      <c r="Y311">
        <v>1</v>
      </c>
      <c r="Z311">
        <v>1</v>
      </c>
      <c r="AA311">
        <v>1</v>
      </c>
      <c r="AB311">
        <v>1</v>
      </c>
      <c r="AC311">
        <v>1</v>
      </c>
      <c r="AD311">
        <v>1</v>
      </c>
      <c r="AE311">
        <v>0</v>
      </c>
      <c r="AF311">
        <v>1</v>
      </c>
      <c r="AG311">
        <v>1</v>
      </c>
      <c r="AH311">
        <v>0</v>
      </c>
      <c r="AI311">
        <v>0</v>
      </c>
      <c r="AJ311">
        <v>0</v>
      </c>
      <c r="AK311">
        <v>0</v>
      </c>
      <c r="AL311">
        <v>0</v>
      </c>
      <c r="AM311">
        <v>1</v>
      </c>
      <c r="AN311">
        <v>1</v>
      </c>
      <c r="AO311">
        <v>1</v>
      </c>
      <c r="AP311">
        <v>0</v>
      </c>
      <c r="AQ311">
        <v>1</v>
      </c>
      <c r="AR311">
        <v>0</v>
      </c>
      <c r="AS311">
        <v>1</v>
      </c>
      <c r="AT311">
        <v>0</v>
      </c>
      <c r="AU311">
        <v>0</v>
      </c>
      <c r="AV311">
        <v>0</v>
      </c>
      <c r="AW311">
        <v>0</v>
      </c>
      <c r="AX311">
        <v>0</v>
      </c>
      <c r="AY311">
        <v>1</v>
      </c>
      <c r="AZ311">
        <v>0</v>
      </c>
      <c r="BA311">
        <v>0</v>
      </c>
      <c r="BB311">
        <v>0</v>
      </c>
      <c r="BC311">
        <v>0</v>
      </c>
      <c r="BD311">
        <v>0</v>
      </c>
      <c r="BE311">
        <v>0</v>
      </c>
      <c r="BF311">
        <v>0</v>
      </c>
      <c r="BG311">
        <v>0</v>
      </c>
      <c r="BH311">
        <v>0</v>
      </c>
      <c r="BI311">
        <v>0</v>
      </c>
      <c r="BJ311">
        <v>0</v>
      </c>
      <c r="BK311">
        <v>0</v>
      </c>
      <c r="BL311">
        <v>0</v>
      </c>
      <c r="BM311">
        <v>0</v>
      </c>
      <c r="BN311">
        <v>0</v>
      </c>
      <c r="BO311">
        <v>0</v>
      </c>
      <c r="BP311">
        <v>1</v>
      </c>
      <c r="BQ311">
        <v>0</v>
      </c>
      <c r="BR311">
        <v>0</v>
      </c>
      <c r="BS311">
        <v>0</v>
      </c>
      <c r="BT311">
        <v>1</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1</v>
      </c>
      <c r="CN311">
        <v>0</v>
      </c>
      <c r="CO311" t="s">
        <v>1925</v>
      </c>
      <c r="CP311" t="s">
        <v>1925</v>
      </c>
      <c r="CQ311" t="s">
        <v>1925</v>
      </c>
      <c r="CR311" t="s">
        <v>1925</v>
      </c>
      <c r="CS311" t="s">
        <v>1925</v>
      </c>
      <c r="CT311" t="s">
        <v>1925</v>
      </c>
      <c r="CU311" t="s">
        <v>1925</v>
      </c>
      <c r="CV311" t="s">
        <v>1925</v>
      </c>
      <c r="CW311">
        <v>0</v>
      </c>
      <c r="CX311">
        <v>1</v>
      </c>
      <c r="CY311">
        <v>1</v>
      </c>
      <c r="CZ311">
        <v>1</v>
      </c>
      <c r="DA311">
        <v>1</v>
      </c>
      <c r="DB311">
        <v>1</v>
      </c>
      <c r="DC311">
        <v>1</v>
      </c>
      <c r="DD311">
        <v>0</v>
      </c>
      <c r="DE311">
        <v>0</v>
      </c>
      <c r="DF311">
        <v>1</v>
      </c>
      <c r="DG311">
        <v>1</v>
      </c>
      <c r="DH311">
        <v>0</v>
      </c>
      <c r="DI311">
        <v>0</v>
      </c>
      <c r="DJ311">
        <v>0</v>
      </c>
      <c r="DK311">
        <v>1</v>
      </c>
      <c r="DL311">
        <v>1</v>
      </c>
      <c r="DM311">
        <v>0</v>
      </c>
      <c r="DN311">
        <v>1</v>
      </c>
      <c r="DO311">
        <v>0</v>
      </c>
      <c r="DP311">
        <v>1</v>
      </c>
      <c r="DQ311">
        <v>1</v>
      </c>
      <c r="DR311">
        <v>1</v>
      </c>
      <c r="DS311">
        <v>0</v>
      </c>
      <c r="DT311">
        <v>0</v>
      </c>
      <c r="DU311">
        <v>0</v>
      </c>
      <c r="DV311">
        <v>0</v>
      </c>
      <c r="DW311">
        <v>0</v>
      </c>
      <c r="DX311">
        <v>0</v>
      </c>
      <c r="DY311">
        <v>0</v>
      </c>
      <c r="DZ311">
        <v>0</v>
      </c>
      <c r="EA311">
        <v>0</v>
      </c>
      <c r="EB311">
        <v>0</v>
      </c>
      <c r="EC311">
        <v>0</v>
      </c>
      <c r="ED311">
        <v>0</v>
      </c>
      <c r="EE311">
        <v>0</v>
      </c>
      <c r="EF311">
        <v>0</v>
      </c>
      <c r="EG311">
        <v>0</v>
      </c>
      <c r="EH311">
        <v>0</v>
      </c>
      <c r="EI311">
        <v>0</v>
      </c>
      <c r="EJ311">
        <v>1</v>
      </c>
      <c r="EK311">
        <v>0</v>
      </c>
      <c r="EL311">
        <v>0</v>
      </c>
      <c r="EM311">
        <v>1</v>
      </c>
      <c r="EN311">
        <v>0</v>
      </c>
      <c r="EO311">
        <v>0</v>
      </c>
      <c r="EP311">
        <v>0</v>
      </c>
      <c r="EQ311">
        <v>0</v>
      </c>
      <c r="ER311">
        <v>0</v>
      </c>
      <c r="ES311">
        <v>0</v>
      </c>
      <c r="ET311">
        <v>0</v>
      </c>
      <c r="EU311">
        <v>0</v>
      </c>
      <c r="EV311">
        <v>0</v>
      </c>
      <c r="EW311">
        <v>0</v>
      </c>
      <c r="EX311">
        <v>1</v>
      </c>
      <c r="EY311">
        <v>1</v>
      </c>
      <c r="EZ311">
        <v>1</v>
      </c>
      <c r="FA311">
        <v>1</v>
      </c>
      <c r="FB311">
        <v>0</v>
      </c>
      <c r="FC311">
        <v>0</v>
      </c>
      <c r="FD311">
        <v>0</v>
      </c>
      <c r="FE311">
        <v>1</v>
      </c>
      <c r="FF311">
        <v>0</v>
      </c>
      <c r="FG311">
        <v>0</v>
      </c>
      <c r="FH311">
        <v>1</v>
      </c>
      <c r="FI311">
        <v>0</v>
      </c>
      <c r="FJ311">
        <v>0</v>
      </c>
      <c r="FK311">
        <v>0</v>
      </c>
      <c r="FL311">
        <v>0</v>
      </c>
      <c r="FM311">
        <v>1</v>
      </c>
      <c r="FN311">
        <v>0</v>
      </c>
      <c r="FO311">
        <v>0</v>
      </c>
      <c r="FP311">
        <v>0</v>
      </c>
      <c r="FQ311">
        <v>0</v>
      </c>
      <c r="FR311">
        <v>1</v>
      </c>
      <c r="FS311">
        <v>1</v>
      </c>
      <c r="FT311">
        <v>0</v>
      </c>
      <c r="FU311">
        <v>0</v>
      </c>
      <c r="FV311">
        <v>0</v>
      </c>
      <c r="FW311">
        <v>0</v>
      </c>
      <c r="FX311">
        <v>1</v>
      </c>
      <c r="FY311">
        <v>0</v>
      </c>
      <c r="FZ311">
        <v>0</v>
      </c>
      <c r="GA311">
        <v>0</v>
      </c>
      <c r="GB311">
        <v>0</v>
      </c>
      <c r="GC311">
        <v>1</v>
      </c>
      <c r="GD311">
        <v>0</v>
      </c>
      <c r="GE311">
        <v>1</v>
      </c>
      <c r="GF311">
        <v>0</v>
      </c>
      <c r="GG311">
        <v>0</v>
      </c>
      <c r="GH311">
        <v>0</v>
      </c>
      <c r="GI311">
        <v>0</v>
      </c>
      <c r="GJ311">
        <v>0</v>
      </c>
      <c r="GK311">
        <v>0</v>
      </c>
      <c r="GL311">
        <v>0</v>
      </c>
      <c r="GM311">
        <v>0</v>
      </c>
      <c r="GN311">
        <v>0</v>
      </c>
      <c r="GO311">
        <v>0</v>
      </c>
      <c r="GP311">
        <v>0</v>
      </c>
      <c r="GQ311">
        <v>0</v>
      </c>
      <c r="GR311" t="s">
        <v>1925</v>
      </c>
      <c r="GS311" t="s">
        <v>1925</v>
      </c>
      <c r="GT311" t="s">
        <v>1925</v>
      </c>
      <c r="GU311" t="s">
        <v>1925</v>
      </c>
      <c r="GV311" t="s">
        <v>1925</v>
      </c>
      <c r="GW311" t="s">
        <v>1925</v>
      </c>
      <c r="GX311" t="s">
        <v>1925</v>
      </c>
      <c r="GY311" t="s">
        <v>1925</v>
      </c>
      <c r="GZ311" t="s">
        <v>1925</v>
      </c>
      <c r="HA311" t="s">
        <v>1925</v>
      </c>
      <c r="HB311" t="s">
        <v>1925</v>
      </c>
      <c r="HC311" t="s">
        <v>1925</v>
      </c>
      <c r="HD311" t="s">
        <v>1925</v>
      </c>
      <c r="HE311">
        <v>1</v>
      </c>
      <c r="HF311">
        <v>1</v>
      </c>
      <c r="HG311">
        <v>1</v>
      </c>
      <c r="HH311">
        <v>0</v>
      </c>
      <c r="HI311">
        <v>0</v>
      </c>
      <c r="HJ311">
        <v>0</v>
      </c>
      <c r="HK311">
        <v>0</v>
      </c>
      <c r="HL311">
        <v>0</v>
      </c>
      <c r="HM311">
        <v>0</v>
      </c>
      <c r="HN311">
        <v>0</v>
      </c>
      <c r="HO311">
        <v>0</v>
      </c>
      <c r="HP311">
        <v>0</v>
      </c>
      <c r="HQ311">
        <v>0</v>
      </c>
      <c r="HR311">
        <v>0</v>
      </c>
      <c r="HS311">
        <v>0</v>
      </c>
    </row>
    <row r="312" spans="1:227" x14ac:dyDescent="0.35">
      <c r="A312" t="s">
        <v>1383</v>
      </c>
      <c r="B312" s="1">
        <v>39448</v>
      </c>
      <c r="C312" s="1">
        <v>39629</v>
      </c>
      <c r="D312">
        <v>1</v>
      </c>
      <c r="E312">
        <v>1</v>
      </c>
      <c r="F312">
        <v>1</v>
      </c>
      <c r="G312">
        <v>1</v>
      </c>
      <c r="H312">
        <v>0</v>
      </c>
      <c r="I312">
        <v>0</v>
      </c>
      <c r="J312">
        <v>0</v>
      </c>
      <c r="K312">
        <v>0</v>
      </c>
      <c r="L312">
        <v>0</v>
      </c>
      <c r="M312">
        <v>0</v>
      </c>
      <c r="N312">
        <v>0</v>
      </c>
      <c r="O312">
        <v>0</v>
      </c>
      <c r="P312">
        <v>0</v>
      </c>
      <c r="Q312">
        <v>0</v>
      </c>
      <c r="R312">
        <v>0</v>
      </c>
      <c r="S312">
        <v>1</v>
      </c>
      <c r="T312">
        <v>0</v>
      </c>
      <c r="U312">
        <v>0</v>
      </c>
      <c r="V312">
        <v>1</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1</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1</v>
      </c>
      <c r="BL312">
        <v>0</v>
      </c>
      <c r="BM312">
        <v>0</v>
      </c>
      <c r="BN312">
        <v>0</v>
      </c>
      <c r="BO312">
        <v>0</v>
      </c>
      <c r="BP312">
        <v>0</v>
      </c>
      <c r="BQ312">
        <v>0</v>
      </c>
      <c r="BR312">
        <v>1</v>
      </c>
      <c r="BS312">
        <v>0</v>
      </c>
      <c r="BT312">
        <v>1</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1</v>
      </c>
      <c r="CO312" t="s">
        <v>1925</v>
      </c>
      <c r="CP312" t="s">
        <v>1925</v>
      </c>
      <c r="CQ312" t="s">
        <v>1925</v>
      </c>
      <c r="CR312" t="s">
        <v>1925</v>
      </c>
      <c r="CS312" t="s">
        <v>1925</v>
      </c>
      <c r="CT312" t="s">
        <v>1925</v>
      </c>
      <c r="CU312" t="s">
        <v>1925</v>
      </c>
      <c r="CV312" t="s">
        <v>1925</v>
      </c>
      <c r="CW312">
        <v>0</v>
      </c>
      <c r="CX312">
        <v>0</v>
      </c>
      <c r="CY312">
        <v>0</v>
      </c>
      <c r="CZ312">
        <v>0</v>
      </c>
      <c r="DA312">
        <v>0</v>
      </c>
      <c r="DB312">
        <v>0</v>
      </c>
      <c r="DC312">
        <v>0</v>
      </c>
      <c r="DD312">
        <v>0</v>
      </c>
      <c r="DE312">
        <v>0</v>
      </c>
      <c r="DF312">
        <v>0</v>
      </c>
      <c r="DG312">
        <v>0</v>
      </c>
      <c r="DH312">
        <v>0</v>
      </c>
      <c r="DI312">
        <v>0</v>
      </c>
      <c r="DJ312">
        <v>0</v>
      </c>
      <c r="DK312">
        <v>0</v>
      </c>
      <c r="DL312">
        <v>0</v>
      </c>
      <c r="DM312">
        <v>0</v>
      </c>
      <c r="DN312">
        <v>0</v>
      </c>
      <c r="DO312">
        <v>0</v>
      </c>
      <c r="DP312">
        <v>1</v>
      </c>
      <c r="DQ312">
        <v>0</v>
      </c>
      <c r="DR312">
        <v>0</v>
      </c>
      <c r="DS312">
        <v>0</v>
      </c>
      <c r="DT312">
        <v>0</v>
      </c>
      <c r="DU312">
        <v>0</v>
      </c>
      <c r="DV312">
        <v>0</v>
      </c>
      <c r="DW312">
        <v>0</v>
      </c>
      <c r="DX312">
        <v>0</v>
      </c>
      <c r="DY312">
        <v>0</v>
      </c>
      <c r="DZ312">
        <v>0</v>
      </c>
      <c r="EA312">
        <v>0</v>
      </c>
      <c r="EB312">
        <v>0</v>
      </c>
      <c r="EC312">
        <v>0</v>
      </c>
      <c r="ED312">
        <v>0</v>
      </c>
      <c r="EE312">
        <v>0</v>
      </c>
      <c r="EF312">
        <v>0</v>
      </c>
      <c r="EG312">
        <v>0</v>
      </c>
      <c r="EH312">
        <v>0</v>
      </c>
      <c r="EI312">
        <v>0</v>
      </c>
      <c r="EJ312">
        <v>1</v>
      </c>
      <c r="EK312">
        <v>0</v>
      </c>
      <c r="EL312">
        <v>0</v>
      </c>
      <c r="EM312">
        <v>1</v>
      </c>
      <c r="EN312">
        <v>0</v>
      </c>
      <c r="EO312">
        <v>0</v>
      </c>
      <c r="EP312">
        <v>0</v>
      </c>
      <c r="EQ312">
        <v>0</v>
      </c>
      <c r="ER312">
        <v>0</v>
      </c>
      <c r="ES312">
        <v>0</v>
      </c>
      <c r="ET312">
        <v>0</v>
      </c>
      <c r="EU312">
        <v>0</v>
      </c>
      <c r="EV312">
        <v>0</v>
      </c>
      <c r="EW312">
        <v>2</v>
      </c>
      <c r="EX312" t="s">
        <v>1925</v>
      </c>
      <c r="EY312" t="s">
        <v>1925</v>
      </c>
      <c r="EZ312" t="s">
        <v>1925</v>
      </c>
      <c r="FA312" t="s">
        <v>1925</v>
      </c>
      <c r="FB312" t="s">
        <v>1925</v>
      </c>
      <c r="FC312" t="s">
        <v>1925</v>
      </c>
      <c r="FD312" t="s">
        <v>1925</v>
      </c>
      <c r="FE312">
        <v>0</v>
      </c>
      <c r="FF312" t="s">
        <v>1925</v>
      </c>
      <c r="FG312" t="s">
        <v>1925</v>
      </c>
      <c r="FH312" t="s">
        <v>1925</v>
      </c>
      <c r="FI312" t="s">
        <v>1925</v>
      </c>
      <c r="FJ312" t="s">
        <v>1925</v>
      </c>
      <c r="FK312" t="s">
        <v>1925</v>
      </c>
      <c r="FL312">
        <v>1</v>
      </c>
      <c r="FM312">
        <v>1</v>
      </c>
      <c r="FN312">
        <v>0</v>
      </c>
      <c r="FO312">
        <v>0</v>
      </c>
      <c r="FP312">
        <v>0</v>
      </c>
      <c r="FQ312">
        <v>0</v>
      </c>
      <c r="FR312">
        <v>2</v>
      </c>
      <c r="FS312" t="s">
        <v>1925</v>
      </c>
      <c r="FT312" t="s">
        <v>1925</v>
      </c>
      <c r="FU312" t="s">
        <v>1925</v>
      </c>
      <c r="FV312" t="s">
        <v>1925</v>
      </c>
      <c r="FW312" t="s">
        <v>1925</v>
      </c>
      <c r="FX312" t="s">
        <v>1925</v>
      </c>
      <c r="FY312" t="s">
        <v>1925</v>
      </c>
      <c r="FZ312" t="s">
        <v>1925</v>
      </c>
      <c r="GA312" t="s">
        <v>1925</v>
      </c>
      <c r="GB312" t="s">
        <v>1925</v>
      </c>
      <c r="GC312">
        <v>1</v>
      </c>
      <c r="GD312">
        <v>0</v>
      </c>
      <c r="GE312">
        <v>0</v>
      </c>
      <c r="GF312">
        <v>0</v>
      </c>
      <c r="GG312">
        <v>0</v>
      </c>
      <c r="GH312">
        <v>1</v>
      </c>
      <c r="GI312">
        <v>0</v>
      </c>
      <c r="GJ312">
        <v>1</v>
      </c>
      <c r="GK312">
        <v>1</v>
      </c>
      <c r="GL312">
        <v>1</v>
      </c>
      <c r="GM312">
        <v>1</v>
      </c>
      <c r="GN312">
        <v>1</v>
      </c>
      <c r="GO312">
        <v>1</v>
      </c>
      <c r="GP312">
        <v>0</v>
      </c>
      <c r="GQ312">
        <v>0</v>
      </c>
      <c r="GR312" t="s">
        <v>1925</v>
      </c>
      <c r="GS312" t="s">
        <v>1925</v>
      </c>
      <c r="GT312" t="s">
        <v>1925</v>
      </c>
      <c r="GU312" t="s">
        <v>1925</v>
      </c>
      <c r="GV312" t="s">
        <v>1925</v>
      </c>
      <c r="GW312" t="s">
        <v>1925</v>
      </c>
      <c r="GX312" t="s">
        <v>1925</v>
      </c>
      <c r="GY312" t="s">
        <v>1925</v>
      </c>
      <c r="GZ312" t="s">
        <v>1925</v>
      </c>
      <c r="HA312" t="s">
        <v>1925</v>
      </c>
      <c r="HB312" t="s">
        <v>1925</v>
      </c>
      <c r="HC312" t="s">
        <v>1925</v>
      </c>
      <c r="HD312" t="s">
        <v>1925</v>
      </c>
      <c r="HE312">
        <v>1</v>
      </c>
      <c r="HF312">
        <v>1</v>
      </c>
      <c r="HG312">
        <v>1</v>
      </c>
      <c r="HH312">
        <v>0</v>
      </c>
      <c r="HI312">
        <v>0</v>
      </c>
      <c r="HJ312">
        <v>0</v>
      </c>
      <c r="HK312">
        <v>0</v>
      </c>
      <c r="HL312">
        <v>0</v>
      </c>
      <c r="HM312">
        <v>0</v>
      </c>
      <c r="HN312">
        <v>0</v>
      </c>
      <c r="HO312">
        <v>0</v>
      </c>
      <c r="HP312">
        <v>0</v>
      </c>
      <c r="HQ312">
        <v>0</v>
      </c>
      <c r="HR312">
        <v>0</v>
      </c>
      <c r="HS312">
        <v>0</v>
      </c>
    </row>
    <row r="313" spans="1:227" x14ac:dyDescent="0.35">
      <c r="A313" t="s">
        <v>1383</v>
      </c>
      <c r="B313" s="1">
        <v>39630</v>
      </c>
      <c r="C313" s="1">
        <v>40588</v>
      </c>
      <c r="D313">
        <v>1</v>
      </c>
      <c r="E313">
        <v>1</v>
      </c>
      <c r="F313">
        <v>1</v>
      </c>
      <c r="G313">
        <v>1</v>
      </c>
      <c r="H313">
        <v>0</v>
      </c>
      <c r="I313">
        <v>0</v>
      </c>
      <c r="J313">
        <v>0</v>
      </c>
      <c r="K313">
        <v>0</v>
      </c>
      <c r="L313">
        <v>0</v>
      </c>
      <c r="M313">
        <v>0</v>
      </c>
      <c r="N313">
        <v>0</v>
      </c>
      <c r="O313">
        <v>0</v>
      </c>
      <c r="P313">
        <v>0</v>
      </c>
      <c r="Q313">
        <v>0</v>
      </c>
      <c r="R313">
        <v>0</v>
      </c>
      <c r="S313">
        <v>1</v>
      </c>
      <c r="T313">
        <v>0</v>
      </c>
      <c r="U313">
        <v>0</v>
      </c>
      <c r="V313">
        <v>1</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1</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1</v>
      </c>
      <c r="BL313">
        <v>0</v>
      </c>
      <c r="BM313">
        <v>0</v>
      </c>
      <c r="BN313">
        <v>0</v>
      </c>
      <c r="BO313">
        <v>0</v>
      </c>
      <c r="BP313">
        <v>0</v>
      </c>
      <c r="BQ313">
        <v>0</v>
      </c>
      <c r="BR313">
        <v>1</v>
      </c>
      <c r="BS313">
        <v>0</v>
      </c>
      <c r="BT313">
        <v>1</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1</v>
      </c>
      <c r="CO313" t="s">
        <v>1925</v>
      </c>
      <c r="CP313" t="s">
        <v>1925</v>
      </c>
      <c r="CQ313" t="s">
        <v>1925</v>
      </c>
      <c r="CR313" t="s">
        <v>1925</v>
      </c>
      <c r="CS313" t="s">
        <v>1925</v>
      </c>
      <c r="CT313" t="s">
        <v>1925</v>
      </c>
      <c r="CU313" t="s">
        <v>1925</v>
      </c>
      <c r="CV313" t="s">
        <v>1925</v>
      </c>
      <c r="CW313">
        <v>0</v>
      </c>
      <c r="CX313">
        <v>0</v>
      </c>
      <c r="CY313">
        <v>0</v>
      </c>
      <c r="CZ313">
        <v>0</v>
      </c>
      <c r="DA313">
        <v>0</v>
      </c>
      <c r="DB313">
        <v>0</v>
      </c>
      <c r="DC313">
        <v>0</v>
      </c>
      <c r="DD313">
        <v>0</v>
      </c>
      <c r="DE313">
        <v>0</v>
      </c>
      <c r="DF313">
        <v>0</v>
      </c>
      <c r="DG313">
        <v>0</v>
      </c>
      <c r="DH313">
        <v>0</v>
      </c>
      <c r="DI313">
        <v>0</v>
      </c>
      <c r="DJ313">
        <v>0</v>
      </c>
      <c r="DK313">
        <v>0</v>
      </c>
      <c r="DL313">
        <v>0</v>
      </c>
      <c r="DM313">
        <v>0</v>
      </c>
      <c r="DN313">
        <v>0</v>
      </c>
      <c r="DO313">
        <v>0</v>
      </c>
      <c r="DP313">
        <v>1</v>
      </c>
      <c r="DQ313">
        <v>0</v>
      </c>
      <c r="DR313">
        <v>0</v>
      </c>
      <c r="DS313">
        <v>0</v>
      </c>
      <c r="DT313">
        <v>0</v>
      </c>
      <c r="DU313">
        <v>0</v>
      </c>
      <c r="DV313">
        <v>0</v>
      </c>
      <c r="DW313">
        <v>0</v>
      </c>
      <c r="DX313">
        <v>0</v>
      </c>
      <c r="DY313">
        <v>0</v>
      </c>
      <c r="DZ313">
        <v>0</v>
      </c>
      <c r="EA313">
        <v>0</v>
      </c>
      <c r="EB313">
        <v>0</v>
      </c>
      <c r="EC313">
        <v>0</v>
      </c>
      <c r="ED313">
        <v>0</v>
      </c>
      <c r="EE313">
        <v>0</v>
      </c>
      <c r="EF313">
        <v>0</v>
      </c>
      <c r="EG313">
        <v>0</v>
      </c>
      <c r="EH313">
        <v>0</v>
      </c>
      <c r="EI313">
        <v>0</v>
      </c>
      <c r="EJ313">
        <v>1</v>
      </c>
      <c r="EK313">
        <v>0</v>
      </c>
      <c r="EL313">
        <v>0</v>
      </c>
      <c r="EM313">
        <v>1</v>
      </c>
      <c r="EN313">
        <v>0</v>
      </c>
      <c r="EO313">
        <v>0</v>
      </c>
      <c r="EP313">
        <v>0</v>
      </c>
      <c r="EQ313">
        <v>0</v>
      </c>
      <c r="ER313">
        <v>0</v>
      </c>
      <c r="ES313">
        <v>0</v>
      </c>
      <c r="ET313">
        <v>0</v>
      </c>
      <c r="EU313">
        <v>0</v>
      </c>
      <c r="EV313">
        <v>0</v>
      </c>
      <c r="EW313">
        <v>2</v>
      </c>
      <c r="EX313" t="s">
        <v>1925</v>
      </c>
      <c r="EY313" t="s">
        <v>1925</v>
      </c>
      <c r="EZ313" t="s">
        <v>1925</v>
      </c>
      <c r="FA313" t="s">
        <v>1925</v>
      </c>
      <c r="FB313" t="s">
        <v>1925</v>
      </c>
      <c r="FC313" t="s">
        <v>1925</v>
      </c>
      <c r="FD313" t="s">
        <v>1925</v>
      </c>
      <c r="FE313">
        <v>0</v>
      </c>
      <c r="FF313" t="s">
        <v>1925</v>
      </c>
      <c r="FG313" t="s">
        <v>1925</v>
      </c>
      <c r="FH313" t="s">
        <v>1925</v>
      </c>
      <c r="FI313" t="s">
        <v>1925</v>
      </c>
      <c r="FJ313" t="s">
        <v>1925</v>
      </c>
      <c r="FK313" t="s">
        <v>1925</v>
      </c>
      <c r="FL313">
        <v>1</v>
      </c>
      <c r="FM313">
        <v>1</v>
      </c>
      <c r="FN313">
        <v>0</v>
      </c>
      <c r="FO313">
        <v>0</v>
      </c>
      <c r="FP313">
        <v>0</v>
      </c>
      <c r="FQ313">
        <v>0</v>
      </c>
      <c r="FR313">
        <v>2</v>
      </c>
      <c r="FS313" t="s">
        <v>1925</v>
      </c>
      <c r="FT313" t="s">
        <v>1925</v>
      </c>
      <c r="FU313" t="s">
        <v>1925</v>
      </c>
      <c r="FV313" t="s">
        <v>1925</v>
      </c>
      <c r="FW313" t="s">
        <v>1925</v>
      </c>
      <c r="FX313" t="s">
        <v>1925</v>
      </c>
      <c r="FY313" t="s">
        <v>1925</v>
      </c>
      <c r="FZ313" t="s">
        <v>1925</v>
      </c>
      <c r="GA313" t="s">
        <v>1925</v>
      </c>
      <c r="GB313" t="s">
        <v>1925</v>
      </c>
      <c r="GC313">
        <v>1</v>
      </c>
      <c r="GD313">
        <v>0</v>
      </c>
      <c r="GE313">
        <v>0</v>
      </c>
      <c r="GF313">
        <v>0</v>
      </c>
      <c r="GG313">
        <v>0</v>
      </c>
      <c r="GH313">
        <v>1</v>
      </c>
      <c r="GI313">
        <v>0</v>
      </c>
      <c r="GJ313">
        <v>1</v>
      </c>
      <c r="GK313">
        <v>1</v>
      </c>
      <c r="GL313">
        <v>1</v>
      </c>
      <c r="GM313">
        <v>1</v>
      </c>
      <c r="GN313">
        <v>1</v>
      </c>
      <c r="GO313">
        <v>1</v>
      </c>
      <c r="GP313">
        <v>0</v>
      </c>
      <c r="GQ313">
        <v>0</v>
      </c>
      <c r="GR313" t="s">
        <v>1925</v>
      </c>
      <c r="GS313" t="s">
        <v>1925</v>
      </c>
      <c r="GT313" t="s">
        <v>1925</v>
      </c>
      <c r="GU313" t="s">
        <v>1925</v>
      </c>
      <c r="GV313" t="s">
        <v>1925</v>
      </c>
      <c r="GW313" t="s">
        <v>1925</v>
      </c>
      <c r="GX313" t="s">
        <v>1925</v>
      </c>
      <c r="GY313" t="s">
        <v>1925</v>
      </c>
      <c r="GZ313" t="s">
        <v>1925</v>
      </c>
      <c r="HA313" t="s">
        <v>1925</v>
      </c>
      <c r="HB313" t="s">
        <v>1925</v>
      </c>
      <c r="HC313" t="s">
        <v>1925</v>
      </c>
      <c r="HD313" t="s">
        <v>1925</v>
      </c>
      <c r="HE313">
        <v>1</v>
      </c>
      <c r="HF313">
        <v>1</v>
      </c>
      <c r="HG313">
        <v>1</v>
      </c>
      <c r="HH313">
        <v>0</v>
      </c>
      <c r="HI313">
        <v>0</v>
      </c>
      <c r="HJ313">
        <v>1</v>
      </c>
      <c r="HK313">
        <v>0</v>
      </c>
      <c r="HL313">
        <v>0</v>
      </c>
      <c r="HM313">
        <v>0</v>
      </c>
      <c r="HN313">
        <v>0</v>
      </c>
      <c r="HO313">
        <v>0</v>
      </c>
      <c r="HP313">
        <v>0</v>
      </c>
      <c r="HQ313">
        <v>0</v>
      </c>
      <c r="HR313">
        <v>0</v>
      </c>
      <c r="HS313">
        <v>0</v>
      </c>
    </row>
    <row r="314" spans="1:227" x14ac:dyDescent="0.35">
      <c r="A314" t="s">
        <v>1383</v>
      </c>
      <c r="B314" s="1">
        <v>40589</v>
      </c>
      <c r="C314" s="1">
        <v>40724</v>
      </c>
      <c r="D314">
        <v>1</v>
      </c>
      <c r="E314">
        <v>1</v>
      </c>
      <c r="F314">
        <v>1</v>
      </c>
      <c r="G314">
        <v>1</v>
      </c>
      <c r="H314">
        <v>0</v>
      </c>
      <c r="I314">
        <v>0</v>
      </c>
      <c r="J314">
        <v>0</v>
      </c>
      <c r="K314">
        <v>0</v>
      </c>
      <c r="L314">
        <v>0</v>
      </c>
      <c r="M314">
        <v>0</v>
      </c>
      <c r="N314">
        <v>0</v>
      </c>
      <c r="O314">
        <v>0</v>
      </c>
      <c r="P314">
        <v>0</v>
      </c>
      <c r="Q314">
        <v>0</v>
      </c>
      <c r="R314">
        <v>0</v>
      </c>
      <c r="S314">
        <v>1</v>
      </c>
      <c r="T314">
        <v>0</v>
      </c>
      <c r="U314">
        <v>0</v>
      </c>
      <c r="V314">
        <v>1</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1</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1</v>
      </c>
      <c r="BL314">
        <v>0</v>
      </c>
      <c r="BM314">
        <v>0</v>
      </c>
      <c r="BN314">
        <v>0</v>
      </c>
      <c r="BO314">
        <v>0</v>
      </c>
      <c r="BP314">
        <v>0</v>
      </c>
      <c r="BQ314">
        <v>0</v>
      </c>
      <c r="BR314">
        <v>1</v>
      </c>
      <c r="BS314">
        <v>0</v>
      </c>
      <c r="BT314">
        <v>1</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1</v>
      </c>
      <c r="CO314" t="s">
        <v>1925</v>
      </c>
      <c r="CP314" t="s">
        <v>1925</v>
      </c>
      <c r="CQ314" t="s">
        <v>1925</v>
      </c>
      <c r="CR314" t="s">
        <v>1925</v>
      </c>
      <c r="CS314" t="s">
        <v>1925</v>
      </c>
      <c r="CT314" t="s">
        <v>1925</v>
      </c>
      <c r="CU314" t="s">
        <v>1925</v>
      </c>
      <c r="CV314" t="s">
        <v>1925</v>
      </c>
      <c r="CW314">
        <v>0</v>
      </c>
      <c r="CX314">
        <v>0</v>
      </c>
      <c r="CY314">
        <v>0</v>
      </c>
      <c r="CZ314">
        <v>0</v>
      </c>
      <c r="DA314">
        <v>0</v>
      </c>
      <c r="DB314">
        <v>0</v>
      </c>
      <c r="DC314">
        <v>0</v>
      </c>
      <c r="DD314">
        <v>0</v>
      </c>
      <c r="DE314">
        <v>0</v>
      </c>
      <c r="DF314">
        <v>0</v>
      </c>
      <c r="DG314">
        <v>0</v>
      </c>
      <c r="DH314">
        <v>0</v>
      </c>
      <c r="DI314">
        <v>0</v>
      </c>
      <c r="DJ314">
        <v>0</v>
      </c>
      <c r="DK314">
        <v>0</v>
      </c>
      <c r="DL314">
        <v>0</v>
      </c>
      <c r="DM314">
        <v>0</v>
      </c>
      <c r="DN314">
        <v>0</v>
      </c>
      <c r="DO314">
        <v>0</v>
      </c>
      <c r="DP314">
        <v>1</v>
      </c>
      <c r="DQ314">
        <v>0</v>
      </c>
      <c r="DR314">
        <v>0</v>
      </c>
      <c r="DS314">
        <v>0</v>
      </c>
      <c r="DT314">
        <v>0</v>
      </c>
      <c r="DU314">
        <v>0</v>
      </c>
      <c r="DV314">
        <v>0</v>
      </c>
      <c r="DW314">
        <v>0</v>
      </c>
      <c r="DX314">
        <v>0</v>
      </c>
      <c r="DY314">
        <v>0</v>
      </c>
      <c r="DZ314">
        <v>0</v>
      </c>
      <c r="EA314">
        <v>0</v>
      </c>
      <c r="EB314">
        <v>0</v>
      </c>
      <c r="EC314">
        <v>0</v>
      </c>
      <c r="ED314">
        <v>0</v>
      </c>
      <c r="EE314">
        <v>0</v>
      </c>
      <c r="EF314">
        <v>0</v>
      </c>
      <c r="EG314">
        <v>0</v>
      </c>
      <c r="EH314">
        <v>0</v>
      </c>
      <c r="EI314">
        <v>0</v>
      </c>
      <c r="EJ314">
        <v>1</v>
      </c>
      <c r="EK314">
        <v>0</v>
      </c>
      <c r="EL314">
        <v>0</v>
      </c>
      <c r="EM314">
        <v>1</v>
      </c>
      <c r="EN314">
        <v>0</v>
      </c>
      <c r="EO314">
        <v>0</v>
      </c>
      <c r="EP314">
        <v>0</v>
      </c>
      <c r="EQ314">
        <v>0</v>
      </c>
      <c r="ER314">
        <v>0</v>
      </c>
      <c r="ES314">
        <v>0</v>
      </c>
      <c r="ET314">
        <v>0</v>
      </c>
      <c r="EU314">
        <v>0</v>
      </c>
      <c r="EV314">
        <v>0</v>
      </c>
      <c r="EW314">
        <v>2</v>
      </c>
      <c r="EX314" t="s">
        <v>1925</v>
      </c>
      <c r="EY314" t="s">
        <v>1925</v>
      </c>
      <c r="EZ314" t="s">
        <v>1925</v>
      </c>
      <c r="FA314" t="s">
        <v>1925</v>
      </c>
      <c r="FB314" t="s">
        <v>1925</v>
      </c>
      <c r="FC314" t="s">
        <v>1925</v>
      </c>
      <c r="FD314" t="s">
        <v>1925</v>
      </c>
      <c r="FE314">
        <v>0</v>
      </c>
      <c r="FF314" t="s">
        <v>1925</v>
      </c>
      <c r="FG314" t="s">
        <v>1925</v>
      </c>
      <c r="FH314" t="s">
        <v>1925</v>
      </c>
      <c r="FI314" t="s">
        <v>1925</v>
      </c>
      <c r="FJ314" t="s">
        <v>1925</v>
      </c>
      <c r="FK314" t="s">
        <v>1925</v>
      </c>
      <c r="FL314">
        <v>1</v>
      </c>
      <c r="FM314">
        <v>1</v>
      </c>
      <c r="FN314">
        <v>0</v>
      </c>
      <c r="FO314">
        <v>0</v>
      </c>
      <c r="FP314">
        <v>0</v>
      </c>
      <c r="FQ314">
        <v>0</v>
      </c>
      <c r="FR314">
        <v>2</v>
      </c>
      <c r="FS314" t="s">
        <v>1925</v>
      </c>
      <c r="FT314" t="s">
        <v>1925</v>
      </c>
      <c r="FU314" t="s">
        <v>1925</v>
      </c>
      <c r="FV314" t="s">
        <v>1925</v>
      </c>
      <c r="FW314" t="s">
        <v>1925</v>
      </c>
      <c r="FX314" t="s">
        <v>1925</v>
      </c>
      <c r="FY314" t="s">
        <v>1925</v>
      </c>
      <c r="FZ314" t="s">
        <v>1925</v>
      </c>
      <c r="GA314" t="s">
        <v>1925</v>
      </c>
      <c r="GB314" t="s">
        <v>1925</v>
      </c>
      <c r="GC314">
        <v>1</v>
      </c>
      <c r="GD314">
        <v>0</v>
      </c>
      <c r="GE314">
        <v>0</v>
      </c>
      <c r="GF314">
        <v>0</v>
      </c>
      <c r="GG314">
        <v>0</v>
      </c>
      <c r="GH314">
        <v>1</v>
      </c>
      <c r="GI314">
        <v>0</v>
      </c>
      <c r="GJ314">
        <v>1</v>
      </c>
      <c r="GK314">
        <v>1</v>
      </c>
      <c r="GL314">
        <v>1</v>
      </c>
      <c r="GM314">
        <v>1</v>
      </c>
      <c r="GN314">
        <v>1</v>
      </c>
      <c r="GO314">
        <v>1</v>
      </c>
      <c r="GP314">
        <v>0</v>
      </c>
      <c r="GQ314">
        <v>0</v>
      </c>
      <c r="GR314" t="s">
        <v>1925</v>
      </c>
      <c r="GS314" t="s">
        <v>1925</v>
      </c>
      <c r="GT314" t="s">
        <v>1925</v>
      </c>
      <c r="GU314" t="s">
        <v>1925</v>
      </c>
      <c r="GV314" t="s">
        <v>1925</v>
      </c>
      <c r="GW314" t="s">
        <v>1925</v>
      </c>
      <c r="GX314" t="s">
        <v>1925</v>
      </c>
      <c r="GY314" t="s">
        <v>1925</v>
      </c>
      <c r="GZ314" t="s">
        <v>1925</v>
      </c>
      <c r="HA314" t="s">
        <v>1925</v>
      </c>
      <c r="HB314" t="s">
        <v>1925</v>
      </c>
      <c r="HC314" t="s">
        <v>1925</v>
      </c>
      <c r="HD314" t="s">
        <v>1925</v>
      </c>
      <c r="HE314">
        <v>1</v>
      </c>
      <c r="HF314">
        <v>1</v>
      </c>
      <c r="HG314">
        <v>1</v>
      </c>
      <c r="HH314">
        <v>0</v>
      </c>
      <c r="HI314">
        <v>0</v>
      </c>
      <c r="HJ314">
        <v>1</v>
      </c>
      <c r="HK314">
        <v>0</v>
      </c>
      <c r="HL314">
        <v>0</v>
      </c>
      <c r="HM314">
        <v>0</v>
      </c>
      <c r="HN314">
        <v>0</v>
      </c>
      <c r="HO314">
        <v>0</v>
      </c>
      <c r="HP314">
        <v>0</v>
      </c>
      <c r="HQ314">
        <v>0</v>
      </c>
      <c r="HR314">
        <v>0</v>
      </c>
      <c r="HS314">
        <v>0</v>
      </c>
    </row>
    <row r="315" spans="1:227" x14ac:dyDescent="0.35">
      <c r="A315" t="s">
        <v>1383</v>
      </c>
      <c r="B315" s="1">
        <v>40725</v>
      </c>
      <c r="C315" s="1">
        <v>41090</v>
      </c>
      <c r="D315">
        <v>1</v>
      </c>
      <c r="E315">
        <v>1</v>
      </c>
      <c r="F315">
        <v>1</v>
      </c>
      <c r="G315">
        <v>1</v>
      </c>
      <c r="H315">
        <v>0</v>
      </c>
      <c r="I315">
        <v>0</v>
      </c>
      <c r="J315">
        <v>0</v>
      </c>
      <c r="K315">
        <v>0</v>
      </c>
      <c r="L315">
        <v>0</v>
      </c>
      <c r="M315">
        <v>0</v>
      </c>
      <c r="N315">
        <v>0</v>
      </c>
      <c r="O315">
        <v>0</v>
      </c>
      <c r="P315">
        <v>0</v>
      </c>
      <c r="Q315">
        <v>0</v>
      </c>
      <c r="R315">
        <v>0</v>
      </c>
      <c r="S315">
        <v>1</v>
      </c>
      <c r="T315">
        <v>0</v>
      </c>
      <c r="U315">
        <v>0</v>
      </c>
      <c r="V315">
        <v>1</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1</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1</v>
      </c>
      <c r="BL315">
        <v>0</v>
      </c>
      <c r="BM315">
        <v>0</v>
      </c>
      <c r="BN315">
        <v>0</v>
      </c>
      <c r="BO315">
        <v>0</v>
      </c>
      <c r="BP315">
        <v>0</v>
      </c>
      <c r="BQ315">
        <v>0</v>
      </c>
      <c r="BR315">
        <v>1</v>
      </c>
      <c r="BS315">
        <v>0</v>
      </c>
      <c r="BT315">
        <v>1</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1</v>
      </c>
      <c r="CO315" t="s">
        <v>1925</v>
      </c>
      <c r="CP315" t="s">
        <v>1925</v>
      </c>
      <c r="CQ315" t="s">
        <v>1925</v>
      </c>
      <c r="CR315" t="s">
        <v>1925</v>
      </c>
      <c r="CS315" t="s">
        <v>1925</v>
      </c>
      <c r="CT315" t="s">
        <v>1925</v>
      </c>
      <c r="CU315" t="s">
        <v>1925</v>
      </c>
      <c r="CV315" t="s">
        <v>1925</v>
      </c>
      <c r="CW315">
        <v>0</v>
      </c>
      <c r="CX315">
        <v>0</v>
      </c>
      <c r="CY315">
        <v>0</v>
      </c>
      <c r="CZ315">
        <v>0</v>
      </c>
      <c r="DA315">
        <v>0</v>
      </c>
      <c r="DB315">
        <v>0</v>
      </c>
      <c r="DC315">
        <v>0</v>
      </c>
      <c r="DD315">
        <v>0</v>
      </c>
      <c r="DE315">
        <v>0</v>
      </c>
      <c r="DF315">
        <v>0</v>
      </c>
      <c r="DG315">
        <v>0</v>
      </c>
      <c r="DH315">
        <v>0</v>
      </c>
      <c r="DI315">
        <v>0</v>
      </c>
      <c r="DJ315">
        <v>0</v>
      </c>
      <c r="DK315">
        <v>0</v>
      </c>
      <c r="DL315">
        <v>0</v>
      </c>
      <c r="DM315">
        <v>0</v>
      </c>
      <c r="DN315">
        <v>0</v>
      </c>
      <c r="DO315">
        <v>0</v>
      </c>
      <c r="DP315">
        <v>1</v>
      </c>
      <c r="DQ315">
        <v>0</v>
      </c>
      <c r="DR315">
        <v>0</v>
      </c>
      <c r="DS315">
        <v>0</v>
      </c>
      <c r="DT315">
        <v>0</v>
      </c>
      <c r="DU315">
        <v>0</v>
      </c>
      <c r="DV315">
        <v>0</v>
      </c>
      <c r="DW315">
        <v>0</v>
      </c>
      <c r="DX315">
        <v>0</v>
      </c>
      <c r="DY315">
        <v>0</v>
      </c>
      <c r="DZ315">
        <v>0</v>
      </c>
      <c r="EA315">
        <v>0</v>
      </c>
      <c r="EB315">
        <v>0</v>
      </c>
      <c r="EC315">
        <v>0</v>
      </c>
      <c r="ED315">
        <v>0</v>
      </c>
      <c r="EE315">
        <v>0</v>
      </c>
      <c r="EF315">
        <v>0</v>
      </c>
      <c r="EG315">
        <v>0</v>
      </c>
      <c r="EH315">
        <v>0</v>
      </c>
      <c r="EI315">
        <v>0</v>
      </c>
      <c r="EJ315">
        <v>1</v>
      </c>
      <c r="EK315">
        <v>0</v>
      </c>
      <c r="EL315">
        <v>0</v>
      </c>
      <c r="EM315">
        <v>1</v>
      </c>
      <c r="EN315">
        <v>0</v>
      </c>
      <c r="EO315">
        <v>0</v>
      </c>
      <c r="EP315">
        <v>0</v>
      </c>
      <c r="EQ315">
        <v>0</v>
      </c>
      <c r="ER315">
        <v>0</v>
      </c>
      <c r="ES315">
        <v>0</v>
      </c>
      <c r="ET315">
        <v>0</v>
      </c>
      <c r="EU315">
        <v>0</v>
      </c>
      <c r="EV315">
        <v>0</v>
      </c>
      <c r="EW315">
        <v>2</v>
      </c>
      <c r="EX315" t="s">
        <v>1925</v>
      </c>
      <c r="EY315" t="s">
        <v>1925</v>
      </c>
      <c r="EZ315" t="s">
        <v>1925</v>
      </c>
      <c r="FA315" t="s">
        <v>1925</v>
      </c>
      <c r="FB315" t="s">
        <v>1925</v>
      </c>
      <c r="FC315" t="s">
        <v>1925</v>
      </c>
      <c r="FD315" t="s">
        <v>1925</v>
      </c>
      <c r="FE315">
        <v>0</v>
      </c>
      <c r="FF315" t="s">
        <v>1925</v>
      </c>
      <c r="FG315" t="s">
        <v>1925</v>
      </c>
      <c r="FH315" t="s">
        <v>1925</v>
      </c>
      <c r="FI315" t="s">
        <v>1925</v>
      </c>
      <c r="FJ315" t="s">
        <v>1925</v>
      </c>
      <c r="FK315" t="s">
        <v>1925</v>
      </c>
      <c r="FL315">
        <v>1</v>
      </c>
      <c r="FM315">
        <v>1</v>
      </c>
      <c r="FN315">
        <v>0</v>
      </c>
      <c r="FO315">
        <v>0</v>
      </c>
      <c r="FP315">
        <v>0</v>
      </c>
      <c r="FQ315">
        <v>0</v>
      </c>
      <c r="FR315">
        <v>2</v>
      </c>
      <c r="FS315" t="s">
        <v>1925</v>
      </c>
      <c r="FT315" t="s">
        <v>1925</v>
      </c>
      <c r="FU315" t="s">
        <v>1925</v>
      </c>
      <c r="FV315" t="s">
        <v>1925</v>
      </c>
      <c r="FW315" t="s">
        <v>1925</v>
      </c>
      <c r="FX315" t="s">
        <v>1925</v>
      </c>
      <c r="FY315" t="s">
        <v>1925</v>
      </c>
      <c r="FZ315" t="s">
        <v>1925</v>
      </c>
      <c r="GA315" t="s">
        <v>1925</v>
      </c>
      <c r="GB315" t="s">
        <v>1925</v>
      </c>
      <c r="GC315">
        <v>1</v>
      </c>
      <c r="GD315">
        <v>0</v>
      </c>
      <c r="GE315">
        <v>0</v>
      </c>
      <c r="GF315">
        <v>0</v>
      </c>
      <c r="GG315">
        <v>0</v>
      </c>
      <c r="GH315">
        <v>1</v>
      </c>
      <c r="GI315">
        <v>0</v>
      </c>
      <c r="GJ315">
        <v>1</v>
      </c>
      <c r="GK315">
        <v>1</v>
      </c>
      <c r="GL315">
        <v>1</v>
      </c>
      <c r="GM315">
        <v>1</v>
      </c>
      <c r="GN315">
        <v>1</v>
      </c>
      <c r="GO315">
        <v>1</v>
      </c>
      <c r="GP315">
        <v>0</v>
      </c>
      <c r="GQ315">
        <v>0</v>
      </c>
      <c r="GR315" t="s">
        <v>1925</v>
      </c>
      <c r="GS315" t="s">
        <v>1925</v>
      </c>
      <c r="GT315" t="s">
        <v>1925</v>
      </c>
      <c r="GU315" t="s">
        <v>1925</v>
      </c>
      <c r="GV315" t="s">
        <v>1925</v>
      </c>
      <c r="GW315" t="s">
        <v>1925</v>
      </c>
      <c r="GX315" t="s">
        <v>1925</v>
      </c>
      <c r="GY315" t="s">
        <v>1925</v>
      </c>
      <c r="GZ315" t="s">
        <v>1925</v>
      </c>
      <c r="HA315" t="s">
        <v>1925</v>
      </c>
      <c r="HB315" t="s">
        <v>1925</v>
      </c>
      <c r="HC315" t="s">
        <v>1925</v>
      </c>
      <c r="HD315" t="s">
        <v>1925</v>
      </c>
      <c r="HE315">
        <v>1</v>
      </c>
      <c r="HF315">
        <v>1</v>
      </c>
      <c r="HG315">
        <v>1</v>
      </c>
      <c r="HH315">
        <v>0</v>
      </c>
      <c r="HI315">
        <v>0</v>
      </c>
      <c r="HJ315">
        <v>1</v>
      </c>
      <c r="HK315">
        <v>0</v>
      </c>
      <c r="HL315">
        <v>0</v>
      </c>
      <c r="HM315">
        <v>0</v>
      </c>
      <c r="HN315">
        <v>0</v>
      </c>
      <c r="HO315">
        <v>0</v>
      </c>
      <c r="HP315">
        <v>0</v>
      </c>
      <c r="HQ315">
        <v>0</v>
      </c>
      <c r="HR315">
        <v>0</v>
      </c>
      <c r="HS315">
        <v>0</v>
      </c>
    </row>
    <row r="316" spans="1:227" x14ac:dyDescent="0.35">
      <c r="A316" t="s">
        <v>1383</v>
      </c>
      <c r="B316" s="1">
        <v>41091</v>
      </c>
      <c r="C316" s="1">
        <v>41472</v>
      </c>
      <c r="D316">
        <v>1</v>
      </c>
      <c r="E316">
        <v>1</v>
      </c>
      <c r="F316">
        <v>1</v>
      </c>
      <c r="G316">
        <v>1</v>
      </c>
      <c r="H316">
        <v>0</v>
      </c>
      <c r="I316">
        <v>0</v>
      </c>
      <c r="J316">
        <v>0</v>
      </c>
      <c r="K316">
        <v>0</v>
      </c>
      <c r="L316">
        <v>0</v>
      </c>
      <c r="M316">
        <v>0</v>
      </c>
      <c r="N316">
        <v>0</v>
      </c>
      <c r="O316">
        <v>0</v>
      </c>
      <c r="P316">
        <v>0</v>
      </c>
      <c r="Q316">
        <v>0</v>
      </c>
      <c r="R316">
        <v>0</v>
      </c>
      <c r="S316">
        <v>1</v>
      </c>
      <c r="T316">
        <v>0</v>
      </c>
      <c r="U316">
        <v>0</v>
      </c>
      <c r="V316">
        <v>1</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1</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1</v>
      </c>
      <c r="BL316">
        <v>0</v>
      </c>
      <c r="BM316">
        <v>0</v>
      </c>
      <c r="BN316">
        <v>0</v>
      </c>
      <c r="BO316">
        <v>0</v>
      </c>
      <c r="BP316">
        <v>0</v>
      </c>
      <c r="BQ316">
        <v>0</v>
      </c>
      <c r="BR316">
        <v>1</v>
      </c>
      <c r="BS316">
        <v>0</v>
      </c>
      <c r="BT316">
        <v>1</v>
      </c>
      <c r="BU316">
        <v>0</v>
      </c>
      <c r="BV316">
        <v>0</v>
      </c>
      <c r="BW316">
        <v>0</v>
      </c>
      <c r="BX316">
        <v>0</v>
      </c>
      <c r="BY316">
        <v>0</v>
      </c>
      <c r="BZ316">
        <v>0</v>
      </c>
      <c r="CA316">
        <v>0</v>
      </c>
      <c r="CB316">
        <v>0</v>
      </c>
      <c r="CC316">
        <v>0</v>
      </c>
      <c r="CD316">
        <v>0</v>
      </c>
      <c r="CE316">
        <v>0</v>
      </c>
      <c r="CF316">
        <v>0</v>
      </c>
      <c r="CG316">
        <v>0</v>
      </c>
      <c r="CH316">
        <v>0</v>
      </c>
      <c r="CI316">
        <v>0</v>
      </c>
      <c r="CJ316">
        <v>0</v>
      </c>
      <c r="CK316">
        <v>0</v>
      </c>
      <c r="CL316">
        <v>0</v>
      </c>
      <c r="CM316">
        <v>0</v>
      </c>
      <c r="CN316">
        <v>1</v>
      </c>
      <c r="CO316" t="s">
        <v>1925</v>
      </c>
      <c r="CP316" t="s">
        <v>1925</v>
      </c>
      <c r="CQ316" t="s">
        <v>1925</v>
      </c>
      <c r="CR316" t="s">
        <v>1925</v>
      </c>
      <c r="CS316" t="s">
        <v>1925</v>
      </c>
      <c r="CT316" t="s">
        <v>1925</v>
      </c>
      <c r="CU316" t="s">
        <v>1925</v>
      </c>
      <c r="CV316" t="s">
        <v>1925</v>
      </c>
      <c r="CW316">
        <v>0</v>
      </c>
      <c r="CX316">
        <v>0</v>
      </c>
      <c r="CY316">
        <v>0</v>
      </c>
      <c r="CZ316">
        <v>0</v>
      </c>
      <c r="DA316">
        <v>0</v>
      </c>
      <c r="DB316">
        <v>0</v>
      </c>
      <c r="DC316">
        <v>0</v>
      </c>
      <c r="DD316">
        <v>0</v>
      </c>
      <c r="DE316">
        <v>0</v>
      </c>
      <c r="DF316">
        <v>0</v>
      </c>
      <c r="DG316">
        <v>0</v>
      </c>
      <c r="DH316">
        <v>0</v>
      </c>
      <c r="DI316">
        <v>0</v>
      </c>
      <c r="DJ316">
        <v>0</v>
      </c>
      <c r="DK316">
        <v>0</v>
      </c>
      <c r="DL316">
        <v>0</v>
      </c>
      <c r="DM316">
        <v>0</v>
      </c>
      <c r="DN316">
        <v>0</v>
      </c>
      <c r="DO316">
        <v>0</v>
      </c>
      <c r="DP316">
        <v>1</v>
      </c>
      <c r="DQ316">
        <v>0</v>
      </c>
      <c r="DR316">
        <v>0</v>
      </c>
      <c r="DS316">
        <v>0</v>
      </c>
      <c r="DT316">
        <v>0</v>
      </c>
      <c r="DU316">
        <v>0</v>
      </c>
      <c r="DV316">
        <v>0</v>
      </c>
      <c r="DW316">
        <v>0</v>
      </c>
      <c r="DX316">
        <v>0</v>
      </c>
      <c r="DY316">
        <v>0</v>
      </c>
      <c r="DZ316">
        <v>0</v>
      </c>
      <c r="EA316">
        <v>0</v>
      </c>
      <c r="EB316">
        <v>0</v>
      </c>
      <c r="EC316">
        <v>0</v>
      </c>
      <c r="ED316">
        <v>0</v>
      </c>
      <c r="EE316">
        <v>0</v>
      </c>
      <c r="EF316">
        <v>0</v>
      </c>
      <c r="EG316">
        <v>0</v>
      </c>
      <c r="EH316">
        <v>0</v>
      </c>
      <c r="EI316">
        <v>0</v>
      </c>
      <c r="EJ316">
        <v>1</v>
      </c>
      <c r="EK316">
        <v>0</v>
      </c>
      <c r="EL316">
        <v>0</v>
      </c>
      <c r="EM316">
        <v>1</v>
      </c>
      <c r="EN316">
        <v>0</v>
      </c>
      <c r="EO316">
        <v>0</v>
      </c>
      <c r="EP316">
        <v>0</v>
      </c>
      <c r="EQ316">
        <v>0</v>
      </c>
      <c r="ER316">
        <v>0</v>
      </c>
      <c r="ES316">
        <v>0</v>
      </c>
      <c r="ET316">
        <v>0</v>
      </c>
      <c r="EU316">
        <v>0</v>
      </c>
      <c r="EV316">
        <v>0</v>
      </c>
      <c r="EW316">
        <v>2</v>
      </c>
      <c r="EX316" t="s">
        <v>1925</v>
      </c>
      <c r="EY316" t="s">
        <v>1925</v>
      </c>
      <c r="EZ316" t="s">
        <v>1925</v>
      </c>
      <c r="FA316" t="s">
        <v>1925</v>
      </c>
      <c r="FB316" t="s">
        <v>1925</v>
      </c>
      <c r="FC316" t="s">
        <v>1925</v>
      </c>
      <c r="FD316" t="s">
        <v>1925</v>
      </c>
      <c r="FE316">
        <v>0</v>
      </c>
      <c r="FF316" t="s">
        <v>1925</v>
      </c>
      <c r="FG316" t="s">
        <v>1925</v>
      </c>
      <c r="FH316" t="s">
        <v>1925</v>
      </c>
      <c r="FI316" t="s">
        <v>1925</v>
      </c>
      <c r="FJ316" t="s">
        <v>1925</v>
      </c>
      <c r="FK316" t="s">
        <v>1925</v>
      </c>
      <c r="FL316">
        <v>1</v>
      </c>
      <c r="FM316">
        <v>1</v>
      </c>
      <c r="FN316">
        <v>0</v>
      </c>
      <c r="FO316">
        <v>0</v>
      </c>
      <c r="FP316">
        <v>0</v>
      </c>
      <c r="FQ316">
        <v>0</v>
      </c>
      <c r="FR316">
        <v>2</v>
      </c>
      <c r="FS316" t="s">
        <v>1925</v>
      </c>
      <c r="FT316" t="s">
        <v>1925</v>
      </c>
      <c r="FU316" t="s">
        <v>1925</v>
      </c>
      <c r="FV316" t="s">
        <v>1925</v>
      </c>
      <c r="FW316" t="s">
        <v>1925</v>
      </c>
      <c r="FX316" t="s">
        <v>1925</v>
      </c>
      <c r="FY316" t="s">
        <v>1925</v>
      </c>
      <c r="FZ316" t="s">
        <v>1925</v>
      </c>
      <c r="GA316" t="s">
        <v>1925</v>
      </c>
      <c r="GB316" t="s">
        <v>1925</v>
      </c>
      <c r="GC316">
        <v>1</v>
      </c>
      <c r="GD316">
        <v>0</v>
      </c>
      <c r="GE316">
        <v>0</v>
      </c>
      <c r="GF316">
        <v>0</v>
      </c>
      <c r="GG316">
        <v>0</v>
      </c>
      <c r="GH316">
        <v>1</v>
      </c>
      <c r="GI316">
        <v>0</v>
      </c>
      <c r="GJ316">
        <v>1</v>
      </c>
      <c r="GK316">
        <v>1</v>
      </c>
      <c r="GL316">
        <v>1</v>
      </c>
      <c r="GM316">
        <v>1</v>
      </c>
      <c r="GN316">
        <v>1</v>
      </c>
      <c r="GO316">
        <v>1</v>
      </c>
      <c r="GP316">
        <v>0</v>
      </c>
      <c r="GQ316">
        <v>0</v>
      </c>
      <c r="GR316" t="s">
        <v>1925</v>
      </c>
      <c r="GS316" t="s">
        <v>1925</v>
      </c>
      <c r="GT316" t="s">
        <v>1925</v>
      </c>
      <c r="GU316" t="s">
        <v>1925</v>
      </c>
      <c r="GV316" t="s">
        <v>1925</v>
      </c>
      <c r="GW316" t="s">
        <v>1925</v>
      </c>
      <c r="GX316" t="s">
        <v>1925</v>
      </c>
      <c r="GY316" t="s">
        <v>1925</v>
      </c>
      <c r="GZ316" t="s">
        <v>1925</v>
      </c>
      <c r="HA316" t="s">
        <v>1925</v>
      </c>
      <c r="HB316" t="s">
        <v>1925</v>
      </c>
      <c r="HC316" t="s">
        <v>1925</v>
      </c>
      <c r="HD316" t="s">
        <v>1925</v>
      </c>
      <c r="HE316">
        <v>1</v>
      </c>
      <c r="HF316">
        <v>1</v>
      </c>
      <c r="HG316">
        <v>1</v>
      </c>
      <c r="HH316">
        <v>0</v>
      </c>
      <c r="HI316">
        <v>0</v>
      </c>
      <c r="HJ316">
        <v>1</v>
      </c>
      <c r="HK316">
        <v>0</v>
      </c>
      <c r="HL316">
        <v>0</v>
      </c>
      <c r="HM316">
        <v>0</v>
      </c>
      <c r="HN316">
        <v>0</v>
      </c>
      <c r="HO316">
        <v>0</v>
      </c>
      <c r="HP316">
        <v>0</v>
      </c>
      <c r="HQ316">
        <v>0</v>
      </c>
      <c r="HR316">
        <v>0</v>
      </c>
      <c r="HS316">
        <v>0</v>
      </c>
    </row>
    <row r="317" spans="1:227" x14ac:dyDescent="0.35">
      <c r="A317" t="s">
        <v>1383</v>
      </c>
      <c r="B317" s="1">
        <v>41473</v>
      </c>
      <c r="C317" s="1">
        <v>41889</v>
      </c>
      <c r="D317">
        <v>1</v>
      </c>
      <c r="E317">
        <v>1</v>
      </c>
      <c r="F317">
        <v>1</v>
      </c>
      <c r="G317">
        <v>1</v>
      </c>
      <c r="H317">
        <v>0</v>
      </c>
      <c r="I317">
        <v>0</v>
      </c>
      <c r="J317">
        <v>0</v>
      </c>
      <c r="K317">
        <v>0</v>
      </c>
      <c r="L317">
        <v>0</v>
      </c>
      <c r="M317">
        <v>0</v>
      </c>
      <c r="N317">
        <v>0</v>
      </c>
      <c r="O317">
        <v>0</v>
      </c>
      <c r="P317">
        <v>0</v>
      </c>
      <c r="Q317">
        <v>0</v>
      </c>
      <c r="R317">
        <v>0</v>
      </c>
      <c r="S317">
        <v>1</v>
      </c>
      <c r="T317">
        <v>0</v>
      </c>
      <c r="U317">
        <v>0</v>
      </c>
      <c r="V317">
        <v>1</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1</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1</v>
      </c>
      <c r="BL317">
        <v>0</v>
      </c>
      <c r="BM317">
        <v>0</v>
      </c>
      <c r="BN317">
        <v>0</v>
      </c>
      <c r="BO317">
        <v>0</v>
      </c>
      <c r="BP317">
        <v>0</v>
      </c>
      <c r="BQ317">
        <v>0</v>
      </c>
      <c r="BR317">
        <v>1</v>
      </c>
      <c r="BS317">
        <v>0</v>
      </c>
      <c r="BT317">
        <v>1</v>
      </c>
      <c r="BU317">
        <v>0</v>
      </c>
      <c r="BV317">
        <v>0</v>
      </c>
      <c r="BW317">
        <v>0</v>
      </c>
      <c r="BX317">
        <v>0</v>
      </c>
      <c r="BY317">
        <v>0</v>
      </c>
      <c r="BZ317">
        <v>0</v>
      </c>
      <c r="CA317">
        <v>0</v>
      </c>
      <c r="CB317">
        <v>0</v>
      </c>
      <c r="CC317">
        <v>0</v>
      </c>
      <c r="CD317">
        <v>0</v>
      </c>
      <c r="CE317">
        <v>0</v>
      </c>
      <c r="CF317">
        <v>0</v>
      </c>
      <c r="CG317">
        <v>0</v>
      </c>
      <c r="CH317">
        <v>0</v>
      </c>
      <c r="CI317">
        <v>0</v>
      </c>
      <c r="CJ317">
        <v>0</v>
      </c>
      <c r="CK317">
        <v>0</v>
      </c>
      <c r="CL317">
        <v>0</v>
      </c>
      <c r="CM317">
        <v>0</v>
      </c>
      <c r="CN317">
        <v>1</v>
      </c>
      <c r="CO317" t="s">
        <v>1925</v>
      </c>
      <c r="CP317" t="s">
        <v>1925</v>
      </c>
      <c r="CQ317" t="s">
        <v>1925</v>
      </c>
      <c r="CR317" t="s">
        <v>1925</v>
      </c>
      <c r="CS317" t="s">
        <v>1925</v>
      </c>
      <c r="CT317" t="s">
        <v>1925</v>
      </c>
      <c r="CU317" t="s">
        <v>1925</v>
      </c>
      <c r="CV317" t="s">
        <v>1925</v>
      </c>
      <c r="CW317">
        <v>0</v>
      </c>
      <c r="CX317">
        <v>0</v>
      </c>
      <c r="CY317">
        <v>0</v>
      </c>
      <c r="CZ317">
        <v>0</v>
      </c>
      <c r="DA317">
        <v>0</v>
      </c>
      <c r="DB317">
        <v>0</v>
      </c>
      <c r="DC317">
        <v>0</v>
      </c>
      <c r="DD317">
        <v>0</v>
      </c>
      <c r="DE317">
        <v>0</v>
      </c>
      <c r="DF317">
        <v>0</v>
      </c>
      <c r="DG317">
        <v>0</v>
      </c>
      <c r="DH317">
        <v>0</v>
      </c>
      <c r="DI317">
        <v>0</v>
      </c>
      <c r="DJ317">
        <v>0</v>
      </c>
      <c r="DK317">
        <v>0</v>
      </c>
      <c r="DL317">
        <v>0</v>
      </c>
      <c r="DM317">
        <v>0</v>
      </c>
      <c r="DN317">
        <v>0</v>
      </c>
      <c r="DO317">
        <v>0</v>
      </c>
      <c r="DP317">
        <v>1</v>
      </c>
      <c r="DQ317">
        <v>0</v>
      </c>
      <c r="DR317">
        <v>0</v>
      </c>
      <c r="DS317">
        <v>0</v>
      </c>
      <c r="DT317">
        <v>0</v>
      </c>
      <c r="DU317">
        <v>0</v>
      </c>
      <c r="DV317">
        <v>0</v>
      </c>
      <c r="DW317">
        <v>0</v>
      </c>
      <c r="DX317">
        <v>0</v>
      </c>
      <c r="DY317">
        <v>0</v>
      </c>
      <c r="DZ317">
        <v>0</v>
      </c>
      <c r="EA317">
        <v>0</v>
      </c>
      <c r="EB317">
        <v>0</v>
      </c>
      <c r="EC317">
        <v>0</v>
      </c>
      <c r="ED317">
        <v>0</v>
      </c>
      <c r="EE317">
        <v>0</v>
      </c>
      <c r="EF317">
        <v>0</v>
      </c>
      <c r="EG317">
        <v>0</v>
      </c>
      <c r="EH317">
        <v>0</v>
      </c>
      <c r="EI317">
        <v>0</v>
      </c>
      <c r="EJ317">
        <v>1</v>
      </c>
      <c r="EK317">
        <v>0</v>
      </c>
      <c r="EL317">
        <v>0</v>
      </c>
      <c r="EM317">
        <v>1</v>
      </c>
      <c r="EN317">
        <v>0</v>
      </c>
      <c r="EO317">
        <v>0</v>
      </c>
      <c r="EP317">
        <v>0</v>
      </c>
      <c r="EQ317">
        <v>0</v>
      </c>
      <c r="ER317">
        <v>0</v>
      </c>
      <c r="ES317">
        <v>0</v>
      </c>
      <c r="ET317">
        <v>0</v>
      </c>
      <c r="EU317">
        <v>0</v>
      </c>
      <c r="EV317">
        <v>0</v>
      </c>
      <c r="EW317">
        <v>2</v>
      </c>
      <c r="EX317" t="s">
        <v>1925</v>
      </c>
      <c r="EY317" t="s">
        <v>1925</v>
      </c>
      <c r="EZ317" t="s">
        <v>1925</v>
      </c>
      <c r="FA317" t="s">
        <v>1925</v>
      </c>
      <c r="FB317" t="s">
        <v>1925</v>
      </c>
      <c r="FC317" t="s">
        <v>1925</v>
      </c>
      <c r="FD317" t="s">
        <v>1925</v>
      </c>
      <c r="FE317">
        <v>0</v>
      </c>
      <c r="FF317" t="s">
        <v>1925</v>
      </c>
      <c r="FG317" t="s">
        <v>1925</v>
      </c>
      <c r="FH317" t="s">
        <v>1925</v>
      </c>
      <c r="FI317" t="s">
        <v>1925</v>
      </c>
      <c r="FJ317" t="s">
        <v>1925</v>
      </c>
      <c r="FK317" t="s">
        <v>1925</v>
      </c>
      <c r="FL317">
        <v>1</v>
      </c>
      <c r="FM317">
        <v>1</v>
      </c>
      <c r="FN317">
        <v>0</v>
      </c>
      <c r="FO317">
        <v>0</v>
      </c>
      <c r="FP317">
        <v>0</v>
      </c>
      <c r="FQ317">
        <v>0</v>
      </c>
      <c r="FR317">
        <v>2</v>
      </c>
      <c r="FS317" t="s">
        <v>1925</v>
      </c>
      <c r="FT317" t="s">
        <v>1925</v>
      </c>
      <c r="FU317" t="s">
        <v>1925</v>
      </c>
      <c r="FV317" t="s">
        <v>1925</v>
      </c>
      <c r="FW317" t="s">
        <v>1925</v>
      </c>
      <c r="FX317" t="s">
        <v>1925</v>
      </c>
      <c r="FY317" t="s">
        <v>1925</v>
      </c>
      <c r="FZ317" t="s">
        <v>1925</v>
      </c>
      <c r="GA317" t="s">
        <v>1925</v>
      </c>
      <c r="GB317" t="s">
        <v>1925</v>
      </c>
      <c r="GC317">
        <v>1</v>
      </c>
      <c r="GD317">
        <v>0</v>
      </c>
      <c r="GE317">
        <v>0</v>
      </c>
      <c r="GF317">
        <v>0</v>
      </c>
      <c r="GG317">
        <v>0</v>
      </c>
      <c r="GH317">
        <v>1</v>
      </c>
      <c r="GI317">
        <v>0</v>
      </c>
      <c r="GJ317">
        <v>1</v>
      </c>
      <c r="GK317">
        <v>1</v>
      </c>
      <c r="GL317">
        <v>1</v>
      </c>
      <c r="GM317">
        <v>1</v>
      </c>
      <c r="GN317">
        <v>1</v>
      </c>
      <c r="GO317">
        <v>1</v>
      </c>
      <c r="GP317">
        <v>0</v>
      </c>
      <c r="GQ317">
        <v>0</v>
      </c>
      <c r="GR317" t="s">
        <v>1925</v>
      </c>
      <c r="GS317" t="s">
        <v>1925</v>
      </c>
      <c r="GT317" t="s">
        <v>1925</v>
      </c>
      <c r="GU317" t="s">
        <v>1925</v>
      </c>
      <c r="GV317" t="s">
        <v>1925</v>
      </c>
      <c r="GW317" t="s">
        <v>1925</v>
      </c>
      <c r="GX317" t="s">
        <v>1925</v>
      </c>
      <c r="GY317" t="s">
        <v>1925</v>
      </c>
      <c r="GZ317" t="s">
        <v>1925</v>
      </c>
      <c r="HA317" t="s">
        <v>1925</v>
      </c>
      <c r="HB317" t="s">
        <v>1925</v>
      </c>
      <c r="HC317" t="s">
        <v>1925</v>
      </c>
      <c r="HD317" t="s">
        <v>1925</v>
      </c>
      <c r="HE317">
        <v>1</v>
      </c>
      <c r="HF317">
        <v>1</v>
      </c>
      <c r="HG317">
        <v>1</v>
      </c>
      <c r="HH317">
        <v>0</v>
      </c>
      <c r="HI317">
        <v>0</v>
      </c>
      <c r="HJ317">
        <v>1</v>
      </c>
      <c r="HK317">
        <v>0</v>
      </c>
      <c r="HL317">
        <v>0</v>
      </c>
      <c r="HM317">
        <v>0</v>
      </c>
      <c r="HN317">
        <v>0</v>
      </c>
      <c r="HO317">
        <v>0</v>
      </c>
      <c r="HP317">
        <v>0</v>
      </c>
      <c r="HQ317">
        <v>0</v>
      </c>
      <c r="HR317">
        <v>0</v>
      </c>
      <c r="HS317">
        <v>0</v>
      </c>
    </row>
    <row r="318" spans="1:227" x14ac:dyDescent="0.35">
      <c r="A318" t="s">
        <v>1383</v>
      </c>
      <c r="B318" s="1">
        <v>41890</v>
      </c>
      <c r="C318" s="1">
        <v>42676</v>
      </c>
      <c r="D318">
        <v>1</v>
      </c>
      <c r="E318">
        <v>1</v>
      </c>
      <c r="F318">
        <v>1</v>
      </c>
      <c r="G318">
        <v>1</v>
      </c>
      <c r="H318">
        <v>0</v>
      </c>
      <c r="I318">
        <v>0</v>
      </c>
      <c r="J318">
        <v>0</v>
      </c>
      <c r="K318">
        <v>0</v>
      </c>
      <c r="L318">
        <v>0</v>
      </c>
      <c r="M318">
        <v>0</v>
      </c>
      <c r="N318">
        <v>0</v>
      </c>
      <c r="O318">
        <v>0</v>
      </c>
      <c r="P318">
        <v>0</v>
      </c>
      <c r="Q318">
        <v>0</v>
      </c>
      <c r="R318">
        <v>0</v>
      </c>
      <c r="S318">
        <v>1</v>
      </c>
      <c r="T318">
        <v>0</v>
      </c>
      <c r="U318">
        <v>0</v>
      </c>
      <c r="V318">
        <v>1</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1</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1</v>
      </c>
      <c r="BL318">
        <v>0</v>
      </c>
      <c r="BM318">
        <v>0</v>
      </c>
      <c r="BN318">
        <v>0</v>
      </c>
      <c r="BO318">
        <v>0</v>
      </c>
      <c r="BP318">
        <v>0</v>
      </c>
      <c r="BQ318">
        <v>0</v>
      </c>
      <c r="BR318">
        <v>1</v>
      </c>
      <c r="BS318">
        <v>0</v>
      </c>
      <c r="BT318">
        <v>1</v>
      </c>
      <c r="BU318">
        <v>0</v>
      </c>
      <c r="BV318">
        <v>0</v>
      </c>
      <c r="BW318">
        <v>0</v>
      </c>
      <c r="BX318">
        <v>0</v>
      </c>
      <c r="BY318">
        <v>0</v>
      </c>
      <c r="BZ318">
        <v>0</v>
      </c>
      <c r="CA318">
        <v>0</v>
      </c>
      <c r="CB318">
        <v>0</v>
      </c>
      <c r="CC318">
        <v>0</v>
      </c>
      <c r="CD318">
        <v>0</v>
      </c>
      <c r="CE318">
        <v>0</v>
      </c>
      <c r="CF318">
        <v>0</v>
      </c>
      <c r="CG318">
        <v>0</v>
      </c>
      <c r="CH318">
        <v>0</v>
      </c>
      <c r="CI318">
        <v>0</v>
      </c>
      <c r="CJ318">
        <v>0</v>
      </c>
      <c r="CK318">
        <v>0</v>
      </c>
      <c r="CL318">
        <v>0</v>
      </c>
      <c r="CM318">
        <v>0</v>
      </c>
      <c r="CN318">
        <v>1</v>
      </c>
      <c r="CO318" t="s">
        <v>1925</v>
      </c>
      <c r="CP318" t="s">
        <v>1925</v>
      </c>
      <c r="CQ318" t="s">
        <v>1925</v>
      </c>
      <c r="CR318" t="s">
        <v>1925</v>
      </c>
      <c r="CS318" t="s">
        <v>1925</v>
      </c>
      <c r="CT318" t="s">
        <v>1925</v>
      </c>
      <c r="CU318" t="s">
        <v>1925</v>
      </c>
      <c r="CV318" t="s">
        <v>1925</v>
      </c>
      <c r="CW318">
        <v>0</v>
      </c>
      <c r="CX318">
        <v>0</v>
      </c>
      <c r="CY318">
        <v>0</v>
      </c>
      <c r="CZ318">
        <v>0</v>
      </c>
      <c r="DA318">
        <v>0</v>
      </c>
      <c r="DB318">
        <v>0</v>
      </c>
      <c r="DC318">
        <v>0</v>
      </c>
      <c r="DD318">
        <v>0</v>
      </c>
      <c r="DE318">
        <v>0</v>
      </c>
      <c r="DF318">
        <v>0</v>
      </c>
      <c r="DG318">
        <v>0</v>
      </c>
      <c r="DH318">
        <v>0</v>
      </c>
      <c r="DI318">
        <v>0</v>
      </c>
      <c r="DJ318">
        <v>0</v>
      </c>
      <c r="DK318">
        <v>0</v>
      </c>
      <c r="DL318">
        <v>0</v>
      </c>
      <c r="DM318">
        <v>0</v>
      </c>
      <c r="DN318">
        <v>0</v>
      </c>
      <c r="DO318">
        <v>0</v>
      </c>
      <c r="DP318">
        <v>1</v>
      </c>
      <c r="DQ318">
        <v>0</v>
      </c>
      <c r="DR318">
        <v>0</v>
      </c>
      <c r="DS318">
        <v>0</v>
      </c>
      <c r="DT318">
        <v>0</v>
      </c>
      <c r="DU318">
        <v>0</v>
      </c>
      <c r="DV318">
        <v>0</v>
      </c>
      <c r="DW318">
        <v>0</v>
      </c>
      <c r="DX318">
        <v>0</v>
      </c>
      <c r="DY318">
        <v>0</v>
      </c>
      <c r="DZ318">
        <v>0</v>
      </c>
      <c r="EA318">
        <v>0</v>
      </c>
      <c r="EB318">
        <v>0</v>
      </c>
      <c r="EC318">
        <v>0</v>
      </c>
      <c r="ED318">
        <v>0</v>
      </c>
      <c r="EE318">
        <v>0</v>
      </c>
      <c r="EF318">
        <v>0</v>
      </c>
      <c r="EG318">
        <v>0</v>
      </c>
      <c r="EH318">
        <v>0</v>
      </c>
      <c r="EI318">
        <v>0</v>
      </c>
      <c r="EJ318">
        <v>1</v>
      </c>
      <c r="EK318">
        <v>0</v>
      </c>
      <c r="EL318">
        <v>0</v>
      </c>
      <c r="EM318">
        <v>1</v>
      </c>
      <c r="EN318">
        <v>0</v>
      </c>
      <c r="EO318">
        <v>0</v>
      </c>
      <c r="EP318">
        <v>0</v>
      </c>
      <c r="EQ318">
        <v>0</v>
      </c>
      <c r="ER318">
        <v>0</v>
      </c>
      <c r="ES318">
        <v>0</v>
      </c>
      <c r="ET318">
        <v>0</v>
      </c>
      <c r="EU318">
        <v>0</v>
      </c>
      <c r="EV318">
        <v>0</v>
      </c>
      <c r="EW318">
        <v>2</v>
      </c>
      <c r="EX318" t="s">
        <v>1925</v>
      </c>
      <c r="EY318" t="s">
        <v>1925</v>
      </c>
      <c r="EZ318" t="s">
        <v>1925</v>
      </c>
      <c r="FA318" t="s">
        <v>1925</v>
      </c>
      <c r="FB318" t="s">
        <v>1925</v>
      </c>
      <c r="FC318" t="s">
        <v>1925</v>
      </c>
      <c r="FD318" t="s">
        <v>1925</v>
      </c>
      <c r="FE318">
        <v>0</v>
      </c>
      <c r="FF318" t="s">
        <v>1925</v>
      </c>
      <c r="FG318" t="s">
        <v>1925</v>
      </c>
      <c r="FH318" t="s">
        <v>1925</v>
      </c>
      <c r="FI318" t="s">
        <v>1925</v>
      </c>
      <c r="FJ318" t="s">
        <v>1925</v>
      </c>
      <c r="FK318" t="s">
        <v>1925</v>
      </c>
      <c r="FL318">
        <v>1</v>
      </c>
      <c r="FM318">
        <v>1</v>
      </c>
      <c r="FN318">
        <v>0</v>
      </c>
      <c r="FO318">
        <v>0</v>
      </c>
      <c r="FP318">
        <v>0</v>
      </c>
      <c r="FQ318">
        <v>0</v>
      </c>
      <c r="FR318">
        <v>2</v>
      </c>
      <c r="FS318" t="s">
        <v>1925</v>
      </c>
      <c r="FT318" t="s">
        <v>1925</v>
      </c>
      <c r="FU318" t="s">
        <v>1925</v>
      </c>
      <c r="FV318" t="s">
        <v>1925</v>
      </c>
      <c r="FW318" t="s">
        <v>1925</v>
      </c>
      <c r="FX318" t="s">
        <v>1925</v>
      </c>
      <c r="FY318" t="s">
        <v>1925</v>
      </c>
      <c r="FZ318" t="s">
        <v>1925</v>
      </c>
      <c r="GA318" t="s">
        <v>1925</v>
      </c>
      <c r="GB318" t="s">
        <v>1925</v>
      </c>
      <c r="GC318">
        <v>1</v>
      </c>
      <c r="GD318">
        <v>0</v>
      </c>
      <c r="GE318">
        <v>0</v>
      </c>
      <c r="GF318">
        <v>0</v>
      </c>
      <c r="GG318">
        <v>0</v>
      </c>
      <c r="GH318">
        <v>1</v>
      </c>
      <c r="GI318">
        <v>0</v>
      </c>
      <c r="GJ318">
        <v>1</v>
      </c>
      <c r="GK318">
        <v>1</v>
      </c>
      <c r="GL318">
        <v>1</v>
      </c>
      <c r="GM318">
        <v>1</v>
      </c>
      <c r="GN318">
        <v>1</v>
      </c>
      <c r="GO318">
        <v>1</v>
      </c>
      <c r="GP318">
        <v>0</v>
      </c>
      <c r="GQ318">
        <v>0</v>
      </c>
      <c r="GR318" t="s">
        <v>1925</v>
      </c>
      <c r="GS318" t="s">
        <v>1925</v>
      </c>
      <c r="GT318" t="s">
        <v>1925</v>
      </c>
      <c r="GU318" t="s">
        <v>1925</v>
      </c>
      <c r="GV318" t="s">
        <v>1925</v>
      </c>
      <c r="GW318" t="s">
        <v>1925</v>
      </c>
      <c r="GX318" t="s">
        <v>1925</v>
      </c>
      <c r="GY318" t="s">
        <v>1925</v>
      </c>
      <c r="GZ318" t="s">
        <v>1925</v>
      </c>
      <c r="HA318" t="s">
        <v>1925</v>
      </c>
      <c r="HB318" t="s">
        <v>1925</v>
      </c>
      <c r="HC318" t="s">
        <v>1925</v>
      </c>
      <c r="HD318" t="s">
        <v>1925</v>
      </c>
      <c r="HE318">
        <v>1</v>
      </c>
      <c r="HF318">
        <v>1</v>
      </c>
      <c r="HG318">
        <v>1</v>
      </c>
      <c r="HH318">
        <v>0</v>
      </c>
      <c r="HI318">
        <v>0</v>
      </c>
      <c r="HJ318">
        <v>1</v>
      </c>
      <c r="HK318">
        <v>0</v>
      </c>
      <c r="HL318">
        <v>0</v>
      </c>
      <c r="HM318">
        <v>0</v>
      </c>
      <c r="HN318">
        <v>0</v>
      </c>
      <c r="HO318">
        <v>0</v>
      </c>
      <c r="HP318">
        <v>0</v>
      </c>
      <c r="HQ318">
        <v>0</v>
      </c>
      <c r="HR318">
        <v>0</v>
      </c>
      <c r="HS318">
        <v>0</v>
      </c>
    </row>
    <row r="319" spans="1:227" x14ac:dyDescent="0.35">
      <c r="A319" t="s">
        <v>1383</v>
      </c>
      <c r="B319" s="1">
        <v>42677</v>
      </c>
      <c r="C319" s="1">
        <v>43272</v>
      </c>
      <c r="D319">
        <v>1</v>
      </c>
      <c r="E319">
        <v>1</v>
      </c>
      <c r="F319">
        <v>1</v>
      </c>
      <c r="G319">
        <v>1</v>
      </c>
      <c r="H319">
        <v>0</v>
      </c>
      <c r="I319">
        <v>0</v>
      </c>
      <c r="J319">
        <v>0</v>
      </c>
      <c r="K319">
        <v>0</v>
      </c>
      <c r="L319">
        <v>0</v>
      </c>
      <c r="M319">
        <v>0</v>
      </c>
      <c r="N319">
        <v>0</v>
      </c>
      <c r="O319">
        <v>0</v>
      </c>
      <c r="P319">
        <v>0</v>
      </c>
      <c r="Q319">
        <v>0</v>
      </c>
      <c r="R319">
        <v>0</v>
      </c>
      <c r="S319">
        <v>1</v>
      </c>
      <c r="T319">
        <v>0</v>
      </c>
      <c r="U319">
        <v>0</v>
      </c>
      <c r="V319">
        <v>1</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1</v>
      </c>
      <c r="AP319">
        <v>0</v>
      </c>
      <c r="AQ319">
        <v>0</v>
      </c>
      <c r="AR319">
        <v>0</v>
      </c>
      <c r="AS319">
        <v>0</v>
      </c>
      <c r="AT319">
        <v>0</v>
      </c>
      <c r="AU319">
        <v>0</v>
      </c>
      <c r="AV319">
        <v>0</v>
      </c>
      <c r="AW319">
        <v>0</v>
      </c>
      <c r="AX319">
        <v>0</v>
      </c>
      <c r="AY319">
        <v>1</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1</v>
      </c>
      <c r="BS319">
        <v>0</v>
      </c>
      <c r="BT319">
        <v>1</v>
      </c>
      <c r="BU319">
        <v>0</v>
      </c>
      <c r="BV319">
        <v>0</v>
      </c>
      <c r="BW319">
        <v>0</v>
      </c>
      <c r="BX319">
        <v>0</v>
      </c>
      <c r="BY319">
        <v>0</v>
      </c>
      <c r="BZ319">
        <v>0</v>
      </c>
      <c r="CA319">
        <v>0</v>
      </c>
      <c r="CB319">
        <v>0</v>
      </c>
      <c r="CC319">
        <v>0</v>
      </c>
      <c r="CD319">
        <v>0</v>
      </c>
      <c r="CE319">
        <v>0</v>
      </c>
      <c r="CF319">
        <v>0</v>
      </c>
      <c r="CG319">
        <v>0</v>
      </c>
      <c r="CH319">
        <v>0</v>
      </c>
      <c r="CI319">
        <v>0</v>
      </c>
      <c r="CJ319">
        <v>0</v>
      </c>
      <c r="CK319">
        <v>0</v>
      </c>
      <c r="CL319">
        <v>0</v>
      </c>
      <c r="CM319">
        <v>0</v>
      </c>
      <c r="CN319">
        <v>1</v>
      </c>
      <c r="CO319" t="s">
        <v>1925</v>
      </c>
      <c r="CP319" t="s">
        <v>1925</v>
      </c>
      <c r="CQ319" t="s">
        <v>1925</v>
      </c>
      <c r="CR319" t="s">
        <v>1925</v>
      </c>
      <c r="CS319" t="s">
        <v>1925</v>
      </c>
      <c r="CT319" t="s">
        <v>1925</v>
      </c>
      <c r="CU319" t="s">
        <v>1925</v>
      </c>
      <c r="CV319" t="s">
        <v>1925</v>
      </c>
      <c r="CW319">
        <v>0</v>
      </c>
      <c r="CX319">
        <v>0</v>
      </c>
      <c r="CY319">
        <v>0</v>
      </c>
      <c r="CZ319">
        <v>0</v>
      </c>
      <c r="DA319">
        <v>0</v>
      </c>
      <c r="DB319">
        <v>0</v>
      </c>
      <c r="DC319">
        <v>0</v>
      </c>
      <c r="DD319">
        <v>0</v>
      </c>
      <c r="DE319">
        <v>0</v>
      </c>
      <c r="DF319">
        <v>0</v>
      </c>
      <c r="DG319">
        <v>0</v>
      </c>
      <c r="DH319">
        <v>0</v>
      </c>
      <c r="DI319">
        <v>0</v>
      </c>
      <c r="DJ319">
        <v>0</v>
      </c>
      <c r="DK319">
        <v>0</v>
      </c>
      <c r="DL319">
        <v>0</v>
      </c>
      <c r="DM319">
        <v>0</v>
      </c>
      <c r="DN319">
        <v>0</v>
      </c>
      <c r="DO319">
        <v>0</v>
      </c>
      <c r="DP319">
        <v>1</v>
      </c>
      <c r="DQ319">
        <v>0</v>
      </c>
      <c r="DR319">
        <v>0</v>
      </c>
      <c r="DS319">
        <v>0</v>
      </c>
      <c r="DT319">
        <v>0</v>
      </c>
      <c r="DU319">
        <v>0</v>
      </c>
      <c r="DV319">
        <v>0</v>
      </c>
      <c r="DW319">
        <v>0</v>
      </c>
      <c r="DX319">
        <v>0</v>
      </c>
      <c r="DY319">
        <v>0</v>
      </c>
      <c r="DZ319">
        <v>1</v>
      </c>
      <c r="EA319">
        <v>0</v>
      </c>
      <c r="EB319">
        <v>0</v>
      </c>
      <c r="EC319">
        <v>0</v>
      </c>
      <c r="ED319">
        <v>0</v>
      </c>
      <c r="EE319">
        <v>0</v>
      </c>
      <c r="EF319">
        <v>0</v>
      </c>
      <c r="EG319">
        <v>0</v>
      </c>
      <c r="EH319">
        <v>0</v>
      </c>
      <c r="EI319">
        <v>0</v>
      </c>
      <c r="EJ319">
        <v>0</v>
      </c>
      <c r="EK319">
        <v>0</v>
      </c>
      <c r="EL319">
        <v>0</v>
      </c>
      <c r="EM319">
        <v>1</v>
      </c>
      <c r="EN319">
        <v>0</v>
      </c>
      <c r="EO319">
        <v>0</v>
      </c>
      <c r="EP319">
        <v>0</v>
      </c>
      <c r="EQ319">
        <v>0</v>
      </c>
      <c r="ER319">
        <v>0</v>
      </c>
      <c r="ES319">
        <v>0</v>
      </c>
      <c r="ET319">
        <v>0</v>
      </c>
      <c r="EU319">
        <v>0</v>
      </c>
      <c r="EV319">
        <v>0</v>
      </c>
      <c r="EW319">
        <v>2</v>
      </c>
      <c r="EX319" t="s">
        <v>1925</v>
      </c>
      <c r="EY319" t="s">
        <v>1925</v>
      </c>
      <c r="EZ319" t="s">
        <v>1925</v>
      </c>
      <c r="FA319" t="s">
        <v>1925</v>
      </c>
      <c r="FB319" t="s">
        <v>1925</v>
      </c>
      <c r="FC319" t="s">
        <v>1925</v>
      </c>
      <c r="FD319" t="s">
        <v>1925</v>
      </c>
      <c r="FE319">
        <v>0</v>
      </c>
      <c r="FF319" t="s">
        <v>1925</v>
      </c>
      <c r="FG319" t="s">
        <v>1925</v>
      </c>
      <c r="FH319" t="s">
        <v>1925</v>
      </c>
      <c r="FI319" t="s">
        <v>1925</v>
      </c>
      <c r="FJ319" t="s">
        <v>1925</v>
      </c>
      <c r="FK319" t="s">
        <v>1925</v>
      </c>
      <c r="FL319">
        <v>1</v>
      </c>
      <c r="FM319">
        <v>1</v>
      </c>
      <c r="FN319">
        <v>0</v>
      </c>
      <c r="FO319">
        <v>0</v>
      </c>
      <c r="FP319">
        <v>0</v>
      </c>
      <c r="FQ319">
        <v>0</v>
      </c>
      <c r="FR319">
        <v>2</v>
      </c>
      <c r="FS319" t="s">
        <v>1925</v>
      </c>
      <c r="FT319" t="s">
        <v>1925</v>
      </c>
      <c r="FU319" t="s">
        <v>1925</v>
      </c>
      <c r="FV319" t="s">
        <v>1925</v>
      </c>
      <c r="FW319" t="s">
        <v>1925</v>
      </c>
      <c r="FX319" t="s">
        <v>1925</v>
      </c>
      <c r="FY319" t="s">
        <v>1925</v>
      </c>
      <c r="FZ319" t="s">
        <v>1925</v>
      </c>
      <c r="GA319" t="s">
        <v>1925</v>
      </c>
      <c r="GB319" t="s">
        <v>1925</v>
      </c>
      <c r="GC319">
        <v>1</v>
      </c>
      <c r="GD319">
        <v>0</v>
      </c>
      <c r="GE319">
        <v>0</v>
      </c>
      <c r="GF319">
        <v>0</v>
      </c>
      <c r="GG319">
        <v>0</v>
      </c>
      <c r="GH319">
        <v>1</v>
      </c>
      <c r="GI319">
        <v>0</v>
      </c>
      <c r="GJ319">
        <v>1</v>
      </c>
      <c r="GK319">
        <v>1</v>
      </c>
      <c r="GL319">
        <v>1</v>
      </c>
      <c r="GM319">
        <v>1</v>
      </c>
      <c r="GN319">
        <v>1</v>
      </c>
      <c r="GO319">
        <v>1</v>
      </c>
      <c r="GP319">
        <v>0</v>
      </c>
      <c r="GQ319">
        <v>0</v>
      </c>
      <c r="GR319" t="s">
        <v>1925</v>
      </c>
      <c r="GS319" t="s">
        <v>1925</v>
      </c>
      <c r="GT319" t="s">
        <v>1925</v>
      </c>
      <c r="GU319" t="s">
        <v>1925</v>
      </c>
      <c r="GV319" t="s">
        <v>1925</v>
      </c>
      <c r="GW319" t="s">
        <v>1925</v>
      </c>
      <c r="GX319" t="s">
        <v>1925</v>
      </c>
      <c r="GY319" t="s">
        <v>1925</v>
      </c>
      <c r="GZ319" t="s">
        <v>1925</v>
      </c>
      <c r="HA319" t="s">
        <v>1925</v>
      </c>
      <c r="HB319" t="s">
        <v>1925</v>
      </c>
      <c r="HC319" t="s">
        <v>1925</v>
      </c>
      <c r="HD319" t="s">
        <v>1925</v>
      </c>
      <c r="HE319">
        <v>1</v>
      </c>
      <c r="HF319">
        <v>1</v>
      </c>
      <c r="HG319">
        <v>1</v>
      </c>
      <c r="HH319">
        <v>0</v>
      </c>
      <c r="HI319">
        <v>0</v>
      </c>
      <c r="HJ319">
        <v>1</v>
      </c>
      <c r="HK319">
        <v>0</v>
      </c>
      <c r="HL319">
        <v>0</v>
      </c>
      <c r="HM319">
        <v>0</v>
      </c>
      <c r="HN319">
        <v>0</v>
      </c>
      <c r="HO319">
        <v>0</v>
      </c>
      <c r="HP319">
        <v>0</v>
      </c>
      <c r="HQ319">
        <v>0</v>
      </c>
      <c r="HR319">
        <v>0</v>
      </c>
      <c r="HS319">
        <v>0</v>
      </c>
    </row>
    <row r="320" spans="1:227" x14ac:dyDescent="0.35">
      <c r="A320" t="s">
        <v>1383</v>
      </c>
      <c r="B320" s="1">
        <v>43273</v>
      </c>
      <c r="C320" s="1">
        <v>43281</v>
      </c>
      <c r="D320">
        <v>1</v>
      </c>
      <c r="E320">
        <v>1</v>
      </c>
      <c r="F320">
        <v>1</v>
      </c>
      <c r="G320">
        <v>1</v>
      </c>
      <c r="H320">
        <v>0</v>
      </c>
      <c r="I320">
        <v>0</v>
      </c>
      <c r="J320">
        <v>0</v>
      </c>
      <c r="K320">
        <v>0</v>
      </c>
      <c r="L320">
        <v>0</v>
      </c>
      <c r="M320">
        <v>0</v>
      </c>
      <c r="N320">
        <v>0</v>
      </c>
      <c r="O320">
        <v>0</v>
      </c>
      <c r="P320">
        <v>0</v>
      </c>
      <c r="Q320">
        <v>0</v>
      </c>
      <c r="R320">
        <v>0</v>
      </c>
      <c r="S320">
        <v>1</v>
      </c>
      <c r="T320">
        <v>0</v>
      </c>
      <c r="U320">
        <v>0</v>
      </c>
      <c r="V320">
        <v>1</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1</v>
      </c>
      <c r="AP320">
        <v>0</v>
      </c>
      <c r="AQ320">
        <v>0</v>
      </c>
      <c r="AR320">
        <v>0</v>
      </c>
      <c r="AS320">
        <v>0</v>
      </c>
      <c r="AT320">
        <v>0</v>
      </c>
      <c r="AU320">
        <v>0</v>
      </c>
      <c r="AV320">
        <v>0</v>
      </c>
      <c r="AW320">
        <v>0</v>
      </c>
      <c r="AX320">
        <v>0</v>
      </c>
      <c r="AY320">
        <v>1</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1</v>
      </c>
      <c r="BS320">
        <v>0</v>
      </c>
      <c r="BT320">
        <v>1</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1</v>
      </c>
      <c r="CO320" t="s">
        <v>1925</v>
      </c>
      <c r="CP320" t="s">
        <v>1925</v>
      </c>
      <c r="CQ320" t="s">
        <v>1925</v>
      </c>
      <c r="CR320" t="s">
        <v>1925</v>
      </c>
      <c r="CS320" t="s">
        <v>1925</v>
      </c>
      <c r="CT320" t="s">
        <v>1925</v>
      </c>
      <c r="CU320" t="s">
        <v>1925</v>
      </c>
      <c r="CV320" t="s">
        <v>1925</v>
      </c>
      <c r="CW320">
        <v>0</v>
      </c>
      <c r="CX320">
        <v>0</v>
      </c>
      <c r="CY320">
        <v>0</v>
      </c>
      <c r="CZ320">
        <v>0</v>
      </c>
      <c r="DA320">
        <v>0</v>
      </c>
      <c r="DB320">
        <v>0</v>
      </c>
      <c r="DC320">
        <v>0</v>
      </c>
      <c r="DD320">
        <v>0</v>
      </c>
      <c r="DE320">
        <v>0</v>
      </c>
      <c r="DF320">
        <v>0</v>
      </c>
      <c r="DG320">
        <v>0</v>
      </c>
      <c r="DH320">
        <v>0</v>
      </c>
      <c r="DI320">
        <v>0</v>
      </c>
      <c r="DJ320">
        <v>0</v>
      </c>
      <c r="DK320">
        <v>0</v>
      </c>
      <c r="DL320">
        <v>0</v>
      </c>
      <c r="DM320">
        <v>0</v>
      </c>
      <c r="DN320">
        <v>0</v>
      </c>
      <c r="DO320">
        <v>0</v>
      </c>
      <c r="DP320">
        <v>1</v>
      </c>
      <c r="DQ320">
        <v>0</v>
      </c>
      <c r="DR320">
        <v>0</v>
      </c>
      <c r="DS320">
        <v>0</v>
      </c>
      <c r="DT320">
        <v>0</v>
      </c>
      <c r="DU320">
        <v>0</v>
      </c>
      <c r="DV320">
        <v>0</v>
      </c>
      <c r="DW320">
        <v>0</v>
      </c>
      <c r="DX320">
        <v>0</v>
      </c>
      <c r="DY320">
        <v>0</v>
      </c>
      <c r="DZ320">
        <v>1</v>
      </c>
      <c r="EA320">
        <v>0</v>
      </c>
      <c r="EB320">
        <v>0</v>
      </c>
      <c r="EC320">
        <v>0</v>
      </c>
      <c r="ED320">
        <v>0</v>
      </c>
      <c r="EE320">
        <v>0</v>
      </c>
      <c r="EF320">
        <v>0</v>
      </c>
      <c r="EG320">
        <v>0</v>
      </c>
      <c r="EH320">
        <v>0</v>
      </c>
      <c r="EI320">
        <v>0</v>
      </c>
      <c r="EJ320">
        <v>0</v>
      </c>
      <c r="EK320">
        <v>0</v>
      </c>
      <c r="EL320">
        <v>0</v>
      </c>
      <c r="EM320">
        <v>1</v>
      </c>
      <c r="EN320">
        <v>0</v>
      </c>
      <c r="EO320">
        <v>0</v>
      </c>
      <c r="EP320">
        <v>0</v>
      </c>
      <c r="EQ320">
        <v>0</v>
      </c>
      <c r="ER320">
        <v>0</v>
      </c>
      <c r="ES320">
        <v>0</v>
      </c>
      <c r="ET320">
        <v>0</v>
      </c>
      <c r="EU320">
        <v>0</v>
      </c>
      <c r="EV320">
        <v>0</v>
      </c>
      <c r="EW320">
        <v>2</v>
      </c>
      <c r="EX320" t="s">
        <v>1925</v>
      </c>
      <c r="EY320" t="s">
        <v>1925</v>
      </c>
      <c r="EZ320" t="s">
        <v>1925</v>
      </c>
      <c r="FA320" t="s">
        <v>1925</v>
      </c>
      <c r="FB320" t="s">
        <v>1925</v>
      </c>
      <c r="FC320" t="s">
        <v>1925</v>
      </c>
      <c r="FD320" t="s">
        <v>1925</v>
      </c>
      <c r="FE320">
        <v>0</v>
      </c>
      <c r="FF320" t="s">
        <v>1925</v>
      </c>
      <c r="FG320" t="s">
        <v>1925</v>
      </c>
      <c r="FH320" t="s">
        <v>1925</v>
      </c>
      <c r="FI320" t="s">
        <v>1925</v>
      </c>
      <c r="FJ320" t="s">
        <v>1925</v>
      </c>
      <c r="FK320" t="s">
        <v>1925</v>
      </c>
      <c r="FL320">
        <v>1</v>
      </c>
      <c r="FM320">
        <v>1</v>
      </c>
      <c r="FN320">
        <v>0</v>
      </c>
      <c r="FO320">
        <v>0</v>
      </c>
      <c r="FP320">
        <v>0</v>
      </c>
      <c r="FQ320">
        <v>0</v>
      </c>
      <c r="FR320">
        <v>2</v>
      </c>
      <c r="FS320" t="s">
        <v>1925</v>
      </c>
      <c r="FT320" t="s">
        <v>1925</v>
      </c>
      <c r="FU320" t="s">
        <v>1925</v>
      </c>
      <c r="FV320" t="s">
        <v>1925</v>
      </c>
      <c r="FW320" t="s">
        <v>1925</v>
      </c>
      <c r="FX320" t="s">
        <v>1925</v>
      </c>
      <c r="FY320" t="s">
        <v>1925</v>
      </c>
      <c r="FZ320" t="s">
        <v>1925</v>
      </c>
      <c r="GA320" t="s">
        <v>1925</v>
      </c>
      <c r="GB320" t="s">
        <v>1925</v>
      </c>
      <c r="GC320">
        <v>1</v>
      </c>
      <c r="GD320">
        <v>0</v>
      </c>
      <c r="GE320">
        <v>0</v>
      </c>
      <c r="GF320">
        <v>0</v>
      </c>
      <c r="GG320">
        <v>0</v>
      </c>
      <c r="GH320">
        <v>1</v>
      </c>
      <c r="GI320">
        <v>0</v>
      </c>
      <c r="GJ320">
        <v>1</v>
      </c>
      <c r="GK320">
        <v>1</v>
      </c>
      <c r="GL320">
        <v>1</v>
      </c>
      <c r="GM320">
        <v>1</v>
      </c>
      <c r="GN320">
        <v>1</v>
      </c>
      <c r="GO320">
        <v>1</v>
      </c>
      <c r="GP320">
        <v>0</v>
      </c>
      <c r="GQ320">
        <v>0</v>
      </c>
      <c r="GR320" t="s">
        <v>1925</v>
      </c>
      <c r="GS320" t="s">
        <v>1925</v>
      </c>
      <c r="GT320" t="s">
        <v>1925</v>
      </c>
      <c r="GU320" t="s">
        <v>1925</v>
      </c>
      <c r="GV320" t="s">
        <v>1925</v>
      </c>
      <c r="GW320" t="s">
        <v>1925</v>
      </c>
      <c r="GX320" t="s">
        <v>1925</v>
      </c>
      <c r="GY320" t="s">
        <v>1925</v>
      </c>
      <c r="GZ320" t="s">
        <v>1925</v>
      </c>
      <c r="HA320" t="s">
        <v>1925</v>
      </c>
      <c r="HB320" t="s">
        <v>1925</v>
      </c>
      <c r="HC320" t="s">
        <v>1925</v>
      </c>
      <c r="HD320" t="s">
        <v>1925</v>
      </c>
      <c r="HE320">
        <v>1</v>
      </c>
      <c r="HF320">
        <v>1</v>
      </c>
      <c r="HG320">
        <v>1</v>
      </c>
      <c r="HH320">
        <v>0</v>
      </c>
      <c r="HI320">
        <v>0</v>
      </c>
      <c r="HJ320">
        <v>1</v>
      </c>
      <c r="HK320">
        <v>0</v>
      </c>
      <c r="HL320">
        <v>0</v>
      </c>
      <c r="HM320">
        <v>0</v>
      </c>
      <c r="HN320">
        <v>0</v>
      </c>
      <c r="HO320">
        <v>0</v>
      </c>
      <c r="HP320">
        <v>0</v>
      </c>
      <c r="HQ320">
        <v>0</v>
      </c>
      <c r="HR320">
        <v>0</v>
      </c>
      <c r="HS320">
        <v>0</v>
      </c>
    </row>
    <row r="321" spans="1:227" x14ac:dyDescent="0.35">
      <c r="A321" t="s">
        <v>1383</v>
      </c>
      <c r="B321" s="1">
        <v>43282</v>
      </c>
      <c r="C321" s="1">
        <v>43435</v>
      </c>
      <c r="D321">
        <v>1</v>
      </c>
      <c r="E321">
        <v>1</v>
      </c>
      <c r="F321">
        <v>1</v>
      </c>
      <c r="G321">
        <v>1</v>
      </c>
      <c r="H321">
        <v>0</v>
      </c>
      <c r="I321">
        <v>0</v>
      </c>
      <c r="J321">
        <v>0</v>
      </c>
      <c r="K321">
        <v>0</v>
      </c>
      <c r="L321">
        <v>0</v>
      </c>
      <c r="M321">
        <v>0</v>
      </c>
      <c r="N321">
        <v>0</v>
      </c>
      <c r="O321">
        <v>0</v>
      </c>
      <c r="P321">
        <v>0</v>
      </c>
      <c r="Q321">
        <v>0</v>
      </c>
      <c r="R321">
        <v>0</v>
      </c>
      <c r="S321">
        <v>1</v>
      </c>
      <c r="T321">
        <v>0</v>
      </c>
      <c r="U321">
        <v>0</v>
      </c>
      <c r="V321">
        <v>1</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1</v>
      </c>
      <c r="AP321">
        <v>0</v>
      </c>
      <c r="AQ321">
        <v>0</v>
      </c>
      <c r="AR321">
        <v>0</v>
      </c>
      <c r="AS321">
        <v>0</v>
      </c>
      <c r="AT321">
        <v>0</v>
      </c>
      <c r="AU321">
        <v>0</v>
      </c>
      <c r="AV321">
        <v>0</v>
      </c>
      <c r="AW321">
        <v>0</v>
      </c>
      <c r="AX321">
        <v>0</v>
      </c>
      <c r="AY321">
        <v>1</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1</v>
      </c>
      <c r="BS321">
        <v>0</v>
      </c>
      <c r="BT321">
        <v>1</v>
      </c>
      <c r="BU321">
        <v>0</v>
      </c>
      <c r="BV321">
        <v>0</v>
      </c>
      <c r="BW321">
        <v>0</v>
      </c>
      <c r="BX321">
        <v>0</v>
      </c>
      <c r="BY321">
        <v>0</v>
      </c>
      <c r="BZ321">
        <v>0</v>
      </c>
      <c r="CA321">
        <v>0</v>
      </c>
      <c r="CB321">
        <v>0</v>
      </c>
      <c r="CC321">
        <v>0</v>
      </c>
      <c r="CD321">
        <v>0</v>
      </c>
      <c r="CE321">
        <v>0</v>
      </c>
      <c r="CF321">
        <v>0</v>
      </c>
      <c r="CG321">
        <v>0</v>
      </c>
      <c r="CH321">
        <v>0</v>
      </c>
      <c r="CI321">
        <v>0</v>
      </c>
      <c r="CJ321">
        <v>0</v>
      </c>
      <c r="CK321">
        <v>0</v>
      </c>
      <c r="CL321">
        <v>0</v>
      </c>
      <c r="CM321">
        <v>0</v>
      </c>
      <c r="CN321">
        <v>1</v>
      </c>
      <c r="CO321" t="s">
        <v>1925</v>
      </c>
      <c r="CP321" t="s">
        <v>1925</v>
      </c>
      <c r="CQ321" t="s">
        <v>1925</v>
      </c>
      <c r="CR321" t="s">
        <v>1925</v>
      </c>
      <c r="CS321" t="s">
        <v>1925</v>
      </c>
      <c r="CT321" t="s">
        <v>1925</v>
      </c>
      <c r="CU321" t="s">
        <v>1925</v>
      </c>
      <c r="CV321" t="s">
        <v>1925</v>
      </c>
      <c r="CW321">
        <v>0</v>
      </c>
      <c r="CX321">
        <v>0</v>
      </c>
      <c r="CY321">
        <v>0</v>
      </c>
      <c r="CZ321">
        <v>0</v>
      </c>
      <c r="DA321">
        <v>0</v>
      </c>
      <c r="DB321">
        <v>0</v>
      </c>
      <c r="DC321">
        <v>0</v>
      </c>
      <c r="DD321">
        <v>0</v>
      </c>
      <c r="DE321">
        <v>0</v>
      </c>
      <c r="DF321">
        <v>0</v>
      </c>
      <c r="DG321">
        <v>0</v>
      </c>
      <c r="DH321">
        <v>0</v>
      </c>
      <c r="DI321">
        <v>0</v>
      </c>
      <c r="DJ321">
        <v>0</v>
      </c>
      <c r="DK321">
        <v>0</v>
      </c>
      <c r="DL321">
        <v>0</v>
      </c>
      <c r="DM321">
        <v>0</v>
      </c>
      <c r="DN321">
        <v>0</v>
      </c>
      <c r="DO321">
        <v>0</v>
      </c>
      <c r="DP321">
        <v>1</v>
      </c>
      <c r="DQ321">
        <v>0</v>
      </c>
      <c r="DR321">
        <v>0</v>
      </c>
      <c r="DS321">
        <v>0</v>
      </c>
      <c r="DT321">
        <v>0</v>
      </c>
      <c r="DU321">
        <v>0</v>
      </c>
      <c r="DV321">
        <v>0</v>
      </c>
      <c r="DW321">
        <v>0</v>
      </c>
      <c r="DX321">
        <v>0</v>
      </c>
      <c r="DY321">
        <v>0</v>
      </c>
      <c r="DZ321">
        <v>1</v>
      </c>
      <c r="EA321">
        <v>0</v>
      </c>
      <c r="EB321">
        <v>0</v>
      </c>
      <c r="EC321">
        <v>0</v>
      </c>
      <c r="ED321">
        <v>0</v>
      </c>
      <c r="EE321">
        <v>0</v>
      </c>
      <c r="EF321">
        <v>0</v>
      </c>
      <c r="EG321">
        <v>0</v>
      </c>
      <c r="EH321">
        <v>0</v>
      </c>
      <c r="EI321">
        <v>0</v>
      </c>
      <c r="EJ321">
        <v>0</v>
      </c>
      <c r="EK321">
        <v>0</v>
      </c>
      <c r="EL321">
        <v>0</v>
      </c>
      <c r="EM321">
        <v>1</v>
      </c>
      <c r="EN321">
        <v>0</v>
      </c>
      <c r="EO321">
        <v>0</v>
      </c>
      <c r="EP321">
        <v>0</v>
      </c>
      <c r="EQ321">
        <v>0</v>
      </c>
      <c r="ER321">
        <v>0</v>
      </c>
      <c r="ES321">
        <v>0</v>
      </c>
      <c r="ET321">
        <v>0</v>
      </c>
      <c r="EU321">
        <v>0</v>
      </c>
      <c r="EV321">
        <v>0</v>
      </c>
      <c r="EW321">
        <v>2</v>
      </c>
      <c r="EX321" t="s">
        <v>1925</v>
      </c>
      <c r="EY321" t="s">
        <v>1925</v>
      </c>
      <c r="EZ321" t="s">
        <v>1925</v>
      </c>
      <c r="FA321" t="s">
        <v>1925</v>
      </c>
      <c r="FB321" t="s">
        <v>1925</v>
      </c>
      <c r="FC321" t="s">
        <v>1925</v>
      </c>
      <c r="FD321" t="s">
        <v>1925</v>
      </c>
      <c r="FE321">
        <v>0</v>
      </c>
      <c r="FF321" t="s">
        <v>1925</v>
      </c>
      <c r="FG321" t="s">
        <v>1925</v>
      </c>
      <c r="FH321" t="s">
        <v>1925</v>
      </c>
      <c r="FI321" t="s">
        <v>1925</v>
      </c>
      <c r="FJ321" t="s">
        <v>1925</v>
      </c>
      <c r="FK321" t="s">
        <v>1925</v>
      </c>
      <c r="FL321">
        <v>1</v>
      </c>
      <c r="FM321">
        <v>1</v>
      </c>
      <c r="FN321">
        <v>0</v>
      </c>
      <c r="FO321">
        <v>0</v>
      </c>
      <c r="FP321">
        <v>0</v>
      </c>
      <c r="FQ321">
        <v>0</v>
      </c>
      <c r="FR321">
        <v>2</v>
      </c>
      <c r="FS321" t="s">
        <v>1925</v>
      </c>
      <c r="FT321" t="s">
        <v>1925</v>
      </c>
      <c r="FU321" t="s">
        <v>1925</v>
      </c>
      <c r="FV321" t="s">
        <v>1925</v>
      </c>
      <c r="FW321" t="s">
        <v>1925</v>
      </c>
      <c r="FX321" t="s">
        <v>1925</v>
      </c>
      <c r="FY321" t="s">
        <v>1925</v>
      </c>
      <c r="FZ321" t="s">
        <v>1925</v>
      </c>
      <c r="GA321" t="s">
        <v>1925</v>
      </c>
      <c r="GB321" t="s">
        <v>1925</v>
      </c>
      <c r="GC321">
        <v>1</v>
      </c>
      <c r="GD321">
        <v>0</v>
      </c>
      <c r="GE321">
        <v>0</v>
      </c>
      <c r="GF321">
        <v>0</v>
      </c>
      <c r="GG321">
        <v>0</v>
      </c>
      <c r="GH321">
        <v>1</v>
      </c>
      <c r="GI321">
        <v>0</v>
      </c>
      <c r="GJ321">
        <v>1</v>
      </c>
      <c r="GK321">
        <v>1</v>
      </c>
      <c r="GL321">
        <v>1</v>
      </c>
      <c r="GM321">
        <v>1</v>
      </c>
      <c r="GN321">
        <v>1</v>
      </c>
      <c r="GO321">
        <v>1</v>
      </c>
      <c r="GP321">
        <v>0</v>
      </c>
      <c r="GQ321">
        <v>0</v>
      </c>
      <c r="GR321" t="s">
        <v>1925</v>
      </c>
      <c r="GS321" t="s">
        <v>1925</v>
      </c>
      <c r="GT321" t="s">
        <v>1925</v>
      </c>
      <c r="GU321" t="s">
        <v>1925</v>
      </c>
      <c r="GV321" t="s">
        <v>1925</v>
      </c>
      <c r="GW321" t="s">
        <v>1925</v>
      </c>
      <c r="GX321" t="s">
        <v>1925</v>
      </c>
      <c r="GY321" t="s">
        <v>1925</v>
      </c>
      <c r="GZ321" t="s">
        <v>1925</v>
      </c>
      <c r="HA321" t="s">
        <v>1925</v>
      </c>
      <c r="HB321" t="s">
        <v>1925</v>
      </c>
      <c r="HC321" t="s">
        <v>1925</v>
      </c>
      <c r="HD321" t="s">
        <v>1925</v>
      </c>
      <c r="HE321">
        <v>1</v>
      </c>
      <c r="HF321">
        <v>1</v>
      </c>
      <c r="HG321">
        <v>1</v>
      </c>
      <c r="HH321">
        <v>0</v>
      </c>
      <c r="HI321">
        <v>0</v>
      </c>
      <c r="HJ321">
        <v>1</v>
      </c>
      <c r="HK321">
        <v>0</v>
      </c>
      <c r="HL321">
        <v>0</v>
      </c>
      <c r="HM321">
        <v>0</v>
      </c>
      <c r="HN321">
        <v>0</v>
      </c>
      <c r="HO321">
        <v>0</v>
      </c>
      <c r="HP321">
        <v>0</v>
      </c>
      <c r="HQ321">
        <v>0</v>
      </c>
      <c r="HR321">
        <v>0</v>
      </c>
      <c r="HS321">
        <v>0</v>
      </c>
    </row>
    <row r="322" spans="1:227" x14ac:dyDescent="0.35">
      <c r="A322" t="s">
        <v>1405</v>
      </c>
      <c r="B322" s="1">
        <v>39448</v>
      </c>
      <c r="C322" s="1">
        <v>40736</v>
      </c>
      <c r="D322">
        <v>1</v>
      </c>
      <c r="E322">
        <v>0</v>
      </c>
      <c r="F322" t="s">
        <v>1925</v>
      </c>
      <c r="G322" t="s">
        <v>1925</v>
      </c>
      <c r="H322" t="s">
        <v>1925</v>
      </c>
      <c r="I322" t="s">
        <v>1925</v>
      </c>
      <c r="J322" t="s">
        <v>1925</v>
      </c>
      <c r="K322" t="s">
        <v>1925</v>
      </c>
      <c r="L322" t="s">
        <v>1925</v>
      </c>
      <c r="M322" t="s">
        <v>1925</v>
      </c>
      <c r="N322" t="s">
        <v>1925</v>
      </c>
      <c r="O322" t="s">
        <v>1925</v>
      </c>
      <c r="P322" t="s">
        <v>1925</v>
      </c>
      <c r="Q322" t="s">
        <v>1925</v>
      </c>
      <c r="R322" t="s">
        <v>1925</v>
      </c>
      <c r="S322" t="s">
        <v>1925</v>
      </c>
      <c r="T322" t="s">
        <v>1925</v>
      </c>
      <c r="U322" t="s">
        <v>1925</v>
      </c>
      <c r="V322" t="s">
        <v>1925</v>
      </c>
      <c r="W322" t="s">
        <v>1925</v>
      </c>
      <c r="X322" t="s">
        <v>1925</v>
      </c>
      <c r="Y322" t="s">
        <v>1925</v>
      </c>
      <c r="Z322" t="s">
        <v>1925</v>
      </c>
      <c r="AA322" t="s">
        <v>1925</v>
      </c>
      <c r="AB322" t="s">
        <v>1925</v>
      </c>
      <c r="AC322" t="s">
        <v>1925</v>
      </c>
      <c r="AD322" t="s">
        <v>1925</v>
      </c>
      <c r="AE322" t="s">
        <v>1925</v>
      </c>
      <c r="AF322" t="s">
        <v>1925</v>
      </c>
      <c r="AG322" t="s">
        <v>1925</v>
      </c>
      <c r="AH322" t="s">
        <v>1925</v>
      </c>
      <c r="AI322" t="s">
        <v>1925</v>
      </c>
      <c r="AJ322" t="s">
        <v>1925</v>
      </c>
      <c r="AK322" t="s">
        <v>1925</v>
      </c>
      <c r="AL322" t="s">
        <v>1925</v>
      </c>
      <c r="AM322" t="s">
        <v>1925</v>
      </c>
      <c r="AN322" t="s">
        <v>1925</v>
      </c>
      <c r="AO322" t="s">
        <v>1925</v>
      </c>
      <c r="AP322" t="s">
        <v>1925</v>
      </c>
      <c r="AQ322" t="s">
        <v>1925</v>
      </c>
      <c r="AR322" t="s">
        <v>1925</v>
      </c>
      <c r="AS322" t="s">
        <v>1925</v>
      </c>
      <c r="AT322" t="s">
        <v>1925</v>
      </c>
      <c r="AU322" t="s">
        <v>1925</v>
      </c>
      <c r="AV322" t="s">
        <v>1925</v>
      </c>
      <c r="AW322" t="s">
        <v>1925</v>
      </c>
      <c r="AX322" t="s">
        <v>1925</v>
      </c>
      <c r="AY322" t="s">
        <v>1925</v>
      </c>
      <c r="AZ322" t="s">
        <v>1925</v>
      </c>
      <c r="BA322" t="s">
        <v>1925</v>
      </c>
      <c r="BB322" t="s">
        <v>1925</v>
      </c>
      <c r="BC322" t="s">
        <v>1925</v>
      </c>
      <c r="BD322" t="s">
        <v>1925</v>
      </c>
      <c r="BE322" t="s">
        <v>1925</v>
      </c>
      <c r="BF322" t="s">
        <v>1925</v>
      </c>
      <c r="BG322" t="s">
        <v>1925</v>
      </c>
      <c r="BH322" t="s">
        <v>1925</v>
      </c>
      <c r="BI322" t="s">
        <v>1925</v>
      </c>
      <c r="BJ322" t="s">
        <v>1925</v>
      </c>
      <c r="BK322" t="s">
        <v>1925</v>
      </c>
      <c r="BL322" t="s">
        <v>1925</v>
      </c>
      <c r="BM322" t="s">
        <v>1925</v>
      </c>
      <c r="BN322" t="s">
        <v>1925</v>
      </c>
      <c r="BO322" t="s">
        <v>1925</v>
      </c>
      <c r="BP322" t="s">
        <v>1925</v>
      </c>
      <c r="BQ322" t="s">
        <v>1925</v>
      </c>
      <c r="BR322" t="s">
        <v>1925</v>
      </c>
      <c r="BS322" t="s">
        <v>1925</v>
      </c>
      <c r="BT322">
        <v>1</v>
      </c>
      <c r="BU322">
        <v>0</v>
      </c>
      <c r="BV322">
        <v>0</v>
      </c>
      <c r="BW322">
        <v>0</v>
      </c>
      <c r="BX322">
        <v>0</v>
      </c>
      <c r="BY322">
        <v>0</v>
      </c>
      <c r="BZ322">
        <v>1</v>
      </c>
      <c r="CA322">
        <v>1</v>
      </c>
      <c r="CB322">
        <v>0</v>
      </c>
      <c r="CC322">
        <v>0</v>
      </c>
      <c r="CD322">
        <v>0</v>
      </c>
      <c r="CE322">
        <v>0</v>
      </c>
      <c r="CF322">
        <v>0</v>
      </c>
      <c r="CG322">
        <v>0</v>
      </c>
      <c r="CH322">
        <v>0</v>
      </c>
      <c r="CI322">
        <v>0</v>
      </c>
      <c r="CJ322">
        <v>0</v>
      </c>
      <c r="CK322">
        <v>0</v>
      </c>
      <c r="CL322">
        <v>0</v>
      </c>
      <c r="CM322">
        <v>0</v>
      </c>
      <c r="CN322">
        <v>0</v>
      </c>
      <c r="CO322">
        <v>0</v>
      </c>
      <c r="CP322">
        <v>0</v>
      </c>
      <c r="CQ322">
        <v>0</v>
      </c>
      <c r="CR322">
        <v>0</v>
      </c>
      <c r="CS322">
        <v>0</v>
      </c>
      <c r="CT322">
        <v>1</v>
      </c>
      <c r="CU322">
        <v>0</v>
      </c>
      <c r="CV322">
        <v>1</v>
      </c>
      <c r="CW322">
        <v>0</v>
      </c>
      <c r="CX322">
        <v>1</v>
      </c>
      <c r="CY322">
        <v>0</v>
      </c>
      <c r="CZ322">
        <v>1</v>
      </c>
      <c r="DA322">
        <v>1</v>
      </c>
      <c r="DB322">
        <v>0</v>
      </c>
      <c r="DC322">
        <v>0</v>
      </c>
      <c r="DD322">
        <v>0</v>
      </c>
      <c r="DE322">
        <v>0</v>
      </c>
      <c r="DF322">
        <v>0</v>
      </c>
      <c r="DG322">
        <v>0</v>
      </c>
      <c r="DH322">
        <v>0</v>
      </c>
      <c r="DI322">
        <v>0</v>
      </c>
      <c r="DJ322">
        <v>0</v>
      </c>
      <c r="DK322">
        <v>0</v>
      </c>
      <c r="DL322">
        <v>0</v>
      </c>
      <c r="DM322">
        <v>0</v>
      </c>
      <c r="DN322">
        <v>1</v>
      </c>
      <c r="DO322">
        <v>0</v>
      </c>
      <c r="DP322">
        <v>0</v>
      </c>
      <c r="DQ322">
        <v>0</v>
      </c>
      <c r="DR322">
        <v>0</v>
      </c>
      <c r="DS322">
        <v>1</v>
      </c>
      <c r="DT322">
        <v>0</v>
      </c>
      <c r="DU322">
        <v>0</v>
      </c>
      <c r="DV322">
        <v>0</v>
      </c>
      <c r="DW322">
        <v>0</v>
      </c>
      <c r="DX322">
        <v>0</v>
      </c>
      <c r="DY322">
        <v>0</v>
      </c>
      <c r="DZ322">
        <v>0</v>
      </c>
      <c r="EA322">
        <v>0</v>
      </c>
      <c r="EB322">
        <v>0</v>
      </c>
      <c r="EC322">
        <v>0</v>
      </c>
      <c r="ED322">
        <v>0</v>
      </c>
      <c r="EE322">
        <v>0</v>
      </c>
      <c r="EF322">
        <v>0</v>
      </c>
      <c r="EG322">
        <v>0</v>
      </c>
      <c r="EH322">
        <v>0</v>
      </c>
      <c r="EI322">
        <v>0</v>
      </c>
      <c r="EJ322">
        <v>1</v>
      </c>
      <c r="EK322">
        <v>0</v>
      </c>
      <c r="EL322">
        <v>0</v>
      </c>
      <c r="EM322">
        <v>0</v>
      </c>
      <c r="EN322">
        <v>0</v>
      </c>
      <c r="EO322">
        <v>0</v>
      </c>
      <c r="EP322">
        <v>0</v>
      </c>
      <c r="EQ322">
        <v>0</v>
      </c>
      <c r="ER322">
        <v>0</v>
      </c>
      <c r="ES322">
        <v>0</v>
      </c>
      <c r="ET322">
        <v>0</v>
      </c>
      <c r="EU322">
        <v>0</v>
      </c>
      <c r="EV322">
        <v>1</v>
      </c>
      <c r="EW322">
        <v>0</v>
      </c>
      <c r="EX322">
        <v>0</v>
      </c>
      <c r="EY322">
        <v>0</v>
      </c>
      <c r="EZ322">
        <v>1</v>
      </c>
      <c r="FA322">
        <v>1</v>
      </c>
      <c r="FB322">
        <v>0</v>
      </c>
      <c r="FC322">
        <v>0</v>
      </c>
      <c r="FD322">
        <v>0</v>
      </c>
      <c r="FE322">
        <v>0</v>
      </c>
      <c r="FF322" t="s">
        <v>1925</v>
      </c>
      <c r="FG322" t="s">
        <v>1925</v>
      </c>
      <c r="FH322" t="s">
        <v>1925</v>
      </c>
      <c r="FI322" t="s">
        <v>1925</v>
      </c>
      <c r="FJ322" t="s">
        <v>1925</v>
      </c>
      <c r="FK322" t="s">
        <v>1925</v>
      </c>
      <c r="FL322">
        <v>1</v>
      </c>
      <c r="FM322">
        <v>0</v>
      </c>
      <c r="FN322">
        <v>0</v>
      </c>
      <c r="FO322">
        <v>0</v>
      </c>
      <c r="FP322">
        <v>0</v>
      </c>
      <c r="FQ322">
        <v>0</v>
      </c>
      <c r="FR322">
        <v>2</v>
      </c>
      <c r="FS322" t="s">
        <v>1925</v>
      </c>
      <c r="FT322" t="s">
        <v>1925</v>
      </c>
      <c r="FU322" t="s">
        <v>1925</v>
      </c>
      <c r="FV322" t="s">
        <v>1925</v>
      </c>
      <c r="FW322" t="s">
        <v>1925</v>
      </c>
      <c r="FX322" t="s">
        <v>1925</v>
      </c>
      <c r="FY322" t="s">
        <v>1925</v>
      </c>
      <c r="FZ322" t="s">
        <v>1925</v>
      </c>
      <c r="GA322" t="s">
        <v>1925</v>
      </c>
      <c r="GB322" t="s">
        <v>1925</v>
      </c>
      <c r="GC322">
        <v>1</v>
      </c>
      <c r="GD322">
        <v>0</v>
      </c>
      <c r="GE322">
        <v>1</v>
      </c>
      <c r="GF322">
        <v>1</v>
      </c>
      <c r="GG322">
        <v>0</v>
      </c>
      <c r="GH322">
        <v>1</v>
      </c>
      <c r="GI322">
        <v>1</v>
      </c>
      <c r="GJ322">
        <v>1</v>
      </c>
      <c r="GK322">
        <v>1</v>
      </c>
      <c r="GL322">
        <v>1</v>
      </c>
      <c r="GM322">
        <v>1</v>
      </c>
      <c r="GN322">
        <v>1</v>
      </c>
      <c r="GO322">
        <v>0</v>
      </c>
      <c r="GP322">
        <v>0</v>
      </c>
      <c r="GQ322">
        <v>0</v>
      </c>
      <c r="GR322" t="s">
        <v>1925</v>
      </c>
      <c r="GS322" t="s">
        <v>1925</v>
      </c>
      <c r="GT322" t="s">
        <v>1925</v>
      </c>
      <c r="GU322" t="s">
        <v>1925</v>
      </c>
      <c r="GV322" t="s">
        <v>1925</v>
      </c>
      <c r="GW322" t="s">
        <v>1925</v>
      </c>
      <c r="GX322" t="s">
        <v>1925</v>
      </c>
      <c r="GY322" t="s">
        <v>1925</v>
      </c>
      <c r="GZ322" t="s">
        <v>1925</v>
      </c>
      <c r="HA322" t="s">
        <v>1925</v>
      </c>
      <c r="HB322" t="s">
        <v>1925</v>
      </c>
      <c r="HC322" t="s">
        <v>1925</v>
      </c>
      <c r="HD322" t="s">
        <v>1925</v>
      </c>
      <c r="HE322">
        <v>0</v>
      </c>
      <c r="HF322" t="s">
        <v>1925</v>
      </c>
      <c r="HG322" t="s">
        <v>1925</v>
      </c>
      <c r="HH322" t="s">
        <v>1925</v>
      </c>
      <c r="HI322" t="s">
        <v>1925</v>
      </c>
      <c r="HJ322" t="s">
        <v>1925</v>
      </c>
      <c r="HK322" t="s">
        <v>1925</v>
      </c>
      <c r="HL322" t="s">
        <v>1925</v>
      </c>
      <c r="HM322" t="s">
        <v>1925</v>
      </c>
      <c r="HN322" t="s">
        <v>1925</v>
      </c>
      <c r="HO322" t="s">
        <v>1925</v>
      </c>
      <c r="HP322" t="s">
        <v>1925</v>
      </c>
      <c r="HQ322" t="s">
        <v>1925</v>
      </c>
      <c r="HR322" t="s">
        <v>1925</v>
      </c>
      <c r="HS322" t="s">
        <v>1925</v>
      </c>
    </row>
    <row r="323" spans="1:227" x14ac:dyDescent="0.35">
      <c r="A323" t="s">
        <v>1405</v>
      </c>
      <c r="B323" s="1">
        <v>40737</v>
      </c>
      <c r="C323" s="1">
        <v>41058</v>
      </c>
      <c r="D323">
        <v>1</v>
      </c>
      <c r="E323">
        <v>0</v>
      </c>
      <c r="F323" t="s">
        <v>1925</v>
      </c>
      <c r="G323" t="s">
        <v>1925</v>
      </c>
      <c r="H323" t="s">
        <v>1925</v>
      </c>
      <c r="I323" t="s">
        <v>1925</v>
      </c>
      <c r="J323" t="s">
        <v>1925</v>
      </c>
      <c r="K323" t="s">
        <v>1925</v>
      </c>
      <c r="L323" t="s">
        <v>1925</v>
      </c>
      <c r="M323" t="s">
        <v>1925</v>
      </c>
      <c r="N323" t="s">
        <v>1925</v>
      </c>
      <c r="O323" t="s">
        <v>1925</v>
      </c>
      <c r="P323" t="s">
        <v>1925</v>
      </c>
      <c r="Q323" t="s">
        <v>1925</v>
      </c>
      <c r="R323" t="s">
        <v>1925</v>
      </c>
      <c r="S323" t="s">
        <v>1925</v>
      </c>
      <c r="T323" t="s">
        <v>1925</v>
      </c>
      <c r="U323" t="s">
        <v>1925</v>
      </c>
      <c r="V323" t="s">
        <v>1925</v>
      </c>
      <c r="W323" t="s">
        <v>1925</v>
      </c>
      <c r="X323" t="s">
        <v>1925</v>
      </c>
      <c r="Y323" t="s">
        <v>1925</v>
      </c>
      <c r="Z323" t="s">
        <v>1925</v>
      </c>
      <c r="AA323" t="s">
        <v>1925</v>
      </c>
      <c r="AB323" t="s">
        <v>1925</v>
      </c>
      <c r="AC323" t="s">
        <v>1925</v>
      </c>
      <c r="AD323" t="s">
        <v>1925</v>
      </c>
      <c r="AE323" t="s">
        <v>1925</v>
      </c>
      <c r="AF323" t="s">
        <v>1925</v>
      </c>
      <c r="AG323" t="s">
        <v>1925</v>
      </c>
      <c r="AH323" t="s">
        <v>1925</v>
      </c>
      <c r="AI323" t="s">
        <v>1925</v>
      </c>
      <c r="AJ323" t="s">
        <v>1925</v>
      </c>
      <c r="AK323" t="s">
        <v>1925</v>
      </c>
      <c r="AL323" t="s">
        <v>1925</v>
      </c>
      <c r="AM323" t="s">
        <v>1925</v>
      </c>
      <c r="AN323" t="s">
        <v>1925</v>
      </c>
      <c r="AO323" t="s">
        <v>1925</v>
      </c>
      <c r="AP323" t="s">
        <v>1925</v>
      </c>
      <c r="AQ323" t="s">
        <v>1925</v>
      </c>
      <c r="AR323" t="s">
        <v>1925</v>
      </c>
      <c r="AS323" t="s">
        <v>1925</v>
      </c>
      <c r="AT323" t="s">
        <v>1925</v>
      </c>
      <c r="AU323" t="s">
        <v>1925</v>
      </c>
      <c r="AV323" t="s">
        <v>1925</v>
      </c>
      <c r="AW323" t="s">
        <v>1925</v>
      </c>
      <c r="AX323" t="s">
        <v>1925</v>
      </c>
      <c r="AY323" t="s">
        <v>1925</v>
      </c>
      <c r="AZ323" t="s">
        <v>1925</v>
      </c>
      <c r="BA323" t="s">
        <v>1925</v>
      </c>
      <c r="BB323" t="s">
        <v>1925</v>
      </c>
      <c r="BC323" t="s">
        <v>1925</v>
      </c>
      <c r="BD323" t="s">
        <v>1925</v>
      </c>
      <c r="BE323" t="s">
        <v>1925</v>
      </c>
      <c r="BF323" t="s">
        <v>1925</v>
      </c>
      <c r="BG323" t="s">
        <v>1925</v>
      </c>
      <c r="BH323" t="s">
        <v>1925</v>
      </c>
      <c r="BI323" t="s">
        <v>1925</v>
      </c>
      <c r="BJ323" t="s">
        <v>1925</v>
      </c>
      <c r="BK323" t="s">
        <v>1925</v>
      </c>
      <c r="BL323" t="s">
        <v>1925</v>
      </c>
      <c r="BM323" t="s">
        <v>1925</v>
      </c>
      <c r="BN323" t="s">
        <v>1925</v>
      </c>
      <c r="BO323" t="s">
        <v>1925</v>
      </c>
      <c r="BP323" t="s">
        <v>1925</v>
      </c>
      <c r="BQ323" t="s">
        <v>1925</v>
      </c>
      <c r="BR323" t="s">
        <v>1925</v>
      </c>
      <c r="BS323" t="s">
        <v>1925</v>
      </c>
      <c r="BT323">
        <v>1</v>
      </c>
      <c r="BU323">
        <v>0</v>
      </c>
      <c r="BV323">
        <v>0</v>
      </c>
      <c r="BW323">
        <v>0</v>
      </c>
      <c r="BX323">
        <v>0</v>
      </c>
      <c r="BY323">
        <v>0</v>
      </c>
      <c r="BZ323">
        <v>1</v>
      </c>
      <c r="CA323">
        <v>1</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1</v>
      </c>
      <c r="CU323">
        <v>0</v>
      </c>
      <c r="CV323">
        <v>1</v>
      </c>
      <c r="CW323">
        <v>0</v>
      </c>
      <c r="CX323">
        <v>1</v>
      </c>
      <c r="CY323">
        <v>0</v>
      </c>
      <c r="CZ323">
        <v>1</v>
      </c>
      <c r="DA323">
        <v>1</v>
      </c>
      <c r="DB323">
        <v>0</v>
      </c>
      <c r="DC323">
        <v>0</v>
      </c>
      <c r="DD323">
        <v>0</v>
      </c>
      <c r="DE323">
        <v>0</v>
      </c>
      <c r="DF323">
        <v>0</v>
      </c>
      <c r="DG323">
        <v>0</v>
      </c>
      <c r="DH323">
        <v>0</v>
      </c>
      <c r="DI323">
        <v>0</v>
      </c>
      <c r="DJ323">
        <v>0</v>
      </c>
      <c r="DK323">
        <v>0</v>
      </c>
      <c r="DL323">
        <v>0</v>
      </c>
      <c r="DM323">
        <v>0</v>
      </c>
      <c r="DN323">
        <v>1</v>
      </c>
      <c r="DO323">
        <v>0</v>
      </c>
      <c r="DP323">
        <v>0</v>
      </c>
      <c r="DQ323">
        <v>0</v>
      </c>
      <c r="DR323">
        <v>0</v>
      </c>
      <c r="DS323">
        <v>1</v>
      </c>
      <c r="DT323">
        <v>0</v>
      </c>
      <c r="DU323">
        <v>0</v>
      </c>
      <c r="DV323">
        <v>0</v>
      </c>
      <c r="DW323">
        <v>0</v>
      </c>
      <c r="DX323">
        <v>0</v>
      </c>
      <c r="DY323">
        <v>0</v>
      </c>
      <c r="DZ323">
        <v>0</v>
      </c>
      <c r="EA323">
        <v>0</v>
      </c>
      <c r="EB323">
        <v>0</v>
      </c>
      <c r="EC323">
        <v>0</v>
      </c>
      <c r="ED323">
        <v>0</v>
      </c>
      <c r="EE323">
        <v>0</v>
      </c>
      <c r="EF323">
        <v>0</v>
      </c>
      <c r="EG323">
        <v>0</v>
      </c>
      <c r="EH323">
        <v>0</v>
      </c>
      <c r="EI323">
        <v>0</v>
      </c>
      <c r="EJ323">
        <v>1</v>
      </c>
      <c r="EK323">
        <v>0</v>
      </c>
      <c r="EL323">
        <v>0</v>
      </c>
      <c r="EM323">
        <v>0</v>
      </c>
      <c r="EN323">
        <v>0</v>
      </c>
      <c r="EO323">
        <v>0</v>
      </c>
      <c r="EP323">
        <v>0</v>
      </c>
      <c r="EQ323">
        <v>0</v>
      </c>
      <c r="ER323">
        <v>0</v>
      </c>
      <c r="ES323">
        <v>0</v>
      </c>
      <c r="ET323">
        <v>0</v>
      </c>
      <c r="EU323">
        <v>0</v>
      </c>
      <c r="EV323">
        <v>1</v>
      </c>
      <c r="EW323">
        <v>0</v>
      </c>
      <c r="EX323">
        <v>0</v>
      </c>
      <c r="EY323">
        <v>0</v>
      </c>
      <c r="EZ323">
        <v>1</v>
      </c>
      <c r="FA323">
        <v>1</v>
      </c>
      <c r="FB323">
        <v>0</v>
      </c>
      <c r="FC323">
        <v>0</v>
      </c>
      <c r="FD323">
        <v>0</v>
      </c>
      <c r="FE323">
        <v>0</v>
      </c>
      <c r="FF323" t="s">
        <v>1925</v>
      </c>
      <c r="FG323" t="s">
        <v>1925</v>
      </c>
      <c r="FH323" t="s">
        <v>1925</v>
      </c>
      <c r="FI323" t="s">
        <v>1925</v>
      </c>
      <c r="FJ323" t="s">
        <v>1925</v>
      </c>
      <c r="FK323" t="s">
        <v>1925</v>
      </c>
      <c r="FL323">
        <v>1</v>
      </c>
      <c r="FM323">
        <v>0</v>
      </c>
      <c r="FN323">
        <v>0</v>
      </c>
      <c r="FO323">
        <v>0</v>
      </c>
      <c r="FP323">
        <v>0</v>
      </c>
      <c r="FQ323">
        <v>0</v>
      </c>
      <c r="FR323">
        <v>2</v>
      </c>
      <c r="FS323" t="s">
        <v>1925</v>
      </c>
      <c r="FT323" t="s">
        <v>1925</v>
      </c>
      <c r="FU323" t="s">
        <v>1925</v>
      </c>
      <c r="FV323" t="s">
        <v>1925</v>
      </c>
      <c r="FW323" t="s">
        <v>1925</v>
      </c>
      <c r="FX323" t="s">
        <v>1925</v>
      </c>
      <c r="FY323" t="s">
        <v>1925</v>
      </c>
      <c r="FZ323" t="s">
        <v>1925</v>
      </c>
      <c r="GA323" t="s">
        <v>1925</v>
      </c>
      <c r="GB323" t="s">
        <v>1925</v>
      </c>
      <c r="GC323">
        <v>1</v>
      </c>
      <c r="GD323">
        <v>0</v>
      </c>
      <c r="GE323">
        <v>1</v>
      </c>
      <c r="GF323">
        <v>1</v>
      </c>
      <c r="GG323">
        <v>0</v>
      </c>
      <c r="GH323">
        <v>1</v>
      </c>
      <c r="GI323">
        <v>1</v>
      </c>
      <c r="GJ323">
        <v>1</v>
      </c>
      <c r="GK323">
        <v>1</v>
      </c>
      <c r="GL323">
        <v>1</v>
      </c>
      <c r="GM323">
        <v>1</v>
      </c>
      <c r="GN323">
        <v>1</v>
      </c>
      <c r="GO323">
        <v>0</v>
      </c>
      <c r="GP323">
        <v>0</v>
      </c>
      <c r="GQ323">
        <v>0</v>
      </c>
      <c r="GR323" t="s">
        <v>1925</v>
      </c>
      <c r="GS323" t="s">
        <v>1925</v>
      </c>
      <c r="GT323" t="s">
        <v>1925</v>
      </c>
      <c r="GU323" t="s">
        <v>1925</v>
      </c>
      <c r="GV323" t="s">
        <v>1925</v>
      </c>
      <c r="GW323" t="s">
        <v>1925</v>
      </c>
      <c r="GX323" t="s">
        <v>1925</v>
      </c>
      <c r="GY323" t="s">
        <v>1925</v>
      </c>
      <c r="GZ323" t="s">
        <v>1925</v>
      </c>
      <c r="HA323" t="s">
        <v>1925</v>
      </c>
      <c r="HB323" t="s">
        <v>1925</v>
      </c>
      <c r="HC323" t="s">
        <v>1925</v>
      </c>
      <c r="HD323" t="s">
        <v>1925</v>
      </c>
      <c r="HE323">
        <v>0</v>
      </c>
      <c r="HF323" t="s">
        <v>1925</v>
      </c>
      <c r="HG323" t="s">
        <v>1925</v>
      </c>
      <c r="HH323" t="s">
        <v>1925</v>
      </c>
      <c r="HI323" t="s">
        <v>1925</v>
      </c>
      <c r="HJ323" t="s">
        <v>1925</v>
      </c>
      <c r="HK323" t="s">
        <v>1925</v>
      </c>
      <c r="HL323" t="s">
        <v>1925</v>
      </c>
      <c r="HM323" t="s">
        <v>1925</v>
      </c>
      <c r="HN323" t="s">
        <v>1925</v>
      </c>
      <c r="HO323" t="s">
        <v>1925</v>
      </c>
      <c r="HP323" t="s">
        <v>1925</v>
      </c>
      <c r="HQ323" t="s">
        <v>1925</v>
      </c>
      <c r="HR323" t="s">
        <v>1925</v>
      </c>
      <c r="HS323" t="s">
        <v>1925</v>
      </c>
    </row>
    <row r="324" spans="1:227" x14ac:dyDescent="0.35">
      <c r="A324" t="s">
        <v>1405</v>
      </c>
      <c r="B324" s="1">
        <v>41059</v>
      </c>
      <c r="C324" s="1">
        <v>41808</v>
      </c>
      <c r="D324">
        <v>1</v>
      </c>
      <c r="E324">
        <v>0</v>
      </c>
      <c r="F324" t="s">
        <v>1925</v>
      </c>
      <c r="G324" t="s">
        <v>1925</v>
      </c>
      <c r="H324" t="s">
        <v>1925</v>
      </c>
      <c r="I324" t="s">
        <v>1925</v>
      </c>
      <c r="J324" t="s">
        <v>1925</v>
      </c>
      <c r="K324" t="s">
        <v>1925</v>
      </c>
      <c r="L324" t="s">
        <v>1925</v>
      </c>
      <c r="M324" t="s">
        <v>1925</v>
      </c>
      <c r="N324" t="s">
        <v>1925</v>
      </c>
      <c r="O324" t="s">
        <v>1925</v>
      </c>
      <c r="P324" t="s">
        <v>1925</v>
      </c>
      <c r="Q324" t="s">
        <v>1925</v>
      </c>
      <c r="R324" t="s">
        <v>1925</v>
      </c>
      <c r="S324" t="s">
        <v>1925</v>
      </c>
      <c r="T324" t="s">
        <v>1925</v>
      </c>
      <c r="U324" t="s">
        <v>1925</v>
      </c>
      <c r="V324" t="s">
        <v>1925</v>
      </c>
      <c r="W324" t="s">
        <v>1925</v>
      </c>
      <c r="X324" t="s">
        <v>1925</v>
      </c>
      <c r="Y324" t="s">
        <v>1925</v>
      </c>
      <c r="Z324" t="s">
        <v>1925</v>
      </c>
      <c r="AA324" t="s">
        <v>1925</v>
      </c>
      <c r="AB324" t="s">
        <v>1925</v>
      </c>
      <c r="AC324" t="s">
        <v>1925</v>
      </c>
      <c r="AD324" t="s">
        <v>1925</v>
      </c>
      <c r="AE324" t="s">
        <v>1925</v>
      </c>
      <c r="AF324" t="s">
        <v>1925</v>
      </c>
      <c r="AG324" t="s">
        <v>1925</v>
      </c>
      <c r="AH324" t="s">
        <v>1925</v>
      </c>
      <c r="AI324" t="s">
        <v>1925</v>
      </c>
      <c r="AJ324" t="s">
        <v>1925</v>
      </c>
      <c r="AK324" t="s">
        <v>1925</v>
      </c>
      <c r="AL324" t="s">
        <v>1925</v>
      </c>
      <c r="AM324" t="s">
        <v>1925</v>
      </c>
      <c r="AN324" t="s">
        <v>1925</v>
      </c>
      <c r="AO324" t="s">
        <v>1925</v>
      </c>
      <c r="AP324" t="s">
        <v>1925</v>
      </c>
      <c r="AQ324" t="s">
        <v>1925</v>
      </c>
      <c r="AR324" t="s">
        <v>1925</v>
      </c>
      <c r="AS324" t="s">
        <v>1925</v>
      </c>
      <c r="AT324" t="s">
        <v>1925</v>
      </c>
      <c r="AU324" t="s">
        <v>1925</v>
      </c>
      <c r="AV324" t="s">
        <v>1925</v>
      </c>
      <c r="AW324" t="s">
        <v>1925</v>
      </c>
      <c r="AX324" t="s">
        <v>1925</v>
      </c>
      <c r="AY324" t="s">
        <v>1925</v>
      </c>
      <c r="AZ324" t="s">
        <v>1925</v>
      </c>
      <c r="BA324" t="s">
        <v>1925</v>
      </c>
      <c r="BB324" t="s">
        <v>1925</v>
      </c>
      <c r="BC324" t="s">
        <v>1925</v>
      </c>
      <c r="BD324" t="s">
        <v>1925</v>
      </c>
      <c r="BE324" t="s">
        <v>1925</v>
      </c>
      <c r="BF324" t="s">
        <v>1925</v>
      </c>
      <c r="BG324" t="s">
        <v>1925</v>
      </c>
      <c r="BH324" t="s">
        <v>1925</v>
      </c>
      <c r="BI324" t="s">
        <v>1925</v>
      </c>
      <c r="BJ324" t="s">
        <v>1925</v>
      </c>
      <c r="BK324" t="s">
        <v>1925</v>
      </c>
      <c r="BL324" t="s">
        <v>1925</v>
      </c>
      <c r="BM324" t="s">
        <v>1925</v>
      </c>
      <c r="BN324" t="s">
        <v>1925</v>
      </c>
      <c r="BO324" t="s">
        <v>1925</v>
      </c>
      <c r="BP324" t="s">
        <v>1925</v>
      </c>
      <c r="BQ324" t="s">
        <v>1925</v>
      </c>
      <c r="BR324" t="s">
        <v>1925</v>
      </c>
      <c r="BS324" t="s">
        <v>1925</v>
      </c>
      <c r="BT324">
        <v>1</v>
      </c>
      <c r="BU324">
        <v>0</v>
      </c>
      <c r="BV324">
        <v>0</v>
      </c>
      <c r="BW324">
        <v>0</v>
      </c>
      <c r="BX324">
        <v>0</v>
      </c>
      <c r="BY324">
        <v>0</v>
      </c>
      <c r="BZ324">
        <v>1</v>
      </c>
      <c r="CA324">
        <v>1</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1</v>
      </c>
      <c r="CU324">
        <v>0</v>
      </c>
      <c r="CV324">
        <v>1</v>
      </c>
      <c r="CW324">
        <v>0</v>
      </c>
      <c r="CX324">
        <v>1</v>
      </c>
      <c r="CY324">
        <v>0</v>
      </c>
      <c r="CZ324">
        <v>1</v>
      </c>
      <c r="DA324">
        <v>1</v>
      </c>
      <c r="DB324">
        <v>0</v>
      </c>
      <c r="DC324">
        <v>0</v>
      </c>
      <c r="DD324">
        <v>0</v>
      </c>
      <c r="DE324">
        <v>0</v>
      </c>
      <c r="DF324">
        <v>0</v>
      </c>
      <c r="DG324">
        <v>0</v>
      </c>
      <c r="DH324">
        <v>0</v>
      </c>
      <c r="DI324">
        <v>0</v>
      </c>
      <c r="DJ324">
        <v>0</v>
      </c>
      <c r="DK324">
        <v>0</v>
      </c>
      <c r="DL324">
        <v>0</v>
      </c>
      <c r="DM324">
        <v>0</v>
      </c>
      <c r="DN324">
        <v>1</v>
      </c>
      <c r="DO324">
        <v>0</v>
      </c>
      <c r="DP324">
        <v>0</v>
      </c>
      <c r="DQ324">
        <v>0</v>
      </c>
      <c r="DR324">
        <v>0</v>
      </c>
      <c r="DS324">
        <v>1</v>
      </c>
      <c r="DT324">
        <v>0</v>
      </c>
      <c r="DU324">
        <v>0</v>
      </c>
      <c r="DV324">
        <v>0</v>
      </c>
      <c r="DW324">
        <v>0</v>
      </c>
      <c r="DX324">
        <v>0</v>
      </c>
      <c r="DY324">
        <v>0</v>
      </c>
      <c r="DZ324">
        <v>1</v>
      </c>
      <c r="EA324">
        <v>0</v>
      </c>
      <c r="EB324">
        <v>0</v>
      </c>
      <c r="EC324">
        <v>0</v>
      </c>
      <c r="ED324">
        <v>0</v>
      </c>
      <c r="EE324">
        <v>0</v>
      </c>
      <c r="EF324">
        <v>0</v>
      </c>
      <c r="EG324">
        <v>0</v>
      </c>
      <c r="EH324">
        <v>0</v>
      </c>
      <c r="EI324">
        <v>0</v>
      </c>
      <c r="EJ324">
        <v>0</v>
      </c>
      <c r="EK324">
        <v>0</v>
      </c>
      <c r="EL324">
        <v>0</v>
      </c>
      <c r="EM324">
        <v>0</v>
      </c>
      <c r="EN324">
        <v>0</v>
      </c>
      <c r="EO324">
        <v>0</v>
      </c>
      <c r="EP324">
        <v>0</v>
      </c>
      <c r="EQ324">
        <v>0</v>
      </c>
      <c r="ER324">
        <v>0</v>
      </c>
      <c r="ES324">
        <v>0</v>
      </c>
      <c r="ET324">
        <v>0</v>
      </c>
      <c r="EU324">
        <v>0</v>
      </c>
      <c r="EV324">
        <v>1</v>
      </c>
      <c r="EW324">
        <v>0</v>
      </c>
      <c r="EX324">
        <v>0</v>
      </c>
      <c r="EY324">
        <v>0</v>
      </c>
      <c r="EZ324">
        <v>1</v>
      </c>
      <c r="FA324">
        <v>1</v>
      </c>
      <c r="FB324">
        <v>0</v>
      </c>
      <c r="FC324">
        <v>0</v>
      </c>
      <c r="FD324">
        <v>0</v>
      </c>
      <c r="FE324">
        <v>0</v>
      </c>
      <c r="FF324" t="s">
        <v>1925</v>
      </c>
      <c r="FG324" t="s">
        <v>1925</v>
      </c>
      <c r="FH324" t="s">
        <v>1925</v>
      </c>
      <c r="FI324" t="s">
        <v>1925</v>
      </c>
      <c r="FJ324" t="s">
        <v>1925</v>
      </c>
      <c r="FK324" t="s">
        <v>1925</v>
      </c>
      <c r="FL324">
        <v>1</v>
      </c>
      <c r="FM324">
        <v>0</v>
      </c>
      <c r="FN324">
        <v>0</v>
      </c>
      <c r="FO324">
        <v>0</v>
      </c>
      <c r="FP324">
        <v>0</v>
      </c>
      <c r="FQ324">
        <v>0</v>
      </c>
      <c r="FR324">
        <v>2</v>
      </c>
      <c r="FS324" t="s">
        <v>1925</v>
      </c>
      <c r="FT324" t="s">
        <v>1925</v>
      </c>
      <c r="FU324" t="s">
        <v>1925</v>
      </c>
      <c r="FV324" t="s">
        <v>1925</v>
      </c>
      <c r="FW324" t="s">
        <v>1925</v>
      </c>
      <c r="FX324" t="s">
        <v>1925</v>
      </c>
      <c r="FY324" t="s">
        <v>1925</v>
      </c>
      <c r="FZ324" t="s">
        <v>1925</v>
      </c>
      <c r="GA324" t="s">
        <v>1925</v>
      </c>
      <c r="GB324" t="s">
        <v>1925</v>
      </c>
      <c r="GC324">
        <v>1</v>
      </c>
      <c r="GD324">
        <v>0</v>
      </c>
      <c r="GE324">
        <v>1</v>
      </c>
      <c r="GF324">
        <v>1</v>
      </c>
      <c r="GG324">
        <v>0</v>
      </c>
      <c r="GH324">
        <v>1</v>
      </c>
      <c r="GI324">
        <v>1</v>
      </c>
      <c r="GJ324">
        <v>1</v>
      </c>
      <c r="GK324">
        <v>1</v>
      </c>
      <c r="GL324">
        <v>1</v>
      </c>
      <c r="GM324">
        <v>1</v>
      </c>
      <c r="GN324">
        <v>1</v>
      </c>
      <c r="GO324">
        <v>0</v>
      </c>
      <c r="GP324">
        <v>0</v>
      </c>
      <c r="GQ324">
        <v>0</v>
      </c>
      <c r="GR324" t="s">
        <v>1925</v>
      </c>
      <c r="GS324" t="s">
        <v>1925</v>
      </c>
      <c r="GT324" t="s">
        <v>1925</v>
      </c>
      <c r="GU324" t="s">
        <v>1925</v>
      </c>
      <c r="GV324" t="s">
        <v>1925</v>
      </c>
      <c r="GW324" t="s">
        <v>1925</v>
      </c>
      <c r="GX324" t="s">
        <v>1925</v>
      </c>
      <c r="GY324" t="s">
        <v>1925</v>
      </c>
      <c r="GZ324" t="s">
        <v>1925</v>
      </c>
      <c r="HA324" t="s">
        <v>1925</v>
      </c>
      <c r="HB324" t="s">
        <v>1925</v>
      </c>
      <c r="HC324" t="s">
        <v>1925</v>
      </c>
      <c r="HD324" t="s">
        <v>1925</v>
      </c>
      <c r="HE324">
        <v>0</v>
      </c>
      <c r="HF324" t="s">
        <v>1925</v>
      </c>
      <c r="HG324" t="s">
        <v>1925</v>
      </c>
      <c r="HH324" t="s">
        <v>1925</v>
      </c>
      <c r="HI324" t="s">
        <v>1925</v>
      </c>
      <c r="HJ324" t="s">
        <v>1925</v>
      </c>
      <c r="HK324" t="s">
        <v>1925</v>
      </c>
      <c r="HL324" t="s">
        <v>1925</v>
      </c>
      <c r="HM324" t="s">
        <v>1925</v>
      </c>
      <c r="HN324" t="s">
        <v>1925</v>
      </c>
      <c r="HO324" t="s">
        <v>1925</v>
      </c>
      <c r="HP324" t="s">
        <v>1925</v>
      </c>
      <c r="HQ324" t="s">
        <v>1925</v>
      </c>
      <c r="HR324" t="s">
        <v>1925</v>
      </c>
      <c r="HS324" t="s">
        <v>1925</v>
      </c>
    </row>
    <row r="325" spans="1:227" x14ac:dyDescent="0.35">
      <c r="A325" t="s">
        <v>1405</v>
      </c>
      <c r="B325" s="1">
        <v>41809</v>
      </c>
      <c r="C325" s="1">
        <v>41819</v>
      </c>
      <c r="D325">
        <v>1</v>
      </c>
      <c r="E325">
        <v>0</v>
      </c>
      <c r="F325" t="s">
        <v>1925</v>
      </c>
      <c r="G325" t="s">
        <v>1925</v>
      </c>
      <c r="H325" t="s">
        <v>1925</v>
      </c>
      <c r="I325" t="s">
        <v>1925</v>
      </c>
      <c r="J325" t="s">
        <v>1925</v>
      </c>
      <c r="K325" t="s">
        <v>1925</v>
      </c>
      <c r="L325" t="s">
        <v>1925</v>
      </c>
      <c r="M325" t="s">
        <v>1925</v>
      </c>
      <c r="N325" t="s">
        <v>1925</v>
      </c>
      <c r="O325" t="s">
        <v>1925</v>
      </c>
      <c r="P325" t="s">
        <v>1925</v>
      </c>
      <c r="Q325" t="s">
        <v>1925</v>
      </c>
      <c r="R325" t="s">
        <v>1925</v>
      </c>
      <c r="S325" t="s">
        <v>1925</v>
      </c>
      <c r="T325" t="s">
        <v>1925</v>
      </c>
      <c r="U325" t="s">
        <v>1925</v>
      </c>
      <c r="V325" t="s">
        <v>1925</v>
      </c>
      <c r="W325" t="s">
        <v>1925</v>
      </c>
      <c r="X325" t="s">
        <v>1925</v>
      </c>
      <c r="Y325" t="s">
        <v>1925</v>
      </c>
      <c r="Z325" t="s">
        <v>1925</v>
      </c>
      <c r="AA325" t="s">
        <v>1925</v>
      </c>
      <c r="AB325" t="s">
        <v>1925</v>
      </c>
      <c r="AC325" t="s">
        <v>1925</v>
      </c>
      <c r="AD325" t="s">
        <v>1925</v>
      </c>
      <c r="AE325" t="s">
        <v>1925</v>
      </c>
      <c r="AF325" t="s">
        <v>1925</v>
      </c>
      <c r="AG325" t="s">
        <v>1925</v>
      </c>
      <c r="AH325" t="s">
        <v>1925</v>
      </c>
      <c r="AI325" t="s">
        <v>1925</v>
      </c>
      <c r="AJ325" t="s">
        <v>1925</v>
      </c>
      <c r="AK325" t="s">
        <v>1925</v>
      </c>
      <c r="AL325" t="s">
        <v>1925</v>
      </c>
      <c r="AM325" t="s">
        <v>1925</v>
      </c>
      <c r="AN325" t="s">
        <v>1925</v>
      </c>
      <c r="AO325" t="s">
        <v>1925</v>
      </c>
      <c r="AP325" t="s">
        <v>1925</v>
      </c>
      <c r="AQ325" t="s">
        <v>1925</v>
      </c>
      <c r="AR325" t="s">
        <v>1925</v>
      </c>
      <c r="AS325" t="s">
        <v>1925</v>
      </c>
      <c r="AT325" t="s">
        <v>1925</v>
      </c>
      <c r="AU325" t="s">
        <v>1925</v>
      </c>
      <c r="AV325" t="s">
        <v>1925</v>
      </c>
      <c r="AW325" t="s">
        <v>1925</v>
      </c>
      <c r="AX325" t="s">
        <v>1925</v>
      </c>
      <c r="AY325" t="s">
        <v>1925</v>
      </c>
      <c r="AZ325" t="s">
        <v>1925</v>
      </c>
      <c r="BA325" t="s">
        <v>1925</v>
      </c>
      <c r="BB325" t="s">
        <v>1925</v>
      </c>
      <c r="BC325" t="s">
        <v>1925</v>
      </c>
      <c r="BD325" t="s">
        <v>1925</v>
      </c>
      <c r="BE325" t="s">
        <v>1925</v>
      </c>
      <c r="BF325" t="s">
        <v>1925</v>
      </c>
      <c r="BG325" t="s">
        <v>1925</v>
      </c>
      <c r="BH325" t="s">
        <v>1925</v>
      </c>
      <c r="BI325" t="s">
        <v>1925</v>
      </c>
      <c r="BJ325" t="s">
        <v>1925</v>
      </c>
      <c r="BK325" t="s">
        <v>1925</v>
      </c>
      <c r="BL325" t="s">
        <v>1925</v>
      </c>
      <c r="BM325" t="s">
        <v>1925</v>
      </c>
      <c r="BN325" t="s">
        <v>1925</v>
      </c>
      <c r="BO325" t="s">
        <v>1925</v>
      </c>
      <c r="BP325" t="s">
        <v>1925</v>
      </c>
      <c r="BQ325" t="s">
        <v>1925</v>
      </c>
      <c r="BR325" t="s">
        <v>1925</v>
      </c>
      <c r="BS325" t="s">
        <v>1925</v>
      </c>
      <c r="BT325">
        <v>1</v>
      </c>
      <c r="BU325">
        <v>0</v>
      </c>
      <c r="BV325">
        <v>0</v>
      </c>
      <c r="BW325">
        <v>0</v>
      </c>
      <c r="BX325">
        <v>0</v>
      </c>
      <c r="BY325">
        <v>0</v>
      </c>
      <c r="BZ325">
        <v>1</v>
      </c>
      <c r="CA325">
        <v>1</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1</v>
      </c>
      <c r="CU325">
        <v>0</v>
      </c>
      <c r="CV325">
        <v>1</v>
      </c>
      <c r="CW325">
        <v>0</v>
      </c>
      <c r="CX325">
        <v>1</v>
      </c>
      <c r="CY325">
        <v>0</v>
      </c>
      <c r="CZ325">
        <v>1</v>
      </c>
      <c r="DA325">
        <v>1</v>
      </c>
      <c r="DB325">
        <v>0</v>
      </c>
      <c r="DC325">
        <v>0</v>
      </c>
      <c r="DD325">
        <v>0</v>
      </c>
      <c r="DE325">
        <v>0</v>
      </c>
      <c r="DF325">
        <v>0</v>
      </c>
      <c r="DG325">
        <v>0</v>
      </c>
      <c r="DH325">
        <v>0</v>
      </c>
      <c r="DI325">
        <v>0</v>
      </c>
      <c r="DJ325">
        <v>0</v>
      </c>
      <c r="DK325">
        <v>0</v>
      </c>
      <c r="DL325">
        <v>0</v>
      </c>
      <c r="DM325">
        <v>0</v>
      </c>
      <c r="DN325">
        <v>1</v>
      </c>
      <c r="DO325">
        <v>0</v>
      </c>
      <c r="DP325">
        <v>0</v>
      </c>
      <c r="DQ325">
        <v>0</v>
      </c>
      <c r="DR325">
        <v>0</v>
      </c>
      <c r="DS325">
        <v>1</v>
      </c>
      <c r="DT325">
        <v>0</v>
      </c>
      <c r="DU325">
        <v>0</v>
      </c>
      <c r="DV325">
        <v>0</v>
      </c>
      <c r="DW325">
        <v>0</v>
      </c>
      <c r="DX325">
        <v>0</v>
      </c>
      <c r="DY325">
        <v>0</v>
      </c>
      <c r="DZ325">
        <v>1</v>
      </c>
      <c r="EA325">
        <v>0</v>
      </c>
      <c r="EB325">
        <v>0</v>
      </c>
      <c r="EC325">
        <v>0</v>
      </c>
      <c r="ED325">
        <v>0</v>
      </c>
      <c r="EE325">
        <v>0</v>
      </c>
      <c r="EF325">
        <v>0</v>
      </c>
      <c r="EG325">
        <v>0</v>
      </c>
      <c r="EH325">
        <v>0</v>
      </c>
      <c r="EI325">
        <v>0</v>
      </c>
      <c r="EJ325">
        <v>0</v>
      </c>
      <c r="EK325">
        <v>0</v>
      </c>
      <c r="EL325">
        <v>0</v>
      </c>
      <c r="EM325">
        <v>0</v>
      </c>
      <c r="EN325">
        <v>0</v>
      </c>
      <c r="EO325">
        <v>0</v>
      </c>
      <c r="EP325">
        <v>0</v>
      </c>
      <c r="EQ325">
        <v>0</v>
      </c>
      <c r="ER325">
        <v>0</v>
      </c>
      <c r="ES325">
        <v>0</v>
      </c>
      <c r="ET325">
        <v>0</v>
      </c>
      <c r="EU325">
        <v>0</v>
      </c>
      <c r="EV325">
        <v>1</v>
      </c>
      <c r="EW325">
        <v>0</v>
      </c>
      <c r="EX325">
        <v>0</v>
      </c>
      <c r="EY325">
        <v>0</v>
      </c>
      <c r="EZ325">
        <v>1</v>
      </c>
      <c r="FA325">
        <v>1</v>
      </c>
      <c r="FB325">
        <v>0</v>
      </c>
      <c r="FC325">
        <v>0</v>
      </c>
      <c r="FD325">
        <v>0</v>
      </c>
      <c r="FE325">
        <v>0</v>
      </c>
      <c r="FF325" t="s">
        <v>1925</v>
      </c>
      <c r="FG325" t="s">
        <v>1925</v>
      </c>
      <c r="FH325" t="s">
        <v>1925</v>
      </c>
      <c r="FI325" t="s">
        <v>1925</v>
      </c>
      <c r="FJ325" t="s">
        <v>1925</v>
      </c>
      <c r="FK325" t="s">
        <v>1925</v>
      </c>
      <c r="FL325">
        <v>1</v>
      </c>
      <c r="FM325">
        <v>0</v>
      </c>
      <c r="FN325">
        <v>0</v>
      </c>
      <c r="FO325">
        <v>0</v>
      </c>
      <c r="FP325">
        <v>0</v>
      </c>
      <c r="FQ325">
        <v>0</v>
      </c>
      <c r="FR325">
        <v>2</v>
      </c>
      <c r="FS325" t="s">
        <v>1925</v>
      </c>
      <c r="FT325" t="s">
        <v>1925</v>
      </c>
      <c r="FU325" t="s">
        <v>1925</v>
      </c>
      <c r="FV325" t="s">
        <v>1925</v>
      </c>
      <c r="FW325" t="s">
        <v>1925</v>
      </c>
      <c r="FX325" t="s">
        <v>1925</v>
      </c>
      <c r="FY325" t="s">
        <v>1925</v>
      </c>
      <c r="FZ325" t="s">
        <v>1925</v>
      </c>
      <c r="GA325" t="s">
        <v>1925</v>
      </c>
      <c r="GB325" t="s">
        <v>1925</v>
      </c>
      <c r="GC325">
        <v>1</v>
      </c>
      <c r="GD325">
        <v>0</v>
      </c>
      <c r="GE325">
        <v>1</v>
      </c>
      <c r="GF325">
        <v>1</v>
      </c>
      <c r="GG325">
        <v>0</v>
      </c>
      <c r="GH325">
        <v>1</v>
      </c>
      <c r="GI325">
        <v>1</v>
      </c>
      <c r="GJ325">
        <v>1</v>
      </c>
      <c r="GK325">
        <v>1</v>
      </c>
      <c r="GL325">
        <v>1</v>
      </c>
      <c r="GM325">
        <v>1</v>
      </c>
      <c r="GN325">
        <v>1</v>
      </c>
      <c r="GO325">
        <v>0</v>
      </c>
      <c r="GP325">
        <v>0</v>
      </c>
      <c r="GQ325">
        <v>0</v>
      </c>
      <c r="GR325" t="s">
        <v>1925</v>
      </c>
      <c r="GS325" t="s">
        <v>1925</v>
      </c>
      <c r="GT325" t="s">
        <v>1925</v>
      </c>
      <c r="GU325" t="s">
        <v>1925</v>
      </c>
      <c r="GV325" t="s">
        <v>1925</v>
      </c>
      <c r="GW325" t="s">
        <v>1925</v>
      </c>
      <c r="GX325" t="s">
        <v>1925</v>
      </c>
      <c r="GY325" t="s">
        <v>1925</v>
      </c>
      <c r="GZ325" t="s">
        <v>1925</v>
      </c>
      <c r="HA325" t="s">
        <v>1925</v>
      </c>
      <c r="HB325" t="s">
        <v>1925</v>
      </c>
      <c r="HC325" t="s">
        <v>1925</v>
      </c>
      <c r="HD325" t="s">
        <v>1925</v>
      </c>
      <c r="HE325">
        <v>0</v>
      </c>
      <c r="HF325" t="s">
        <v>1925</v>
      </c>
      <c r="HG325" t="s">
        <v>1925</v>
      </c>
      <c r="HH325" t="s">
        <v>1925</v>
      </c>
      <c r="HI325" t="s">
        <v>1925</v>
      </c>
      <c r="HJ325" t="s">
        <v>1925</v>
      </c>
      <c r="HK325" t="s">
        <v>1925</v>
      </c>
      <c r="HL325" t="s">
        <v>1925</v>
      </c>
      <c r="HM325" t="s">
        <v>1925</v>
      </c>
      <c r="HN325" t="s">
        <v>1925</v>
      </c>
      <c r="HO325" t="s">
        <v>1925</v>
      </c>
      <c r="HP325" t="s">
        <v>1925</v>
      </c>
      <c r="HQ325" t="s">
        <v>1925</v>
      </c>
      <c r="HR325" t="s">
        <v>1925</v>
      </c>
      <c r="HS325" t="s">
        <v>1925</v>
      </c>
    </row>
    <row r="326" spans="1:227" x14ac:dyDescent="0.35">
      <c r="A326" t="s">
        <v>1405</v>
      </c>
      <c r="B326" s="1">
        <v>41820</v>
      </c>
      <c r="C326" s="1">
        <v>42548</v>
      </c>
      <c r="D326">
        <v>1</v>
      </c>
      <c r="E326">
        <v>0</v>
      </c>
      <c r="F326" t="s">
        <v>1925</v>
      </c>
      <c r="G326" t="s">
        <v>1925</v>
      </c>
      <c r="H326" t="s">
        <v>1925</v>
      </c>
      <c r="I326" t="s">
        <v>1925</v>
      </c>
      <c r="J326" t="s">
        <v>1925</v>
      </c>
      <c r="K326" t="s">
        <v>1925</v>
      </c>
      <c r="L326" t="s">
        <v>1925</v>
      </c>
      <c r="M326" t="s">
        <v>1925</v>
      </c>
      <c r="N326" t="s">
        <v>1925</v>
      </c>
      <c r="O326" t="s">
        <v>1925</v>
      </c>
      <c r="P326" t="s">
        <v>1925</v>
      </c>
      <c r="Q326" t="s">
        <v>1925</v>
      </c>
      <c r="R326" t="s">
        <v>1925</v>
      </c>
      <c r="S326" t="s">
        <v>1925</v>
      </c>
      <c r="T326" t="s">
        <v>1925</v>
      </c>
      <c r="U326" t="s">
        <v>1925</v>
      </c>
      <c r="V326" t="s">
        <v>1925</v>
      </c>
      <c r="W326" t="s">
        <v>1925</v>
      </c>
      <c r="X326" t="s">
        <v>1925</v>
      </c>
      <c r="Y326" t="s">
        <v>1925</v>
      </c>
      <c r="Z326" t="s">
        <v>1925</v>
      </c>
      <c r="AA326" t="s">
        <v>1925</v>
      </c>
      <c r="AB326" t="s">
        <v>1925</v>
      </c>
      <c r="AC326" t="s">
        <v>1925</v>
      </c>
      <c r="AD326" t="s">
        <v>1925</v>
      </c>
      <c r="AE326" t="s">
        <v>1925</v>
      </c>
      <c r="AF326" t="s">
        <v>1925</v>
      </c>
      <c r="AG326" t="s">
        <v>1925</v>
      </c>
      <c r="AH326" t="s">
        <v>1925</v>
      </c>
      <c r="AI326" t="s">
        <v>1925</v>
      </c>
      <c r="AJ326" t="s">
        <v>1925</v>
      </c>
      <c r="AK326" t="s">
        <v>1925</v>
      </c>
      <c r="AL326" t="s">
        <v>1925</v>
      </c>
      <c r="AM326" t="s">
        <v>1925</v>
      </c>
      <c r="AN326" t="s">
        <v>1925</v>
      </c>
      <c r="AO326" t="s">
        <v>1925</v>
      </c>
      <c r="AP326" t="s">
        <v>1925</v>
      </c>
      <c r="AQ326" t="s">
        <v>1925</v>
      </c>
      <c r="AR326" t="s">
        <v>1925</v>
      </c>
      <c r="AS326" t="s">
        <v>1925</v>
      </c>
      <c r="AT326" t="s">
        <v>1925</v>
      </c>
      <c r="AU326" t="s">
        <v>1925</v>
      </c>
      <c r="AV326" t="s">
        <v>1925</v>
      </c>
      <c r="AW326" t="s">
        <v>1925</v>
      </c>
      <c r="AX326" t="s">
        <v>1925</v>
      </c>
      <c r="AY326" t="s">
        <v>1925</v>
      </c>
      <c r="AZ326" t="s">
        <v>1925</v>
      </c>
      <c r="BA326" t="s">
        <v>1925</v>
      </c>
      <c r="BB326" t="s">
        <v>1925</v>
      </c>
      <c r="BC326" t="s">
        <v>1925</v>
      </c>
      <c r="BD326" t="s">
        <v>1925</v>
      </c>
      <c r="BE326" t="s">
        <v>1925</v>
      </c>
      <c r="BF326" t="s">
        <v>1925</v>
      </c>
      <c r="BG326" t="s">
        <v>1925</v>
      </c>
      <c r="BH326" t="s">
        <v>1925</v>
      </c>
      <c r="BI326" t="s">
        <v>1925</v>
      </c>
      <c r="BJ326" t="s">
        <v>1925</v>
      </c>
      <c r="BK326" t="s">
        <v>1925</v>
      </c>
      <c r="BL326" t="s">
        <v>1925</v>
      </c>
      <c r="BM326" t="s">
        <v>1925</v>
      </c>
      <c r="BN326" t="s">
        <v>1925</v>
      </c>
      <c r="BO326" t="s">
        <v>1925</v>
      </c>
      <c r="BP326" t="s">
        <v>1925</v>
      </c>
      <c r="BQ326" t="s">
        <v>1925</v>
      </c>
      <c r="BR326" t="s">
        <v>1925</v>
      </c>
      <c r="BS326" t="s">
        <v>1925</v>
      </c>
      <c r="BT326">
        <v>1</v>
      </c>
      <c r="BU326">
        <v>0</v>
      </c>
      <c r="BV326">
        <v>0</v>
      </c>
      <c r="BW326">
        <v>0</v>
      </c>
      <c r="BX326">
        <v>0</v>
      </c>
      <c r="BY326">
        <v>0</v>
      </c>
      <c r="BZ326">
        <v>1</v>
      </c>
      <c r="CA326">
        <v>1</v>
      </c>
      <c r="CB326">
        <v>0</v>
      </c>
      <c r="CC326">
        <v>0</v>
      </c>
      <c r="CD326">
        <v>0</v>
      </c>
      <c r="CE326">
        <v>0</v>
      </c>
      <c r="CF326">
        <v>0</v>
      </c>
      <c r="CG326">
        <v>0</v>
      </c>
      <c r="CH326">
        <v>0</v>
      </c>
      <c r="CI326">
        <v>0</v>
      </c>
      <c r="CJ326">
        <v>0</v>
      </c>
      <c r="CK326">
        <v>0</v>
      </c>
      <c r="CL326">
        <v>0</v>
      </c>
      <c r="CM326">
        <v>0</v>
      </c>
      <c r="CN326">
        <v>0</v>
      </c>
      <c r="CO326">
        <v>0</v>
      </c>
      <c r="CP326">
        <v>0</v>
      </c>
      <c r="CQ326">
        <v>0</v>
      </c>
      <c r="CR326">
        <v>0</v>
      </c>
      <c r="CS326">
        <v>0</v>
      </c>
      <c r="CT326">
        <v>1</v>
      </c>
      <c r="CU326">
        <v>0</v>
      </c>
      <c r="CV326">
        <v>1</v>
      </c>
      <c r="CW326">
        <v>0</v>
      </c>
      <c r="CX326">
        <v>1</v>
      </c>
      <c r="CY326">
        <v>0</v>
      </c>
      <c r="CZ326">
        <v>1</v>
      </c>
      <c r="DA326">
        <v>1</v>
      </c>
      <c r="DB326">
        <v>0</v>
      </c>
      <c r="DC326">
        <v>0</v>
      </c>
      <c r="DD326">
        <v>0</v>
      </c>
      <c r="DE326">
        <v>0</v>
      </c>
      <c r="DF326">
        <v>0</v>
      </c>
      <c r="DG326">
        <v>0</v>
      </c>
      <c r="DH326">
        <v>0</v>
      </c>
      <c r="DI326">
        <v>0</v>
      </c>
      <c r="DJ326">
        <v>0</v>
      </c>
      <c r="DK326">
        <v>0</v>
      </c>
      <c r="DL326">
        <v>0</v>
      </c>
      <c r="DM326">
        <v>0</v>
      </c>
      <c r="DN326">
        <v>1</v>
      </c>
      <c r="DO326">
        <v>0</v>
      </c>
      <c r="DP326">
        <v>0</v>
      </c>
      <c r="DQ326">
        <v>0</v>
      </c>
      <c r="DR326">
        <v>0</v>
      </c>
      <c r="DS326">
        <v>1</v>
      </c>
      <c r="DT326">
        <v>0</v>
      </c>
      <c r="DU326">
        <v>0</v>
      </c>
      <c r="DV326">
        <v>0</v>
      </c>
      <c r="DW326">
        <v>0</v>
      </c>
      <c r="DX326">
        <v>0</v>
      </c>
      <c r="DY326">
        <v>0</v>
      </c>
      <c r="DZ326">
        <v>1</v>
      </c>
      <c r="EA326">
        <v>0</v>
      </c>
      <c r="EB326">
        <v>0</v>
      </c>
      <c r="EC326">
        <v>0</v>
      </c>
      <c r="ED326">
        <v>0</v>
      </c>
      <c r="EE326">
        <v>0</v>
      </c>
      <c r="EF326">
        <v>0</v>
      </c>
      <c r="EG326">
        <v>0</v>
      </c>
      <c r="EH326">
        <v>0</v>
      </c>
      <c r="EI326">
        <v>0</v>
      </c>
      <c r="EJ326">
        <v>0</v>
      </c>
      <c r="EK326">
        <v>0</v>
      </c>
      <c r="EL326">
        <v>0</v>
      </c>
      <c r="EM326">
        <v>0</v>
      </c>
      <c r="EN326">
        <v>0</v>
      </c>
      <c r="EO326">
        <v>0</v>
      </c>
      <c r="EP326">
        <v>0</v>
      </c>
      <c r="EQ326">
        <v>0</v>
      </c>
      <c r="ER326">
        <v>0</v>
      </c>
      <c r="ES326">
        <v>0</v>
      </c>
      <c r="ET326">
        <v>0</v>
      </c>
      <c r="EU326">
        <v>0</v>
      </c>
      <c r="EV326">
        <v>1</v>
      </c>
      <c r="EW326">
        <v>0</v>
      </c>
      <c r="EX326">
        <v>0</v>
      </c>
      <c r="EY326">
        <v>0</v>
      </c>
      <c r="EZ326">
        <v>1</v>
      </c>
      <c r="FA326">
        <v>1</v>
      </c>
      <c r="FB326">
        <v>0</v>
      </c>
      <c r="FC326">
        <v>0</v>
      </c>
      <c r="FD326">
        <v>0</v>
      </c>
      <c r="FE326">
        <v>0</v>
      </c>
      <c r="FF326" t="s">
        <v>1925</v>
      </c>
      <c r="FG326" t="s">
        <v>1925</v>
      </c>
      <c r="FH326" t="s">
        <v>1925</v>
      </c>
      <c r="FI326" t="s">
        <v>1925</v>
      </c>
      <c r="FJ326" t="s">
        <v>1925</v>
      </c>
      <c r="FK326" t="s">
        <v>1925</v>
      </c>
      <c r="FL326">
        <v>1</v>
      </c>
      <c r="FM326">
        <v>0</v>
      </c>
      <c r="FN326">
        <v>0</v>
      </c>
      <c r="FO326">
        <v>0</v>
      </c>
      <c r="FP326">
        <v>0</v>
      </c>
      <c r="FQ326">
        <v>0</v>
      </c>
      <c r="FR326">
        <v>2</v>
      </c>
      <c r="FS326" t="s">
        <v>1925</v>
      </c>
      <c r="FT326" t="s">
        <v>1925</v>
      </c>
      <c r="FU326" t="s">
        <v>1925</v>
      </c>
      <c r="FV326" t="s">
        <v>1925</v>
      </c>
      <c r="FW326" t="s">
        <v>1925</v>
      </c>
      <c r="FX326" t="s">
        <v>1925</v>
      </c>
      <c r="FY326" t="s">
        <v>1925</v>
      </c>
      <c r="FZ326" t="s">
        <v>1925</v>
      </c>
      <c r="GA326" t="s">
        <v>1925</v>
      </c>
      <c r="GB326" t="s">
        <v>1925</v>
      </c>
      <c r="GC326">
        <v>1</v>
      </c>
      <c r="GD326">
        <v>0</v>
      </c>
      <c r="GE326">
        <v>1</v>
      </c>
      <c r="GF326">
        <v>1</v>
      </c>
      <c r="GG326">
        <v>0</v>
      </c>
      <c r="GH326">
        <v>1</v>
      </c>
      <c r="GI326">
        <v>1</v>
      </c>
      <c r="GJ326">
        <v>1</v>
      </c>
      <c r="GK326">
        <v>1</v>
      </c>
      <c r="GL326">
        <v>1</v>
      </c>
      <c r="GM326">
        <v>1</v>
      </c>
      <c r="GN326">
        <v>1</v>
      </c>
      <c r="GO326">
        <v>0</v>
      </c>
      <c r="GP326">
        <v>0</v>
      </c>
      <c r="GQ326">
        <v>0</v>
      </c>
      <c r="GR326" t="s">
        <v>1925</v>
      </c>
      <c r="GS326" t="s">
        <v>1925</v>
      </c>
      <c r="GT326" t="s">
        <v>1925</v>
      </c>
      <c r="GU326" t="s">
        <v>1925</v>
      </c>
      <c r="GV326" t="s">
        <v>1925</v>
      </c>
      <c r="GW326" t="s">
        <v>1925</v>
      </c>
      <c r="GX326" t="s">
        <v>1925</v>
      </c>
      <c r="GY326" t="s">
        <v>1925</v>
      </c>
      <c r="GZ326" t="s">
        <v>1925</v>
      </c>
      <c r="HA326" t="s">
        <v>1925</v>
      </c>
      <c r="HB326" t="s">
        <v>1925</v>
      </c>
      <c r="HC326" t="s">
        <v>1925</v>
      </c>
      <c r="HD326" t="s">
        <v>1925</v>
      </c>
      <c r="HE326">
        <v>0</v>
      </c>
      <c r="HF326" t="s">
        <v>1925</v>
      </c>
      <c r="HG326" t="s">
        <v>1925</v>
      </c>
      <c r="HH326" t="s">
        <v>1925</v>
      </c>
      <c r="HI326" t="s">
        <v>1925</v>
      </c>
      <c r="HJ326" t="s">
        <v>1925</v>
      </c>
      <c r="HK326" t="s">
        <v>1925</v>
      </c>
      <c r="HL326" t="s">
        <v>1925</v>
      </c>
      <c r="HM326" t="s">
        <v>1925</v>
      </c>
      <c r="HN326" t="s">
        <v>1925</v>
      </c>
      <c r="HO326" t="s">
        <v>1925</v>
      </c>
      <c r="HP326" t="s">
        <v>1925</v>
      </c>
      <c r="HQ326" t="s">
        <v>1925</v>
      </c>
      <c r="HR326" t="s">
        <v>1925</v>
      </c>
      <c r="HS326" t="s">
        <v>1925</v>
      </c>
    </row>
    <row r="327" spans="1:227" x14ac:dyDescent="0.35">
      <c r="A327" t="s">
        <v>1405</v>
      </c>
      <c r="B327" s="1">
        <v>42549</v>
      </c>
      <c r="C327" s="1">
        <v>42563</v>
      </c>
      <c r="D327">
        <v>1</v>
      </c>
      <c r="E327">
        <v>0</v>
      </c>
      <c r="F327" t="s">
        <v>1925</v>
      </c>
      <c r="G327" t="s">
        <v>1925</v>
      </c>
      <c r="H327" t="s">
        <v>1925</v>
      </c>
      <c r="I327" t="s">
        <v>1925</v>
      </c>
      <c r="J327" t="s">
        <v>1925</v>
      </c>
      <c r="K327" t="s">
        <v>1925</v>
      </c>
      <c r="L327" t="s">
        <v>1925</v>
      </c>
      <c r="M327" t="s">
        <v>1925</v>
      </c>
      <c r="N327" t="s">
        <v>1925</v>
      </c>
      <c r="O327" t="s">
        <v>1925</v>
      </c>
      <c r="P327" t="s">
        <v>1925</v>
      </c>
      <c r="Q327" t="s">
        <v>1925</v>
      </c>
      <c r="R327" t="s">
        <v>1925</v>
      </c>
      <c r="S327" t="s">
        <v>1925</v>
      </c>
      <c r="T327" t="s">
        <v>1925</v>
      </c>
      <c r="U327" t="s">
        <v>1925</v>
      </c>
      <c r="V327" t="s">
        <v>1925</v>
      </c>
      <c r="W327" t="s">
        <v>1925</v>
      </c>
      <c r="X327" t="s">
        <v>1925</v>
      </c>
      <c r="Y327" t="s">
        <v>1925</v>
      </c>
      <c r="Z327" t="s">
        <v>1925</v>
      </c>
      <c r="AA327" t="s">
        <v>1925</v>
      </c>
      <c r="AB327" t="s">
        <v>1925</v>
      </c>
      <c r="AC327" t="s">
        <v>1925</v>
      </c>
      <c r="AD327" t="s">
        <v>1925</v>
      </c>
      <c r="AE327" t="s">
        <v>1925</v>
      </c>
      <c r="AF327" t="s">
        <v>1925</v>
      </c>
      <c r="AG327" t="s">
        <v>1925</v>
      </c>
      <c r="AH327" t="s">
        <v>1925</v>
      </c>
      <c r="AI327" t="s">
        <v>1925</v>
      </c>
      <c r="AJ327" t="s">
        <v>1925</v>
      </c>
      <c r="AK327" t="s">
        <v>1925</v>
      </c>
      <c r="AL327" t="s">
        <v>1925</v>
      </c>
      <c r="AM327" t="s">
        <v>1925</v>
      </c>
      <c r="AN327" t="s">
        <v>1925</v>
      </c>
      <c r="AO327" t="s">
        <v>1925</v>
      </c>
      <c r="AP327" t="s">
        <v>1925</v>
      </c>
      <c r="AQ327" t="s">
        <v>1925</v>
      </c>
      <c r="AR327" t="s">
        <v>1925</v>
      </c>
      <c r="AS327" t="s">
        <v>1925</v>
      </c>
      <c r="AT327" t="s">
        <v>1925</v>
      </c>
      <c r="AU327" t="s">
        <v>1925</v>
      </c>
      <c r="AV327" t="s">
        <v>1925</v>
      </c>
      <c r="AW327" t="s">
        <v>1925</v>
      </c>
      <c r="AX327" t="s">
        <v>1925</v>
      </c>
      <c r="AY327" t="s">
        <v>1925</v>
      </c>
      <c r="AZ327" t="s">
        <v>1925</v>
      </c>
      <c r="BA327" t="s">
        <v>1925</v>
      </c>
      <c r="BB327" t="s">
        <v>1925</v>
      </c>
      <c r="BC327" t="s">
        <v>1925</v>
      </c>
      <c r="BD327" t="s">
        <v>1925</v>
      </c>
      <c r="BE327" t="s">
        <v>1925</v>
      </c>
      <c r="BF327" t="s">
        <v>1925</v>
      </c>
      <c r="BG327" t="s">
        <v>1925</v>
      </c>
      <c r="BH327" t="s">
        <v>1925</v>
      </c>
      <c r="BI327" t="s">
        <v>1925</v>
      </c>
      <c r="BJ327" t="s">
        <v>1925</v>
      </c>
      <c r="BK327" t="s">
        <v>1925</v>
      </c>
      <c r="BL327" t="s">
        <v>1925</v>
      </c>
      <c r="BM327" t="s">
        <v>1925</v>
      </c>
      <c r="BN327" t="s">
        <v>1925</v>
      </c>
      <c r="BO327" t="s">
        <v>1925</v>
      </c>
      <c r="BP327" t="s">
        <v>1925</v>
      </c>
      <c r="BQ327" t="s">
        <v>1925</v>
      </c>
      <c r="BR327" t="s">
        <v>1925</v>
      </c>
      <c r="BS327" t="s">
        <v>1925</v>
      </c>
      <c r="BT327">
        <v>1</v>
      </c>
      <c r="BU327">
        <v>0</v>
      </c>
      <c r="BV327">
        <v>0</v>
      </c>
      <c r="BW327">
        <v>0</v>
      </c>
      <c r="BX327">
        <v>0</v>
      </c>
      <c r="BY327">
        <v>0</v>
      </c>
      <c r="BZ327">
        <v>1</v>
      </c>
      <c r="CA327">
        <v>1</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1</v>
      </c>
      <c r="CU327">
        <v>0</v>
      </c>
      <c r="CV327">
        <v>1</v>
      </c>
      <c r="CW327">
        <v>0</v>
      </c>
      <c r="CX327">
        <v>1</v>
      </c>
      <c r="CY327">
        <v>0</v>
      </c>
      <c r="CZ327">
        <v>1</v>
      </c>
      <c r="DA327">
        <v>1</v>
      </c>
      <c r="DB327">
        <v>0</v>
      </c>
      <c r="DC327">
        <v>0</v>
      </c>
      <c r="DD327">
        <v>0</v>
      </c>
      <c r="DE327">
        <v>0</v>
      </c>
      <c r="DF327">
        <v>0</v>
      </c>
      <c r="DG327">
        <v>0</v>
      </c>
      <c r="DH327">
        <v>0</v>
      </c>
      <c r="DI327">
        <v>0</v>
      </c>
      <c r="DJ327">
        <v>0</v>
      </c>
      <c r="DK327">
        <v>0</v>
      </c>
      <c r="DL327">
        <v>0</v>
      </c>
      <c r="DM327">
        <v>0</v>
      </c>
      <c r="DN327">
        <v>1</v>
      </c>
      <c r="DO327">
        <v>0</v>
      </c>
      <c r="DP327">
        <v>0</v>
      </c>
      <c r="DQ327">
        <v>0</v>
      </c>
      <c r="DR327">
        <v>0</v>
      </c>
      <c r="DS327">
        <v>1</v>
      </c>
      <c r="DT327">
        <v>0</v>
      </c>
      <c r="DU327">
        <v>0</v>
      </c>
      <c r="DV327">
        <v>0</v>
      </c>
      <c r="DW327">
        <v>0</v>
      </c>
      <c r="DX327">
        <v>0</v>
      </c>
      <c r="DY327">
        <v>0</v>
      </c>
      <c r="DZ327">
        <v>1</v>
      </c>
      <c r="EA327">
        <v>0</v>
      </c>
      <c r="EB327">
        <v>0</v>
      </c>
      <c r="EC327">
        <v>0</v>
      </c>
      <c r="ED327">
        <v>0</v>
      </c>
      <c r="EE327">
        <v>0</v>
      </c>
      <c r="EF327">
        <v>0</v>
      </c>
      <c r="EG327">
        <v>0</v>
      </c>
      <c r="EH327">
        <v>0</v>
      </c>
      <c r="EI327">
        <v>0</v>
      </c>
      <c r="EJ327">
        <v>0</v>
      </c>
      <c r="EK327">
        <v>0</v>
      </c>
      <c r="EL327">
        <v>0</v>
      </c>
      <c r="EM327">
        <v>0</v>
      </c>
      <c r="EN327">
        <v>0</v>
      </c>
      <c r="EO327">
        <v>0</v>
      </c>
      <c r="EP327">
        <v>0</v>
      </c>
      <c r="EQ327">
        <v>0</v>
      </c>
      <c r="ER327">
        <v>0</v>
      </c>
      <c r="ES327">
        <v>0</v>
      </c>
      <c r="ET327">
        <v>0</v>
      </c>
      <c r="EU327">
        <v>0</v>
      </c>
      <c r="EV327">
        <v>1</v>
      </c>
      <c r="EW327">
        <v>0</v>
      </c>
      <c r="EX327">
        <v>0</v>
      </c>
      <c r="EY327">
        <v>0</v>
      </c>
      <c r="EZ327">
        <v>1</v>
      </c>
      <c r="FA327">
        <v>1</v>
      </c>
      <c r="FB327">
        <v>0</v>
      </c>
      <c r="FC327">
        <v>0</v>
      </c>
      <c r="FD327">
        <v>0</v>
      </c>
      <c r="FE327">
        <v>0</v>
      </c>
      <c r="FF327" t="s">
        <v>1925</v>
      </c>
      <c r="FG327" t="s">
        <v>1925</v>
      </c>
      <c r="FH327" t="s">
        <v>1925</v>
      </c>
      <c r="FI327" t="s">
        <v>1925</v>
      </c>
      <c r="FJ327" t="s">
        <v>1925</v>
      </c>
      <c r="FK327" t="s">
        <v>1925</v>
      </c>
      <c r="FL327">
        <v>1</v>
      </c>
      <c r="FM327">
        <v>0</v>
      </c>
      <c r="FN327">
        <v>0</v>
      </c>
      <c r="FO327">
        <v>0</v>
      </c>
      <c r="FP327">
        <v>0</v>
      </c>
      <c r="FQ327">
        <v>0</v>
      </c>
      <c r="FR327">
        <v>2</v>
      </c>
      <c r="FS327" t="s">
        <v>1925</v>
      </c>
      <c r="FT327" t="s">
        <v>1925</v>
      </c>
      <c r="FU327" t="s">
        <v>1925</v>
      </c>
      <c r="FV327" t="s">
        <v>1925</v>
      </c>
      <c r="FW327" t="s">
        <v>1925</v>
      </c>
      <c r="FX327" t="s">
        <v>1925</v>
      </c>
      <c r="FY327" t="s">
        <v>1925</v>
      </c>
      <c r="FZ327" t="s">
        <v>1925</v>
      </c>
      <c r="GA327" t="s">
        <v>1925</v>
      </c>
      <c r="GB327" t="s">
        <v>1925</v>
      </c>
      <c r="GC327">
        <v>1</v>
      </c>
      <c r="GD327">
        <v>0</v>
      </c>
      <c r="GE327">
        <v>1</v>
      </c>
      <c r="GF327">
        <v>1</v>
      </c>
      <c r="GG327">
        <v>0</v>
      </c>
      <c r="GH327">
        <v>1</v>
      </c>
      <c r="GI327">
        <v>1</v>
      </c>
      <c r="GJ327">
        <v>1</v>
      </c>
      <c r="GK327">
        <v>1</v>
      </c>
      <c r="GL327">
        <v>1</v>
      </c>
      <c r="GM327">
        <v>1</v>
      </c>
      <c r="GN327">
        <v>1</v>
      </c>
      <c r="GO327">
        <v>0</v>
      </c>
      <c r="GP327">
        <v>0</v>
      </c>
      <c r="GQ327">
        <v>0</v>
      </c>
      <c r="GR327" t="s">
        <v>1925</v>
      </c>
      <c r="GS327" t="s">
        <v>1925</v>
      </c>
      <c r="GT327" t="s">
        <v>1925</v>
      </c>
      <c r="GU327" t="s">
        <v>1925</v>
      </c>
      <c r="GV327" t="s">
        <v>1925</v>
      </c>
      <c r="GW327" t="s">
        <v>1925</v>
      </c>
      <c r="GX327" t="s">
        <v>1925</v>
      </c>
      <c r="GY327" t="s">
        <v>1925</v>
      </c>
      <c r="GZ327" t="s">
        <v>1925</v>
      </c>
      <c r="HA327" t="s">
        <v>1925</v>
      </c>
      <c r="HB327" t="s">
        <v>1925</v>
      </c>
      <c r="HC327" t="s">
        <v>1925</v>
      </c>
      <c r="HD327" t="s">
        <v>1925</v>
      </c>
      <c r="HE327">
        <v>0</v>
      </c>
      <c r="HF327" t="s">
        <v>1925</v>
      </c>
      <c r="HG327" t="s">
        <v>1925</v>
      </c>
      <c r="HH327" t="s">
        <v>1925</v>
      </c>
      <c r="HI327" t="s">
        <v>1925</v>
      </c>
      <c r="HJ327" t="s">
        <v>1925</v>
      </c>
      <c r="HK327" t="s">
        <v>1925</v>
      </c>
      <c r="HL327" t="s">
        <v>1925</v>
      </c>
      <c r="HM327" t="s">
        <v>1925</v>
      </c>
      <c r="HN327" t="s">
        <v>1925</v>
      </c>
      <c r="HO327" t="s">
        <v>1925</v>
      </c>
      <c r="HP327" t="s">
        <v>1925</v>
      </c>
      <c r="HQ327" t="s">
        <v>1925</v>
      </c>
      <c r="HR327" t="s">
        <v>1925</v>
      </c>
      <c r="HS327" t="s">
        <v>1925</v>
      </c>
    </row>
    <row r="328" spans="1:227" x14ac:dyDescent="0.35">
      <c r="A328" t="s">
        <v>1405</v>
      </c>
      <c r="B328" s="1">
        <v>42564</v>
      </c>
      <c r="C328" s="1">
        <v>42936</v>
      </c>
      <c r="D328">
        <v>1</v>
      </c>
      <c r="E328">
        <v>0</v>
      </c>
      <c r="F328" t="s">
        <v>1925</v>
      </c>
      <c r="G328" t="s">
        <v>1925</v>
      </c>
      <c r="H328" t="s">
        <v>1925</v>
      </c>
      <c r="I328" t="s">
        <v>1925</v>
      </c>
      <c r="J328" t="s">
        <v>1925</v>
      </c>
      <c r="K328" t="s">
        <v>1925</v>
      </c>
      <c r="L328" t="s">
        <v>1925</v>
      </c>
      <c r="M328" t="s">
        <v>1925</v>
      </c>
      <c r="N328" t="s">
        <v>1925</v>
      </c>
      <c r="O328" t="s">
        <v>1925</v>
      </c>
      <c r="P328" t="s">
        <v>1925</v>
      </c>
      <c r="Q328" t="s">
        <v>1925</v>
      </c>
      <c r="R328" t="s">
        <v>1925</v>
      </c>
      <c r="S328" t="s">
        <v>1925</v>
      </c>
      <c r="T328" t="s">
        <v>1925</v>
      </c>
      <c r="U328" t="s">
        <v>1925</v>
      </c>
      <c r="V328" t="s">
        <v>1925</v>
      </c>
      <c r="W328" t="s">
        <v>1925</v>
      </c>
      <c r="X328" t="s">
        <v>1925</v>
      </c>
      <c r="Y328" t="s">
        <v>1925</v>
      </c>
      <c r="Z328" t="s">
        <v>1925</v>
      </c>
      <c r="AA328" t="s">
        <v>1925</v>
      </c>
      <c r="AB328" t="s">
        <v>1925</v>
      </c>
      <c r="AC328" t="s">
        <v>1925</v>
      </c>
      <c r="AD328" t="s">
        <v>1925</v>
      </c>
      <c r="AE328" t="s">
        <v>1925</v>
      </c>
      <c r="AF328" t="s">
        <v>1925</v>
      </c>
      <c r="AG328" t="s">
        <v>1925</v>
      </c>
      <c r="AH328" t="s">
        <v>1925</v>
      </c>
      <c r="AI328" t="s">
        <v>1925</v>
      </c>
      <c r="AJ328" t="s">
        <v>1925</v>
      </c>
      <c r="AK328" t="s">
        <v>1925</v>
      </c>
      <c r="AL328" t="s">
        <v>1925</v>
      </c>
      <c r="AM328" t="s">
        <v>1925</v>
      </c>
      <c r="AN328" t="s">
        <v>1925</v>
      </c>
      <c r="AO328" t="s">
        <v>1925</v>
      </c>
      <c r="AP328" t="s">
        <v>1925</v>
      </c>
      <c r="AQ328" t="s">
        <v>1925</v>
      </c>
      <c r="AR328" t="s">
        <v>1925</v>
      </c>
      <c r="AS328" t="s">
        <v>1925</v>
      </c>
      <c r="AT328" t="s">
        <v>1925</v>
      </c>
      <c r="AU328" t="s">
        <v>1925</v>
      </c>
      <c r="AV328" t="s">
        <v>1925</v>
      </c>
      <c r="AW328" t="s">
        <v>1925</v>
      </c>
      <c r="AX328" t="s">
        <v>1925</v>
      </c>
      <c r="AY328" t="s">
        <v>1925</v>
      </c>
      <c r="AZ328" t="s">
        <v>1925</v>
      </c>
      <c r="BA328" t="s">
        <v>1925</v>
      </c>
      <c r="BB328" t="s">
        <v>1925</v>
      </c>
      <c r="BC328" t="s">
        <v>1925</v>
      </c>
      <c r="BD328" t="s">
        <v>1925</v>
      </c>
      <c r="BE328" t="s">
        <v>1925</v>
      </c>
      <c r="BF328" t="s">
        <v>1925</v>
      </c>
      <c r="BG328" t="s">
        <v>1925</v>
      </c>
      <c r="BH328" t="s">
        <v>1925</v>
      </c>
      <c r="BI328" t="s">
        <v>1925</v>
      </c>
      <c r="BJ328" t="s">
        <v>1925</v>
      </c>
      <c r="BK328" t="s">
        <v>1925</v>
      </c>
      <c r="BL328" t="s">
        <v>1925</v>
      </c>
      <c r="BM328" t="s">
        <v>1925</v>
      </c>
      <c r="BN328" t="s">
        <v>1925</v>
      </c>
      <c r="BO328" t="s">
        <v>1925</v>
      </c>
      <c r="BP328" t="s">
        <v>1925</v>
      </c>
      <c r="BQ328" t="s">
        <v>1925</v>
      </c>
      <c r="BR328" t="s">
        <v>1925</v>
      </c>
      <c r="BS328" t="s">
        <v>1925</v>
      </c>
      <c r="BT328">
        <v>1</v>
      </c>
      <c r="BU328">
        <v>0</v>
      </c>
      <c r="BV328">
        <v>0</v>
      </c>
      <c r="BW328">
        <v>0</v>
      </c>
      <c r="BX328">
        <v>0</v>
      </c>
      <c r="BY328">
        <v>0</v>
      </c>
      <c r="BZ328">
        <v>1</v>
      </c>
      <c r="CA328">
        <v>1</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1</v>
      </c>
      <c r="CU328">
        <v>0</v>
      </c>
      <c r="CV328">
        <v>1</v>
      </c>
      <c r="CW328">
        <v>0</v>
      </c>
      <c r="CX328">
        <v>1</v>
      </c>
      <c r="CY328">
        <v>0</v>
      </c>
      <c r="CZ328">
        <v>1</v>
      </c>
      <c r="DA328">
        <v>1</v>
      </c>
      <c r="DB328">
        <v>0</v>
      </c>
      <c r="DC328">
        <v>0</v>
      </c>
      <c r="DD328">
        <v>0</v>
      </c>
      <c r="DE328">
        <v>0</v>
      </c>
      <c r="DF328">
        <v>0</v>
      </c>
      <c r="DG328">
        <v>0</v>
      </c>
      <c r="DH328">
        <v>0</v>
      </c>
      <c r="DI328">
        <v>0</v>
      </c>
      <c r="DJ328">
        <v>0</v>
      </c>
      <c r="DK328">
        <v>0</v>
      </c>
      <c r="DL328">
        <v>0</v>
      </c>
      <c r="DM328">
        <v>0</v>
      </c>
      <c r="DN328">
        <v>1</v>
      </c>
      <c r="DO328">
        <v>0</v>
      </c>
      <c r="DP328">
        <v>0</v>
      </c>
      <c r="DQ328">
        <v>0</v>
      </c>
      <c r="DR328">
        <v>0</v>
      </c>
      <c r="DS328">
        <v>1</v>
      </c>
      <c r="DT328">
        <v>0</v>
      </c>
      <c r="DU328">
        <v>0</v>
      </c>
      <c r="DV328">
        <v>0</v>
      </c>
      <c r="DW328">
        <v>0</v>
      </c>
      <c r="DX328">
        <v>0</v>
      </c>
      <c r="DY328">
        <v>0</v>
      </c>
      <c r="DZ328">
        <v>1</v>
      </c>
      <c r="EA328">
        <v>0</v>
      </c>
      <c r="EB328">
        <v>0</v>
      </c>
      <c r="EC328">
        <v>0</v>
      </c>
      <c r="ED328">
        <v>0</v>
      </c>
      <c r="EE328">
        <v>0</v>
      </c>
      <c r="EF328">
        <v>0</v>
      </c>
      <c r="EG328">
        <v>0</v>
      </c>
      <c r="EH328">
        <v>0</v>
      </c>
      <c r="EI328">
        <v>0</v>
      </c>
      <c r="EJ328">
        <v>0</v>
      </c>
      <c r="EK328">
        <v>0</v>
      </c>
      <c r="EL328">
        <v>0</v>
      </c>
      <c r="EM328">
        <v>0</v>
      </c>
      <c r="EN328">
        <v>0</v>
      </c>
      <c r="EO328">
        <v>0</v>
      </c>
      <c r="EP328">
        <v>0</v>
      </c>
      <c r="EQ328">
        <v>0</v>
      </c>
      <c r="ER328">
        <v>0</v>
      </c>
      <c r="ES328">
        <v>0</v>
      </c>
      <c r="ET328">
        <v>0</v>
      </c>
      <c r="EU328">
        <v>0</v>
      </c>
      <c r="EV328">
        <v>1</v>
      </c>
      <c r="EW328">
        <v>0</v>
      </c>
      <c r="EX328">
        <v>0</v>
      </c>
      <c r="EY328">
        <v>0</v>
      </c>
      <c r="EZ328">
        <v>1</v>
      </c>
      <c r="FA328">
        <v>1</v>
      </c>
      <c r="FB328">
        <v>0</v>
      </c>
      <c r="FC328">
        <v>0</v>
      </c>
      <c r="FD328">
        <v>0</v>
      </c>
      <c r="FE328">
        <v>0</v>
      </c>
      <c r="FF328" t="s">
        <v>1925</v>
      </c>
      <c r="FG328" t="s">
        <v>1925</v>
      </c>
      <c r="FH328" t="s">
        <v>1925</v>
      </c>
      <c r="FI328" t="s">
        <v>1925</v>
      </c>
      <c r="FJ328" t="s">
        <v>1925</v>
      </c>
      <c r="FK328" t="s">
        <v>1925</v>
      </c>
      <c r="FL328">
        <v>1</v>
      </c>
      <c r="FM328">
        <v>0</v>
      </c>
      <c r="FN328">
        <v>0</v>
      </c>
      <c r="FO328">
        <v>0</v>
      </c>
      <c r="FP328">
        <v>0</v>
      </c>
      <c r="FQ328">
        <v>0</v>
      </c>
      <c r="FR328">
        <v>2</v>
      </c>
      <c r="FS328" t="s">
        <v>1925</v>
      </c>
      <c r="FT328" t="s">
        <v>1925</v>
      </c>
      <c r="FU328" t="s">
        <v>1925</v>
      </c>
      <c r="FV328" t="s">
        <v>1925</v>
      </c>
      <c r="FW328" t="s">
        <v>1925</v>
      </c>
      <c r="FX328" t="s">
        <v>1925</v>
      </c>
      <c r="FY328" t="s">
        <v>1925</v>
      </c>
      <c r="FZ328" t="s">
        <v>1925</v>
      </c>
      <c r="GA328" t="s">
        <v>1925</v>
      </c>
      <c r="GB328" t="s">
        <v>1925</v>
      </c>
      <c r="GC328">
        <v>1</v>
      </c>
      <c r="GD328">
        <v>0</v>
      </c>
      <c r="GE328">
        <v>1</v>
      </c>
      <c r="GF328">
        <v>1</v>
      </c>
      <c r="GG328">
        <v>0</v>
      </c>
      <c r="GH328">
        <v>1</v>
      </c>
      <c r="GI328">
        <v>1</v>
      </c>
      <c r="GJ328">
        <v>1</v>
      </c>
      <c r="GK328">
        <v>1</v>
      </c>
      <c r="GL328">
        <v>1</v>
      </c>
      <c r="GM328">
        <v>1</v>
      </c>
      <c r="GN328">
        <v>1</v>
      </c>
      <c r="GO328">
        <v>0</v>
      </c>
      <c r="GP328">
        <v>0</v>
      </c>
      <c r="GQ328">
        <v>0</v>
      </c>
      <c r="GR328" t="s">
        <v>1925</v>
      </c>
      <c r="GS328" t="s">
        <v>1925</v>
      </c>
      <c r="GT328" t="s">
        <v>1925</v>
      </c>
      <c r="GU328" t="s">
        <v>1925</v>
      </c>
      <c r="GV328" t="s">
        <v>1925</v>
      </c>
      <c r="GW328" t="s">
        <v>1925</v>
      </c>
      <c r="GX328" t="s">
        <v>1925</v>
      </c>
      <c r="GY328" t="s">
        <v>1925</v>
      </c>
      <c r="GZ328" t="s">
        <v>1925</v>
      </c>
      <c r="HA328" t="s">
        <v>1925</v>
      </c>
      <c r="HB328" t="s">
        <v>1925</v>
      </c>
      <c r="HC328" t="s">
        <v>1925</v>
      </c>
      <c r="HD328" t="s">
        <v>1925</v>
      </c>
      <c r="HE328">
        <v>0</v>
      </c>
      <c r="HF328" t="s">
        <v>1925</v>
      </c>
      <c r="HG328" t="s">
        <v>1925</v>
      </c>
      <c r="HH328" t="s">
        <v>1925</v>
      </c>
      <c r="HI328" t="s">
        <v>1925</v>
      </c>
      <c r="HJ328" t="s">
        <v>1925</v>
      </c>
      <c r="HK328" t="s">
        <v>1925</v>
      </c>
      <c r="HL328" t="s">
        <v>1925</v>
      </c>
      <c r="HM328" t="s">
        <v>1925</v>
      </c>
      <c r="HN328" t="s">
        <v>1925</v>
      </c>
      <c r="HO328" t="s">
        <v>1925</v>
      </c>
      <c r="HP328" t="s">
        <v>1925</v>
      </c>
      <c r="HQ328" t="s">
        <v>1925</v>
      </c>
      <c r="HR328" t="s">
        <v>1925</v>
      </c>
      <c r="HS328" t="s">
        <v>1925</v>
      </c>
    </row>
    <row r="329" spans="1:227" x14ac:dyDescent="0.35">
      <c r="A329" t="s">
        <v>1405</v>
      </c>
      <c r="B329" s="1">
        <v>42937</v>
      </c>
      <c r="C329" s="1">
        <v>42941</v>
      </c>
      <c r="D329">
        <v>1</v>
      </c>
      <c r="E329">
        <v>0</v>
      </c>
      <c r="F329" t="s">
        <v>1925</v>
      </c>
      <c r="G329" t="s">
        <v>1925</v>
      </c>
      <c r="H329" t="s">
        <v>1925</v>
      </c>
      <c r="I329" t="s">
        <v>1925</v>
      </c>
      <c r="J329" t="s">
        <v>1925</v>
      </c>
      <c r="K329" t="s">
        <v>1925</v>
      </c>
      <c r="L329" t="s">
        <v>1925</v>
      </c>
      <c r="M329" t="s">
        <v>1925</v>
      </c>
      <c r="N329" t="s">
        <v>1925</v>
      </c>
      <c r="O329" t="s">
        <v>1925</v>
      </c>
      <c r="P329" t="s">
        <v>1925</v>
      </c>
      <c r="Q329" t="s">
        <v>1925</v>
      </c>
      <c r="R329" t="s">
        <v>1925</v>
      </c>
      <c r="S329" t="s">
        <v>1925</v>
      </c>
      <c r="T329" t="s">
        <v>1925</v>
      </c>
      <c r="U329" t="s">
        <v>1925</v>
      </c>
      <c r="V329" t="s">
        <v>1925</v>
      </c>
      <c r="W329" t="s">
        <v>1925</v>
      </c>
      <c r="X329" t="s">
        <v>1925</v>
      </c>
      <c r="Y329" t="s">
        <v>1925</v>
      </c>
      <c r="Z329" t="s">
        <v>1925</v>
      </c>
      <c r="AA329" t="s">
        <v>1925</v>
      </c>
      <c r="AB329" t="s">
        <v>1925</v>
      </c>
      <c r="AC329" t="s">
        <v>1925</v>
      </c>
      <c r="AD329" t="s">
        <v>1925</v>
      </c>
      <c r="AE329" t="s">
        <v>1925</v>
      </c>
      <c r="AF329" t="s">
        <v>1925</v>
      </c>
      <c r="AG329" t="s">
        <v>1925</v>
      </c>
      <c r="AH329" t="s">
        <v>1925</v>
      </c>
      <c r="AI329" t="s">
        <v>1925</v>
      </c>
      <c r="AJ329" t="s">
        <v>1925</v>
      </c>
      <c r="AK329" t="s">
        <v>1925</v>
      </c>
      <c r="AL329" t="s">
        <v>1925</v>
      </c>
      <c r="AM329" t="s">
        <v>1925</v>
      </c>
      <c r="AN329" t="s">
        <v>1925</v>
      </c>
      <c r="AO329" t="s">
        <v>1925</v>
      </c>
      <c r="AP329" t="s">
        <v>1925</v>
      </c>
      <c r="AQ329" t="s">
        <v>1925</v>
      </c>
      <c r="AR329" t="s">
        <v>1925</v>
      </c>
      <c r="AS329" t="s">
        <v>1925</v>
      </c>
      <c r="AT329" t="s">
        <v>1925</v>
      </c>
      <c r="AU329" t="s">
        <v>1925</v>
      </c>
      <c r="AV329" t="s">
        <v>1925</v>
      </c>
      <c r="AW329" t="s">
        <v>1925</v>
      </c>
      <c r="AX329" t="s">
        <v>1925</v>
      </c>
      <c r="AY329" t="s">
        <v>1925</v>
      </c>
      <c r="AZ329" t="s">
        <v>1925</v>
      </c>
      <c r="BA329" t="s">
        <v>1925</v>
      </c>
      <c r="BB329" t="s">
        <v>1925</v>
      </c>
      <c r="BC329" t="s">
        <v>1925</v>
      </c>
      <c r="BD329" t="s">
        <v>1925</v>
      </c>
      <c r="BE329" t="s">
        <v>1925</v>
      </c>
      <c r="BF329" t="s">
        <v>1925</v>
      </c>
      <c r="BG329" t="s">
        <v>1925</v>
      </c>
      <c r="BH329" t="s">
        <v>1925</v>
      </c>
      <c r="BI329" t="s">
        <v>1925</v>
      </c>
      <c r="BJ329" t="s">
        <v>1925</v>
      </c>
      <c r="BK329" t="s">
        <v>1925</v>
      </c>
      <c r="BL329" t="s">
        <v>1925</v>
      </c>
      <c r="BM329" t="s">
        <v>1925</v>
      </c>
      <c r="BN329" t="s">
        <v>1925</v>
      </c>
      <c r="BO329" t="s">
        <v>1925</v>
      </c>
      <c r="BP329" t="s">
        <v>1925</v>
      </c>
      <c r="BQ329" t="s">
        <v>1925</v>
      </c>
      <c r="BR329" t="s">
        <v>1925</v>
      </c>
      <c r="BS329" t="s">
        <v>1925</v>
      </c>
      <c r="BT329">
        <v>1</v>
      </c>
      <c r="BU329">
        <v>0</v>
      </c>
      <c r="BV329">
        <v>0</v>
      </c>
      <c r="BW329">
        <v>0</v>
      </c>
      <c r="BX329">
        <v>0</v>
      </c>
      <c r="BY329">
        <v>0</v>
      </c>
      <c r="BZ329">
        <v>1</v>
      </c>
      <c r="CA329">
        <v>1</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1</v>
      </c>
      <c r="CU329">
        <v>0</v>
      </c>
      <c r="CV329">
        <v>1</v>
      </c>
      <c r="CW329">
        <v>0</v>
      </c>
      <c r="CX329">
        <v>1</v>
      </c>
      <c r="CY329">
        <v>0</v>
      </c>
      <c r="CZ329">
        <v>1</v>
      </c>
      <c r="DA329">
        <v>1</v>
      </c>
      <c r="DB329">
        <v>0</v>
      </c>
      <c r="DC329">
        <v>0</v>
      </c>
      <c r="DD329">
        <v>0</v>
      </c>
      <c r="DE329">
        <v>0</v>
      </c>
      <c r="DF329">
        <v>0</v>
      </c>
      <c r="DG329">
        <v>0</v>
      </c>
      <c r="DH329">
        <v>0</v>
      </c>
      <c r="DI329">
        <v>0</v>
      </c>
      <c r="DJ329">
        <v>0</v>
      </c>
      <c r="DK329">
        <v>0</v>
      </c>
      <c r="DL329">
        <v>0</v>
      </c>
      <c r="DM329">
        <v>0</v>
      </c>
      <c r="DN329">
        <v>1</v>
      </c>
      <c r="DO329">
        <v>0</v>
      </c>
      <c r="DP329">
        <v>0</v>
      </c>
      <c r="DQ329">
        <v>0</v>
      </c>
      <c r="DR329">
        <v>0</v>
      </c>
      <c r="DS329">
        <v>1</v>
      </c>
      <c r="DT329">
        <v>0</v>
      </c>
      <c r="DU329">
        <v>0</v>
      </c>
      <c r="DV329">
        <v>0</v>
      </c>
      <c r="DW329">
        <v>0</v>
      </c>
      <c r="DX329">
        <v>0</v>
      </c>
      <c r="DY329">
        <v>0</v>
      </c>
      <c r="DZ329">
        <v>1</v>
      </c>
      <c r="EA329">
        <v>0</v>
      </c>
      <c r="EB329">
        <v>0</v>
      </c>
      <c r="EC329">
        <v>0</v>
      </c>
      <c r="ED329">
        <v>0</v>
      </c>
      <c r="EE329">
        <v>0</v>
      </c>
      <c r="EF329">
        <v>0</v>
      </c>
      <c r="EG329">
        <v>0</v>
      </c>
      <c r="EH329">
        <v>0</v>
      </c>
      <c r="EI329">
        <v>0</v>
      </c>
      <c r="EJ329">
        <v>0</v>
      </c>
      <c r="EK329">
        <v>0</v>
      </c>
      <c r="EL329">
        <v>0</v>
      </c>
      <c r="EM329">
        <v>0</v>
      </c>
      <c r="EN329">
        <v>0</v>
      </c>
      <c r="EO329">
        <v>0</v>
      </c>
      <c r="EP329">
        <v>0</v>
      </c>
      <c r="EQ329">
        <v>0</v>
      </c>
      <c r="ER329">
        <v>0</v>
      </c>
      <c r="ES329">
        <v>0</v>
      </c>
      <c r="ET329">
        <v>0</v>
      </c>
      <c r="EU329">
        <v>0</v>
      </c>
      <c r="EV329">
        <v>1</v>
      </c>
      <c r="EW329">
        <v>0</v>
      </c>
      <c r="EX329">
        <v>0</v>
      </c>
      <c r="EY329">
        <v>0</v>
      </c>
      <c r="EZ329">
        <v>1</v>
      </c>
      <c r="FA329">
        <v>1</v>
      </c>
      <c r="FB329">
        <v>0</v>
      </c>
      <c r="FC329">
        <v>0</v>
      </c>
      <c r="FD329">
        <v>0</v>
      </c>
      <c r="FE329">
        <v>0</v>
      </c>
      <c r="FF329" t="s">
        <v>1925</v>
      </c>
      <c r="FG329" t="s">
        <v>1925</v>
      </c>
      <c r="FH329" t="s">
        <v>1925</v>
      </c>
      <c r="FI329" t="s">
        <v>1925</v>
      </c>
      <c r="FJ329" t="s">
        <v>1925</v>
      </c>
      <c r="FK329" t="s">
        <v>1925</v>
      </c>
      <c r="FL329">
        <v>1</v>
      </c>
      <c r="FM329">
        <v>0</v>
      </c>
      <c r="FN329">
        <v>0</v>
      </c>
      <c r="FO329">
        <v>0</v>
      </c>
      <c r="FP329">
        <v>0</v>
      </c>
      <c r="FQ329">
        <v>0</v>
      </c>
      <c r="FR329">
        <v>2</v>
      </c>
      <c r="FS329" t="s">
        <v>1925</v>
      </c>
      <c r="FT329" t="s">
        <v>1925</v>
      </c>
      <c r="FU329" t="s">
        <v>1925</v>
      </c>
      <c r="FV329" t="s">
        <v>1925</v>
      </c>
      <c r="FW329" t="s">
        <v>1925</v>
      </c>
      <c r="FX329" t="s">
        <v>1925</v>
      </c>
      <c r="FY329" t="s">
        <v>1925</v>
      </c>
      <c r="FZ329" t="s">
        <v>1925</v>
      </c>
      <c r="GA329" t="s">
        <v>1925</v>
      </c>
      <c r="GB329" t="s">
        <v>1925</v>
      </c>
      <c r="GC329">
        <v>1</v>
      </c>
      <c r="GD329">
        <v>0</v>
      </c>
      <c r="GE329">
        <v>1</v>
      </c>
      <c r="GF329">
        <v>1</v>
      </c>
      <c r="GG329">
        <v>0</v>
      </c>
      <c r="GH329">
        <v>1</v>
      </c>
      <c r="GI329">
        <v>1</v>
      </c>
      <c r="GJ329">
        <v>1</v>
      </c>
      <c r="GK329">
        <v>1</v>
      </c>
      <c r="GL329">
        <v>1</v>
      </c>
      <c r="GM329">
        <v>1</v>
      </c>
      <c r="GN329">
        <v>1</v>
      </c>
      <c r="GO329">
        <v>0</v>
      </c>
      <c r="GP329">
        <v>0</v>
      </c>
      <c r="GQ329">
        <v>0</v>
      </c>
      <c r="GR329" t="s">
        <v>1925</v>
      </c>
      <c r="GS329" t="s">
        <v>1925</v>
      </c>
      <c r="GT329" t="s">
        <v>1925</v>
      </c>
      <c r="GU329" t="s">
        <v>1925</v>
      </c>
      <c r="GV329" t="s">
        <v>1925</v>
      </c>
      <c r="GW329" t="s">
        <v>1925</v>
      </c>
      <c r="GX329" t="s">
        <v>1925</v>
      </c>
      <c r="GY329" t="s">
        <v>1925</v>
      </c>
      <c r="GZ329" t="s">
        <v>1925</v>
      </c>
      <c r="HA329" t="s">
        <v>1925</v>
      </c>
      <c r="HB329" t="s">
        <v>1925</v>
      </c>
      <c r="HC329" t="s">
        <v>1925</v>
      </c>
      <c r="HD329" t="s">
        <v>1925</v>
      </c>
      <c r="HE329">
        <v>0</v>
      </c>
      <c r="HF329" t="s">
        <v>1925</v>
      </c>
      <c r="HG329" t="s">
        <v>1925</v>
      </c>
      <c r="HH329" t="s">
        <v>1925</v>
      </c>
      <c r="HI329" t="s">
        <v>1925</v>
      </c>
      <c r="HJ329" t="s">
        <v>1925</v>
      </c>
      <c r="HK329" t="s">
        <v>1925</v>
      </c>
      <c r="HL329" t="s">
        <v>1925</v>
      </c>
      <c r="HM329" t="s">
        <v>1925</v>
      </c>
      <c r="HN329" t="s">
        <v>1925</v>
      </c>
      <c r="HO329" t="s">
        <v>1925</v>
      </c>
      <c r="HP329" t="s">
        <v>1925</v>
      </c>
      <c r="HQ329" t="s">
        <v>1925</v>
      </c>
      <c r="HR329" t="s">
        <v>1925</v>
      </c>
      <c r="HS329" t="s">
        <v>1925</v>
      </c>
    </row>
    <row r="330" spans="1:227" x14ac:dyDescent="0.35">
      <c r="A330" t="s">
        <v>1405</v>
      </c>
      <c r="B330" s="1">
        <v>42942</v>
      </c>
      <c r="C330" s="1">
        <v>43435</v>
      </c>
      <c r="D330">
        <v>1</v>
      </c>
      <c r="E330">
        <v>0</v>
      </c>
      <c r="F330" t="s">
        <v>1925</v>
      </c>
      <c r="G330" t="s">
        <v>1925</v>
      </c>
      <c r="H330" t="s">
        <v>1925</v>
      </c>
      <c r="I330" t="s">
        <v>1925</v>
      </c>
      <c r="J330" t="s">
        <v>1925</v>
      </c>
      <c r="K330" t="s">
        <v>1925</v>
      </c>
      <c r="L330" t="s">
        <v>1925</v>
      </c>
      <c r="M330" t="s">
        <v>1925</v>
      </c>
      <c r="N330" t="s">
        <v>1925</v>
      </c>
      <c r="O330" t="s">
        <v>1925</v>
      </c>
      <c r="P330" t="s">
        <v>1925</v>
      </c>
      <c r="Q330" t="s">
        <v>1925</v>
      </c>
      <c r="R330" t="s">
        <v>1925</v>
      </c>
      <c r="S330" t="s">
        <v>1925</v>
      </c>
      <c r="T330" t="s">
        <v>1925</v>
      </c>
      <c r="U330" t="s">
        <v>1925</v>
      </c>
      <c r="V330" t="s">
        <v>1925</v>
      </c>
      <c r="W330" t="s">
        <v>1925</v>
      </c>
      <c r="X330" t="s">
        <v>1925</v>
      </c>
      <c r="Y330" t="s">
        <v>1925</v>
      </c>
      <c r="Z330" t="s">
        <v>1925</v>
      </c>
      <c r="AA330" t="s">
        <v>1925</v>
      </c>
      <c r="AB330" t="s">
        <v>1925</v>
      </c>
      <c r="AC330" t="s">
        <v>1925</v>
      </c>
      <c r="AD330" t="s">
        <v>1925</v>
      </c>
      <c r="AE330" t="s">
        <v>1925</v>
      </c>
      <c r="AF330" t="s">
        <v>1925</v>
      </c>
      <c r="AG330" t="s">
        <v>1925</v>
      </c>
      <c r="AH330" t="s">
        <v>1925</v>
      </c>
      <c r="AI330" t="s">
        <v>1925</v>
      </c>
      <c r="AJ330" t="s">
        <v>1925</v>
      </c>
      <c r="AK330" t="s">
        <v>1925</v>
      </c>
      <c r="AL330" t="s">
        <v>1925</v>
      </c>
      <c r="AM330" t="s">
        <v>1925</v>
      </c>
      <c r="AN330" t="s">
        <v>1925</v>
      </c>
      <c r="AO330" t="s">
        <v>1925</v>
      </c>
      <c r="AP330" t="s">
        <v>1925</v>
      </c>
      <c r="AQ330" t="s">
        <v>1925</v>
      </c>
      <c r="AR330" t="s">
        <v>1925</v>
      </c>
      <c r="AS330" t="s">
        <v>1925</v>
      </c>
      <c r="AT330" t="s">
        <v>1925</v>
      </c>
      <c r="AU330" t="s">
        <v>1925</v>
      </c>
      <c r="AV330" t="s">
        <v>1925</v>
      </c>
      <c r="AW330" t="s">
        <v>1925</v>
      </c>
      <c r="AX330" t="s">
        <v>1925</v>
      </c>
      <c r="AY330" t="s">
        <v>1925</v>
      </c>
      <c r="AZ330" t="s">
        <v>1925</v>
      </c>
      <c r="BA330" t="s">
        <v>1925</v>
      </c>
      <c r="BB330" t="s">
        <v>1925</v>
      </c>
      <c r="BC330" t="s">
        <v>1925</v>
      </c>
      <c r="BD330" t="s">
        <v>1925</v>
      </c>
      <c r="BE330" t="s">
        <v>1925</v>
      </c>
      <c r="BF330" t="s">
        <v>1925</v>
      </c>
      <c r="BG330" t="s">
        <v>1925</v>
      </c>
      <c r="BH330" t="s">
        <v>1925</v>
      </c>
      <c r="BI330" t="s">
        <v>1925</v>
      </c>
      <c r="BJ330" t="s">
        <v>1925</v>
      </c>
      <c r="BK330" t="s">
        <v>1925</v>
      </c>
      <c r="BL330" t="s">
        <v>1925</v>
      </c>
      <c r="BM330" t="s">
        <v>1925</v>
      </c>
      <c r="BN330" t="s">
        <v>1925</v>
      </c>
      <c r="BO330" t="s">
        <v>1925</v>
      </c>
      <c r="BP330" t="s">
        <v>1925</v>
      </c>
      <c r="BQ330" t="s">
        <v>1925</v>
      </c>
      <c r="BR330" t="s">
        <v>1925</v>
      </c>
      <c r="BS330" t="s">
        <v>1925</v>
      </c>
      <c r="BT330">
        <v>1</v>
      </c>
      <c r="BU330">
        <v>0</v>
      </c>
      <c r="BV330">
        <v>0</v>
      </c>
      <c r="BW330">
        <v>0</v>
      </c>
      <c r="BX330">
        <v>0</v>
      </c>
      <c r="BY330">
        <v>0</v>
      </c>
      <c r="BZ330">
        <v>1</v>
      </c>
      <c r="CA330">
        <v>1</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1</v>
      </c>
      <c r="CU330">
        <v>0</v>
      </c>
      <c r="CV330">
        <v>1</v>
      </c>
      <c r="CW330">
        <v>0</v>
      </c>
      <c r="CX330">
        <v>1</v>
      </c>
      <c r="CY330">
        <v>0</v>
      </c>
      <c r="CZ330">
        <v>1</v>
      </c>
      <c r="DA330">
        <v>1</v>
      </c>
      <c r="DB330">
        <v>0</v>
      </c>
      <c r="DC330">
        <v>0</v>
      </c>
      <c r="DD330">
        <v>0</v>
      </c>
      <c r="DE330">
        <v>0</v>
      </c>
      <c r="DF330">
        <v>0</v>
      </c>
      <c r="DG330">
        <v>0</v>
      </c>
      <c r="DH330">
        <v>0</v>
      </c>
      <c r="DI330">
        <v>0</v>
      </c>
      <c r="DJ330">
        <v>0</v>
      </c>
      <c r="DK330">
        <v>0</v>
      </c>
      <c r="DL330">
        <v>0</v>
      </c>
      <c r="DM330">
        <v>0</v>
      </c>
      <c r="DN330">
        <v>1</v>
      </c>
      <c r="DO330">
        <v>0</v>
      </c>
      <c r="DP330">
        <v>0</v>
      </c>
      <c r="DQ330">
        <v>0</v>
      </c>
      <c r="DR330">
        <v>0</v>
      </c>
      <c r="DS330">
        <v>1</v>
      </c>
      <c r="DT330">
        <v>0</v>
      </c>
      <c r="DU330">
        <v>0</v>
      </c>
      <c r="DV330">
        <v>0</v>
      </c>
      <c r="DW330">
        <v>0</v>
      </c>
      <c r="DX330">
        <v>0</v>
      </c>
      <c r="DY330">
        <v>0</v>
      </c>
      <c r="DZ330">
        <v>1</v>
      </c>
      <c r="EA330">
        <v>0</v>
      </c>
      <c r="EB330">
        <v>0</v>
      </c>
      <c r="EC330">
        <v>0</v>
      </c>
      <c r="ED330">
        <v>0</v>
      </c>
      <c r="EE330">
        <v>0</v>
      </c>
      <c r="EF330">
        <v>0</v>
      </c>
      <c r="EG330">
        <v>0</v>
      </c>
      <c r="EH330">
        <v>0</v>
      </c>
      <c r="EI330">
        <v>0</v>
      </c>
      <c r="EJ330">
        <v>0</v>
      </c>
      <c r="EK330">
        <v>0</v>
      </c>
      <c r="EL330">
        <v>0</v>
      </c>
      <c r="EM330">
        <v>0</v>
      </c>
      <c r="EN330">
        <v>0</v>
      </c>
      <c r="EO330">
        <v>0</v>
      </c>
      <c r="EP330">
        <v>0</v>
      </c>
      <c r="EQ330">
        <v>0</v>
      </c>
      <c r="ER330">
        <v>0</v>
      </c>
      <c r="ES330">
        <v>0</v>
      </c>
      <c r="ET330">
        <v>0</v>
      </c>
      <c r="EU330">
        <v>0</v>
      </c>
      <c r="EV330">
        <v>1</v>
      </c>
      <c r="EW330">
        <v>0</v>
      </c>
      <c r="EX330">
        <v>0</v>
      </c>
      <c r="EY330">
        <v>0</v>
      </c>
      <c r="EZ330">
        <v>1</v>
      </c>
      <c r="FA330">
        <v>1</v>
      </c>
      <c r="FB330">
        <v>0</v>
      </c>
      <c r="FC330">
        <v>0</v>
      </c>
      <c r="FD330">
        <v>0</v>
      </c>
      <c r="FE330">
        <v>0</v>
      </c>
      <c r="FF330" t="s">
        <v>1925</v>
      </c>
      <c r="FG330" t="s">
        <v>1925</v>
      </c>
      <c r="FH330" t="s">
        <v>1925</v>
      </c>
      <c r="FI330" t="s">
        <v>1925</v>
      </c>
      <c r="FJ330" t="s">
        <v>1925</v>
      </c>
      <c r="FK330" t="s">
        <v>1925</v>
      </c>
      <c r="FL330">
        <v>1</v>
      </c>
      <c r="FM330">
        <v>0</v>
      </c>
      <c r="FN330">
        <v>0</v>
      </c>
      <c r="FO330">
        <v>0</v>
      </c>
      <c r="FP330">
        <v>0</v>
      </c>
      <c r="FQ330">
        <v>0</v>
      </c>
      <c r="FR330">
        <v>2</v>
      </c>
      <c r="FS330" t="s">
        <v>1925</v>
      </c>
      <c r="FT330" t="s">
        <v>1925</v>
      </c>
      <c r="FU330" t="s">
        <v>1925</v>
      </c>
      <c r="FV330" t="s">
        <v>1925</v>
      </c>
      <c r="FW330" t="s">
        <v>1925</v>
      </c>
      <c r="FX330" t="s">
        <v>1925</v>
      </c>
      <c r="FY330" t="s">
        <v>1925</v>
      </c>
      <c r="FZ330" t="s">
        <v>1925</v>
      </c>
      <c r="GA330" t="s">
        <v>1925</v>
      </c>
      <c r="GB330" t="s">
        <v>1925</v>
      </c>
      <c r="GC330">
        <v>1</v>
      </c>
      <c r="GD330">
        <v>0</v>
      </c>
      <c r="GE330">
        <v>1</v>
      </c>
      <c r="GF330">
        <v>1</v>
      </c>
      <c r="GG330">
        <v>0</v>
      </c>
      <c r="GH330">
        <v>1</v>
      </c>
      <c r="GI330">
        <v>1</v>
      </c>
      <c r="GJ330">
        <v>1</v>
      </c>
      <c r="GK330">
        <v>1</v>
      </c>
      <c r="GL330">
        <v>1</v>
      </c>
      <c r="GM330">
        <v>1</v>
      </c>
      <c r="GN330">
        <v>1</v>
      </c>
      <c r="GO330">
        <v>0</v>
      </c>
      <c r="GP330">
        <v>0</v>
      </c>
      <c r="GQ330">
        <v>0</v>
      </c>
      <c r="GR330" t="s">
        <v>1925</v>
      </c>
      <c r="GS330" t="s">
        <v>1925</v>
      </c>
      <c r="GT330" t="s">
        <v>1925</v>
      </c>
      <c r="GU330" t="s">
        <v>1925</v>
      </c>
      <c r="GV330" t="s">
        <v>1925</v>
      </c>
      <c r="GW330" t="s">
        <v>1925</v>
      </c>
      <c r="GX330" t="s">
        <v>1925</v>
      </c>
      <c r="GY330" t="s">
        <v>1925</v>
      </c>
      <c r="GZ330" t="s">
        <v>1925</v>
      </c>
      <c r="HA330" t="s">
        <v>1925</v>
      </c>
      <c r="HB330" t="s">
        <v>1925</v>
      </c>
      <c r="HC330" t="s">
        <v>1925</v>
      </c>
      <c r="HD330" t="s">
        <v>1925</v>
      </c>
      <c r="HE330">
        <v>0</v>
      </c>
      <c r="HF330" t="s">
        <v>1925</v>
      </c>
      <c r="HG330" t="s">
        <v>1925</v>
      </c>
      <c r="HH330" t="s">
        <v>1925</v>
      </c>
      <c r="HI330" t="s">
        <v>1925</v>
      </c>
      <c r="HJ330" t="s">
        <v>1925</v>
      </c>
      <c r="HK330" t="s">
        <v>1925</v>
      </c>
      <c r="HL330" t="s">
        <v>1925</v>
      </c>
      <c r="HM330" t="s">
        <v>1925</v>
      </c>
      <c r="HN330" t="s">
        <v>1925</v>
      </c>
      <c r="HO330" t="s">
        <v>1925</v>
      </c>
      <c r="HP330" t="s">
        <v>1925</v>
      </c>
      <c r="HQ330" t="s">
        <v>1925</v>
      </c>
      <c r="HR330" t="s">
        <v>1925</v>
      </c>
      <c r="HS330" t="s">
        <v>1925</v>
      </c>
    </row>
    <row r="331" spans="1:227" x14ac:dyDescent="0.35">
      <c r="A331" t="s">
        <v>1423</v>
      </c>
      <c r="B331" s="1">
        <v>39448</v>
      </c>
      <c r="C331" s="1">
        <v>41816</v>
      </c>
      <c r="D331">
        <v>1</v>
      </c>
      <c r="E331">
        <v>1</v>
      </c>
      <c r="F331">
        <v>1</v>
      </c>
      <c r="G331">
        <v>0</v>
      </c>
      <c r="H331">
        <v>0</v>
      </c>
      <c r="I331">
        <v>0</v>
      </c>
      <c r="J331">
        <v>0</v>
      </c>
      <c r="K331">
        <v>0</v>
      </c>
      <c r="L331">
        <v>0</v>
      </c>
      <c r="M331">
        <v>0</v>
      </c>
      <c r="N331">
        <v>0</v>
      </c>
      <c r="O331">
        <v>0</v>
      </c>
      <c r="P331">
        <v>0</v>
      </c>
      <c r="Q331">
        <v>0</v>
      </c>
      <c r="R331">
        <v>0</v>
      </c>
      <c r="S331">
        <v>1</v>
      </c>
      <c r="T331">
        <v>0</v>
      </c>
      <c r="U331">
        <v>0</v>
      </c>
      <c r="V331">
        <v>1</v>
      </c>
      <c r="W331">
        <v>0</v>
      </c>
      <c r="X331">
        <v>0</v>
      </c>
      <c r="Y331">
        <v>0</v>
      </c>
      <c r="Z331">
        <v>0</v>
      </c>
      <c r="AA331">
        <v>0</v>
      </c>
      <c r="AB331">
        <v>0</v>
      </c>
      <c r="AC331">
        <v>0</v>
      </c>
      <c r="AD331">
        <v>0</v>
      </c>
      <c r="AE331">
        <v>1</v>
      </c>
      <c r="AF331">
        <v>1</v>
      </c>
      <c r="AG331">
        <v>0</v>
      </c>
      <c r="AH331">
        <v>0</v>
      </c>
      <c r="AI331">
        <v>1</v>
      </c>
      <c r="AJ331">
        <v>0</v>
      </c>
      <c r="AK331">
        <v>0</v>
      </c>
      <c r="AL331">
        <v>0</v>
      </c>
      <c r="AM331">
        <v>0</v>
      </c>
      <c r="AN331">
        <v>0</v>
      </c>
      <c r="AO331">
        <v>1</v>
      </c>
      <c r="AP331">
        <v>0</v>
      </c>
      <c r="AQ331">
        <v>0</v>
      </c>
      <c r="AR331">
        <v>0</v>
      </c>
      <c r="AS331">
        <v>1</v>
      </c>
      <c r="AT331">
        <v>0</v>
      </c>
      <c r="AU331">
        <v>0</v>
      </c>
      <c r="AV331">
        <v>0</v>
      </c>
      <c r="AW331">
        <v>0</v>
      </c>
      <c r="AX331">
        <v>0</v>
      </c>
      <c r="AY331">
        <v>0</v>
      </c>
      <c r="AZ331">
        <v>0</v>
      </c>
      <c r="BA331">
        <v>0</v>
      </c>
      <c r="BB331">
        <v>0</v>
      </c>
      <c r="BC331">
        <v>0</v>
      </c>
      <c r="BD331">
        <v>0</v>
      </c>
      <c r="BE331">
        <v>0</v>
      </c>
      <c r="BF331">
        <v>0</v>
      </c>
      <c r="BG331">
        <v>0</v>
      </c>
      <c r="BH331">
        <v>0</v>
      </c>
      <c r="BI331">
        <v>0</v>
      </c>
      <c r="BJ331">
        <v>0</v>
      </c>
      <c r="BK331">
        <v>1</v>
      </c>
      <c r="BL331">
        <v>0</v>
      </c>
      <c r="BM331">
        <v>1</v>
      </c>
      <c r="BN331">
        <v>0</v>
      </c>
      <c r="BO331">
        <v>0</v>
      </c>
      <c r="BP331">
        <v>0</v>
      </c>
      <c r="BQ331">
        <v>0</v>
      </c>
      <c r="BR331">
        <v>0</v>
      </c>
      <c r="BS331">
        <v>0</v>
      </c>
      <c r="BT331">
        <v>1</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1</v>
      </c>
      <c r="CO331" t="s">
        <v>1925</v>
      </c>
      <c r="CP331" t="s">
        <v>1925</v>
      </c>
      <c r="CQ331" t="s">
        <v>1925</v>
      </c>
      <c r="CR331" t="s">
        <v>1925</v>
      </c>
      <c r="CS331" t="s">
        <v>1925</v>
      </c>
      <c r="CT331" t="s">
        <v>1925</v>
      </c>
      <c r="CU331" t="s">
        <v>1925</v>
      </c>
      <c r="CV331" t="s">
        <v>1925</v>
      </c>
      <c r="CW331">
        <v>0</v>
      </c>
      <c r="CX331">
        <v>0</v>
      </c>
      <c r="CY331">
        <v>0</v>
      </c>
      <c r="CZ331">
        <v>0</v>
      </c>
      <c r="DA331">
        <v>0</v>
      </c>
      <c r="DB331">
        <v>0</v>
      </c>
      <c r="DC331">
        <v>0</v>
      </c>
      <c r="DD331">
        <v>0</v>
      </c>
      <c r="DE331">
        <v>1</v>
      </c>
      <c r="DF331">
        <v>1</v>
      </c>
      <c r="DG331">
        <v>0</v>
      </c>
      <c r="DH331">
        <v>0</v>
      </c>
      <c r="DI331">
        <v>0</v>
      </c>
      <c r="DJ331">
        <v>0</v>
      </c>
      <c r="DK331">
        <v>0</v>
      </c>
      <c r="DL331">
        <v>0</v>
      </c>
      <c r="DM331">
        <v>1</v>
      </c>
      <c r="DN331">
        <v>0</v>
      </c>
      <c r="DO331">
        <v>0</v>
      </c>
      <c r="DP331">
        <v>1</v>
      </c>
      <c r="DQ331">
        <v>1</v>
      </c>
      <c r="DR331">
        <v>0</v>
      </c>
      <c r="DS331">
        <v>0</v>
      </c>
      <c r="DT331">
        <v>0</v>
      </c>
      <c r="DU331">
        <v>0</v>
      </c>
      <c r="DV331">
        <v>0</v>
      </c>
      <c r="DW331">
        <v>0</v>
      </c>
      <c r="DX331">
        <v>0</v>
      </c>
      <c r="DY331">
        <v>0</v>
      </c>
      <c r="DZ331">
        <v>0</v>
      </c>
      <c r="EA331">
        <v>0</v>
      </c>
      <c r="EB331">
        <v>0</v>
      </c>
      <c r="EC331">
        <v>0</v>
      </c>
      <c r="ED331">
        <v>0</v>
      </c>
      <c r="EE331">
        <v>0</v>
      </c>
      <c r="EF331">
        <v>0</v>
      </c>
      <c r="EG331">
        <v>0</v>
      </c>
      <c r="EH331">
        <v>0</v>
      </c>
      <c r="EI331">
        <v>0</v>
      </c>
      <c r="EJ331">
        <v>1</v>
      </c>
      <c r="EK331">
        <v>0</v>
      </c>
      <c r="EL331">
        <v>0</v>
      </c>
      <c r="EM331">
        <v>1</v>
      </c>
      <c r="EN331">
        <v>0</v>
      </c>
      <c r="EO331">
        <v>0</v>
      </c>
      <c r="EP331">
        <v>0</v>
      </c>
      <c r="EQ331">
        <v>0</v>
      </c>
      <c r="ER331">
        <v>0</v>
      </c>
      <c r="ES331">
        <v>0</v>
      </c>
      <c r="ET331">
        <v>0</v>
      </c>
      <c r="EU331">
        <v>0</v>
      </c>
      <c r="EV331">
        <v>0</v>
      </c>
      <c r="EW331">
        <v>2</v>
      </c>
      <c r="EX331" t="s">
        <v>1925</v>
      </c>
      <c r="EY331" t="s">
        <v>1925</v>
      </c>
      <c r="EZ331" t="s">
        <v>1925</v>
      </c>
      <c r="FA331" t="s">
        <v>1925</v>
      </c>
      <c r="FB331" t="s">
        <v>1925</v>
      </c>
      <c r="FC331" t="s">
        <v>1925</v>
      </c>
      <c r="FD331" t="s">
        <v>1925</v>
      </c>
      <c r="FE331">
        <v>0</v>
      </c>
      <c r="FF331" t="s">
        <v>1925</v>
      </c>
      <c r="FG331" t="s">
        <v>1925</v>
      </c>
      <c r="FH331" t="s">
        <v>1925</v>
      </c>
      <c r="FI331" t="s">
        <v>1925</v>
      </c>
      <c r="FJ331" t="s">
        <v>1925</v>
      </c>
      <c r="FK331" t="s">
        <v>1925</v>
      </c>
      <c r="FL331">
        <v>0</v>
      </c>
      <c r="FM331">
        <v>0</v>
      </c>
      <c r="FN331">
        <v>0</v>
      </c>
      <c r="FO331">
        <v>0</v>
      </c>
      <c r="FP331">
        <v>0</v>
      </c>
      <c r="FQ331">
        <v>1</v>
      </c>
      <c r="FR331">
        <v>2</v>
      </c>
      <c r="FS331" t="s">
        <v>1925</v>
      </c>
      <c r="FT331" t="s">
        <v>1925</v>
      </c>
      <c r="FU331" t="s">
        <v>1925</v>
      </c>
      <c r="FV331" t="s">
        <v>1925</v>
      </c>
      <c r="FW331" t="s">
        <v>1925</v>
      </c>
      <c r="FX331" t="s">
        <v>1925</v>
      </c>
      <c r="FY331" t="s">
        <v>1925</v>
      </c>
      <c r="FZ331" t="s">
        <v>1925</v>
      </c>
      <c r="GA331" t="s">
        <v>1925</v>
      </c>
      <c r="GB331" t="s">
        <v>1925</v>
      </c>
      <c r="GC331">
        <v>1</v>
      </c>
      <c r="GD331">
        <v>2</v>
      </c>
      <c r="GE331">
        <v>0</v>
      </c>
      <c r="GF331">
        <v>0</v>
      </c>
      <c r="GG331">
        <v>0</v>
      </c>
      <c r="GH331">
        <v>1</v>
      </c>
      <c r="GI331">
        <v>0</v>
      </c>
      <c r="GJ331">
        <v>0</v>
      </c>
      <c r="GK331">
        <v>0</v>
      </c>
      <c r="GL331">
        <v>1</v>
      </c>
      <c r="GM331">
        <v>1</v>
      </c>
      <c r="GN331">
        <v>0</v>
      </c>
      <c r="GO331">
        <v>0</v>
      </c>
      <c r="GP331">
        <v>0</v>
      </c>
      <c r="GQ331">
        <v>0</v>
      </c>
      <c r="GR331" t="s">
        <v>1925</v>
      </c>
      <c r="GS331" t="s">
        <v>1925</v>
      </c>
      <c r="GT331" t="s">
        <v>1925</v>
      </c>
      <c r="GU331" t="s">
        <v>1925</v>
      </c>
      <c r="GV331" t="s">
        <v>1925</v>
      </c>
      <c r="GW331" t="s">
        <v>1925</v>
      </c>
      <c r="GX331" t="s">
        <v>1925</v>
      </c>
      <c r="GY331" t="s">
        <v>1925</v>
      </c>
      <c r="GZ331" t="s">
        <v>1925</v>
      </c>
      <c r="HA331" t="s">
        <v>1925</v>
      </c>
      <c r="HB331" t="s">
        <v>1925</v>
      </c>
      <c r="HC331" t="s">
        <v>1925</v>
      </c>
      <c r="HD331" t="s">
        <v>1925</v>
      </c>
      <c r="HE331">
        <v>1</v>
      </c>
      <c r="HF331">
        <v>0</v>
      </c>
      <c r="HG331">
        <v>0</v>
      </c>
      <c r="HH331">
        <v>0</v>
      </c>
      <c r="HI331">
        <v>0</v>
      </c>
      <c r="HJ331">
        <v>0</v>
      </c>
      <c r="HK331">
        <v>0</v>
      </c>
      <c r="HL331">
        <v>0</v>
      </c>
      <c r="HM331">
        <v>1</v>
      </c>
      <c r="HN331">
        <v>0</v>
      </c>
      <c r="HO331">
        <v>0</v>
      </c>
      <c r="HP331">
        <v>0</v>
      </c>
      <c r="HQ331">
        <v>0</v>
      </c>
      <c r="HR331">
        <v>0</v>
      </c>
      <c r="HS331">
        <v>0</v>
      </c>
    </row>
    <row r="332" spans="1:227" x14ac:dyDescent="0.35">
      <c r="A332" t="s">
        <v>1423</v>
      </c>
      <c r="B332" s="1">
        <v>41817</v>
      </c>
      <c r="C332" s="1">
        <v>42880</v>
      </c>
      <c r="D332">
        <v>1</v>
      </c>
      <c r="E332">
        <v>1</v>
      </c>
      <c r="F332">
        <v>1</v>
      </c>
      <c r="G332">
        <v>0</v>
      </c>
      <c r="H332">
        <v>0</v>
      </c>
      <c r="I332">
        <v>0</v>
      </c>
      <c r="J332">
        <v>0</v>
      </c>
      <c r="K332">
        <v>0</v>
      </c>
      <c r="L332">
        <v>0</v>
      </c>
      <c r="M332">
        <v>0</v>
      </c>
      <c r="N332">
        <v>0</v>
      </c>
      <c r="O332">
        <v>0</v>
      </c>
      <c r="P332">
        <v>0</v>
      </c>
      <c r="Q332">
        <v>0</v>
      </c>
      <c r="R332">
        <v>0</v>
      </c>
      <c r="S332">
        <v>1</v>
      </c>
      <c r="T332">
        <v>0</v>
      </c>
      <c r="U332">
        <v>0</v>
      </c>
      <c r="V332">
        <v>1</v>
      </c>
      <c r="W332">
        <v>1</v>
      </c>
      <c r="X332">
        <v>0</v>
      </c>
      <c r="Y332">
        <v>1</v>
      </c>
      <c r="Z332">
        <v>1</v>
      </c>
      <c r="AA332">
        <v>1</v>
      </c>
      <c r="AB332">
        <v>0</v>
      </c>
      <c r="AC332">
        <v>1</v>
      </c>
      <c r="AD332">
        <v>0</v>
      </c>
      <c r="AE332">
        <v>1</v>
      </c>
      <c r="AF332">
        <v>1</v>
      </c>
      <c r="AG332">
        <v>1</v>
      </c>
      <c r="AH332">
        <v>1</v>
      </c>
      <c r="AI332">
        <v>1</v>
      </c>
      <c r="AJ332">
        <v>1</v>
      </c>
      <c r="AK332">
        <v>0</v>
      </c>
      <c r="AL332">
        <v>1</v>
      </c>
      <c r="AM332">
        <v>1</v>
      </c>
      <c r="AN332">
        <v>0</v>
      </c>
      <c r="AO332">
        <v>1</v>
      </c>
      <c r="AP332">
        <v>0</v>
      </c>
      <c r="AQ332">
        <v>0</v>
      </c>
      <c r="AR332">
        <v>0</v>
      </c>
      <c r="AS332">
        <v>1</v>
      </c>
      <c r="AT332">
        <v>0</v>
      </c>
      <c r="AU332">
        <v>0</v>
      </c>
      <c r="AV332">
        <v>0</v>
      </c>
      <c r="AW332">
        <v>0</v>
      </c>
      <c r="AX332">
        <v>0</v>
      </c>
      <c r="AY332">
        <v>0</v>
      </c>
      <c r="AZ332">
        <v>0</v>
      </c>
      <c r="BA332">
        <v>0</v>
      </c>
      <c r="BB332">
        <v>0</v>
      </c>
      <c r="BC332">
        <v>0</v>
      </c>
      <c r="BD332">
        <v>0</v>
      </c>
      <c r="BE332">
        <v>0</v>
      </c>
      <c r="BF332">
        <v>0</v>
      </c>
      <c r="BG332">
        <v>0</v>
      </c>
      <c r="BH332">
        <v>0</v>
      </c>
      <c r="BI332">
        <v>0</v>
      </c>
      <c r="BJ332">
        <v>0</v>
      </c>
      <c r="BK332">
        <v>1</v>
      </c>
      <c r="BL332">
        <v>0</v>
      </c>
      <c r="BM332">
        <v>1</v>
      </c>
      <c r="BN332">
        <v>0</v>
      </c>
      <c r="BO332">
        <v>0</v>
      </c>
      <c r="BP332">
        <v>0</v>
      </c>
      <c r="BQ332">
        <v>0</v>
      </c>
      <c r="BR332">
        <v>0</v>
      </c>
      <c r="BS332">
        <v>0</v>
      </c>
      <c r="BT332">
        <v>1</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1</v>
      </c>
      <c r="CO332" t="s">
        <v>1925</v>
      </c>
      <c r="CP332" t="s">
        <v>1925</v>
      </c>
      <c r="CQ332" t="s">
        <v>1925</v>
      </c>
      <c r="CR332" t="s">
        <v>1925</v>
      </c>
      <c r="CS332" t="s">
        <v>1925</v>
      </c>
      <c r="CT332" t="s">
        <v>1925</v>
      </c>
      <c r="CU332" t="s">
        <v>1925</v>
      </c>
      <c r="CV332" t="s">
        <v>1925</v>
      </c>
      <c r="CW332">
        <v>0</v>
      </c>
      <c r="CX332">
        <v>1</v>
      </c>
      <c r="CY332">
        <v>1</v>
      </c>
      <c r="CZ332">
        <v>1</v>
      </c>
      <c r="DA332">
        <v>1</v>
      </c>
      <c r="DB332">
        <v>0</v>
      </c>
      <c r="DC332">
        <v>1</v>
      </c>
      <c r="DD332">
        <v>0</v>
      </c>
      <c r="DE332">
        <v>1</v>
      </c>
      <c r="DF332">
        <v>1</v>
      </c>
      <c r="DG332">
        <v>1</v>
      </c>
      <c r="DH332">
        <v>1</v>
      </c>
      <c r="DI332">
        <v>1</v>
      </c>
      <c r="DJ332">
        <v>0</v>
      </c>
      <c r="DK332">
        <v>1</v>
      </c>
      <c r="DL332">
        <v>1</v>
      </c>
      <c r="DM332">
        <v>1</v>
      </c>
      <c r="DN332">
        <v>1</v>
      </c>
      <c r="DO332">
        <v>0</v>
      </c>
      <c r="DP332">
        <v>1</v>
      </c>
      <c r="DQ332">
        <v>1</v>
      </c>
      <c r="DR332">
        <v>0</v>
      </c>
      <c r="DS332">
        <v>1</v>
      </c>
      <c r="DT332">
        <v>1</v>
      </c>
      <c r="DU332">
        <v>0</v>
      </c>
      <c r="DV332">
        <v>0</v>
      </c>
      <c r="DW332">
        <v>0</v>
      </c>
      <c r="DX332">
        <v>0</v>
      </c>
      <c r="DY332">
        <v>0</v>
      </c>
      <c r="DZ332">
        <v>0</v>
      </c>
      <c r="EA332">
        <v>0</v>
      </c>
      <c r="EB332">
        <v>0</v>
      </c>
      <c r="EC332">
        <v>0</v>
      </c>
      <c r="ED332">
        <v>0</v>
      </c>
      <c r="EE332">
        <v>0</v>
      </c>
      <c r="EF332">
        <v>0</v>
      </c>
      <c r="EG332">
        <v>0</v>
      </c>
      <c r="EH332">
        <v>0</v>
      </c>
      <c r="EI332">
        <v>0</v>
      </c>
      <c r="EJ332">
        <v>1</v>
      </c>
      <c r="EK332">
        <v>0</v>
      </c>
      <c r="EL332">
        <v>0</v>
      </c>
      <c r="EM332">
        <v>1</v>
      </c>
      <c r="EN332">
        <v>0</v>
      </c>
      <c r="EO332">
        <v>0</v>
      </c>
      <c r="EP332">
        <v>0</v>
      </c>
      <c r="EQ332">
        <v>0</v>
      </c>
      <c r="ER332">
        <v>0</v>
      </c>
      <c r="ES332">
        <v>0</v>
      </c>
      <c r="ET332">
        <v>0</v>
      </c>
      <c r="EU332">
        <v>0</v>
      </c>
      <c r="EV332">
        <v>0</v>
      </c>
      <c r="EW332">
        <v>2</v>
      </c>
      <c r="EX332" t="s">
        <v>1925</v>
      </c>
      <c r="EY332" t="s">
        <v>1925</v>
      </c>
      <c r="EZ332" t="s">
        <v>1925</v>
      </c>
      <c r="FA332" t="s">
        <v>1925</v>
      </c>
      <c r="FB332" t="s">
        <v>1925</v>
      </c>
      <c r="FC332" t="s">
        <v>1925</v>
      </c>
      <c r="FD332" t="s">
        <v>1925</v>
      </c>
      <c r="FE332">
        <v>0</v>
      </c>
      <c r="FF332" t="s">
        <v>1925</v>
      </c>
      <c r="FG332" t="s">
        <v>1925</v>
      </c>
      <c r="FH332" t="s">
        <v>1925</v>
      </c>
      <c r="FI332" t="s">
        <v>1925</v>
      </c>
      <c r="FJ332" t="s">
        <v>1925</v>
      </c>
      <c r="FK332" t="s">
        <v>1925</v>
      </c>
      <c r="FL332">
        <v>0</v>
      </c>
      <c r="FM332">
        <v>0</v>
      </c>
      <c r="FN332">
        <v>0</v>
      </c>
      <c r="FO332">
        <v>0</v>
      </c>
      <c r="FP332">
        <v>0</v>
      </c>
      <c r="FQ332">
        <v>1</v>
      </c>
      <c r="FR332">
        <v>2</v>
      </c>
      <c r="FS332" t="s">
        <v>1925</v>
      </c>
      <c r="FT332" t="s">
        <v>1925</v>
      </c>
      <c r="FU332" t="s">
        <v>1925</v>
      </c>
      <c r="FV332" t="s">
        <v>1925</v>
      </c>
      <c r="FW332" t="s">
        <v>1925</v>
      </c>
      <c r="FX332" t="s">
        <v>1925</v>
      </c>
      <c r="FY332" t="s">
        <v>1925</v>
      </c>
      <c r="FZ332" t="s">
        <v>1925</v>
      </c>
      <c r="GA332" t="s">
        <v>1925</v>
      </c>
      <c r="GB332" t="s">
        <v>1925</v>
      </c>
      <c r="GC332">
        <v>1</v>
      </c>
      <c r="GD332">
        <v>2</v>
      </c>
      <c r="GE332">
        <v>0</v>
      </c>
      <c r="GF332">
        <v>0</v>
      </c>
      <c r="GG332">
        <v>0</v>
      </c>
      <c r="GH332">
        <v>1</v>
      </c>
      <c r="GI332">
        <v>0</v>
      </c>
      <c r="GJ332">
        <v>0</v>
      </c>
      <c r="GK332">
        <v>0</v>
      </c>
      <c r="GL332">
        <v>1</v>
      </c>
      <c r="GM332">
        <v>1</v>
      </c>
      <c r="GN332">
        <v>0</v>
      </c>
      <c r="GO332">
        <v>0</v>
      </c>
      <c r="GP332">
        <v>0</v>
      </c>
      <c r="GQ332">
        <v>0</v>
      </c>
      <c r="GR332" t="s">
        <v>1925</v>
      </c>
      <c r="GS332" t="s">
        <v>1925</v>
      </c>
      <c r="GT332" t="s">
        <v>1925</v>
      </c>
      <c r="GU332" t="s">
        <v>1925</v>
      </c>
      <c r="GV332" t="s">
        <v>1925</v>
      </c>
      <c r="GW332" t="s">
        <v>1925</v>
      </c>
      <c r="GX332" t="s">
        <v>1925</v>
      </c>
      <c r="GY332" t="s">
        <v>1925</v>
      </c>
      <c r="GZ332" t="s">
        <v>1925</v>
      </c>
      <c r="HA332" t="s">
        <v>1925</v>
      </c>
      <c r="HB332" t="s">
        <v>1925</v>
      </c>
      <c r="HC332" t="s">
        <v>1925</v>
      </c>
      <c r="HD332" t="s">
        <v>1925</v>
      </c>
      <c r="HE332">
        <v>1</v>
      </c>
      <c r="HF332">
        <v>1</v>
      </c>
      <c r="HG332">
        <v>0</v>
      </c>
      <c r="HH332">
        <v>0</v>
      </c>
      <c r="HI332">
        <v>0</v>
      </c>
      <c r="HJ332">
        <v>0</v>
      </c>
      <c r="HK332">
        <v>0</v>
      </c>
      <c r="HL332">
        <v>0</v>
      </c>
      <c r="HM332">
        <v>1</v>
      </c>
      <c r="HN332">
        <v>0</v>
      </c>
      <c r="HO332">
        <v>0</v>
      </c>
      <c r="HP332">
        <v>0</v>
      </c>
      <c r="HQ332">
        <v>0</v>
      </c>
      <c r="HR332">
        <v>0</v>
      </c>
      <c r="HS332">
        <v>0</v>
      </c>
    </row>
    <row r="333" spans="1:227" x14ac:dyDescent="0.35">
      <c r="A333" t="s">
        <v>1423</v>
      </c>
      <c r="B333" s="1">
        <v>42881</v>
      </c>
      <c r="C333" s="1">
        <v>43435</v>
      </c>
      <c r="D333">
        <v>1</v>
      </c>
      <c r="E333">
        <v>1</v>
      </c>
      <c r="F333">
        <v>1</v>
      </c>
      <c r="G333">
        <v>0</v>
      </c>
      <c r="H333">
        <v>0</v>
      </c>
      <c r="I333">
        <v>0</v>
      </c>
      <c r="J333">
        <v>0</v>
      </c>
      <c r="K333">
        <v>0</v>
      </c>
      <c r="L333">
        <v>0</v>
      </c>
      <c r="M333">
        <v>0</v>
      </c>
      <c r="N333">
        <v>0</v>
      </c>
      <c r="O333">
        <v>0</v>
      </c>
      <c r="P333">
        <v>0</v>
      </c>
      <c r="Q333">
        <v>0</v>
      </c>
      <c r="R333">
        <v>0</v>
      </c>
      <c r="S333">
        <v>1</v>
      </c>
      <c r="T333">
        <v>0</v>
      </c>
      <c r="U333">
        <v>0</v>
      </c>
      <c r="V333">
        <v>1</v>
      </c>
      <c r="W333">
        <v>1</v>
      </c>
      <c r="X333">
        <v>0</v>
      </c>
      <c r="Y333">
        <v>1</v>
      </c>
      <c r="Z333">
        <v>1</v>
      </c>
      <c r="AA333">
        <v>1</v>
      </c>
      <c r="AB333">
        <v>0</v>
      </c>
      <c r="AC333">
        <v>1</v>
      </c>
      <c r="AD333">
        <v>1</v>
      </c>
      <c r="AE333">
        <v>1</v>
      </c>
      <c r="AF333">
        <v>1</v>
      </c>
      <c r="AG333">
        <v>1</v>
      </c>
      <c r="AH333">
        <v>1</v>
      </c>
      <c r="AI333">
        <v>1</v>
      </c>
      <c r="AJ333">
        <v>1</v>
      </c>
      <c r="AK333">
        <v>0</v>
      </c>
      <c r="AL333">
        <v>1</v>
      </c>
      <c r="AM333">
        <v>1</v>
      </c>
      <c r="AN333">
        <v>0</v>
      </c>
      <c r="AO333">
        <v>1</v>
      </c>
      <c r="AP333">
        <v>0</v>
      </c>
      <c r="AQ333">
        <v>0</v>
      </c>
      <c r="AR333">
        <v>0</v>
      </c>
      <c r="AS333">
        <v>1</v>
      </c>
      <c r="AT333">
        <v>0</v>
      </c>
      <c r="AU333">
        <v>0</v>
      </c>
      <c r="AV333">
        <v>0</v>
      </c>
      <c r="AW333">
        <v>0</v>
      </c>
      <c r="AX333">
        <v>0</v>
      </c>
      <c r="AY333">
        <v>0</v>
      </c>
      <c r="AZ333">
        <v>0</v>
      </c>
      <c r="BA333">
        <v>0</v>
      </c>
      <c r="BB333">
        <v>0</v>
      </c>
      <c r="BC333">
        <v>0</v>
      </c>
      <c r="BD333">
        <v>0</v>
      </c>
      <c r="BE333">
        <v>0</v>
      </c>
      <c r="BF333">
        <v>0</v>
      </c>
      <c r="BG333">
        <v>0</v>
      </c>
      <c r="BH333">
        <v>0</v>
      </c>
      <c r="BI333">
        <v>0</v>
      </c>
      <c r="BJ333">
        <v>0</v>
      </c>
      <c r="BK333">
        <v>1</v>
      </c>
      <c r="BL333">
        <v>0</v>
      </c>
      <c r="BM333">
        <v>1</v>
      </c>
      <c r="BN333">
        <v>0</v>
      </c>
      <c r="BO333">
        <v>0</v>
      </c>
      <c r="BP333">
        <v>0</v>
      </c>
      <c r="BQ333">
        <v>0</v>
      </c>
      <c r="BR333">
        <v>0</v>
      </c>
      <c r="BS333">
        <v>0</v>
      </c>
      <c r="BT333">
        <v>1</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1</v>
      </c>
      <c r="CO333" t="s">
        <v>1925</v>
      </c>
      <c r="CP333" t="s">
        <v>1925</v>
      </c>
      <c r="CQ333" t="s">
        <v>1925</v>
      </c>
      <c r="CR333" t="s">
        <v>1925</v>
      </c>
      <c r="CS333" t="s">
        <v>1925</v>
      </c>
      <c r="CT333" t="s">
        <v>1925</v>
      </c>
      <c r="CU333" t="s">
        <v>1925</v>
      </c>
      <c r="CV333" t="s">
        <v>1925</v>
      </c>
      <c r="CW333">
        <v>0</v>
      </c>
      <c r="CX333">
        <v>1</v>
      </c>
      <c r="CY333">
        <v>1</v>
      </c>
      <c r="CZ333">
        <v>1</v>
      </c>
      <c r="DA333">
        <v>1</v>
      </c>
      <c r="DB333">
        <v>0</v>
      </c>
      <c r="DC333">
        <v>1</v>
      </c>
      <c r="DD333">
        <v>1</v>
      </c>
      <c r="DE333">
        <v>1</v>
      </c>
      <c r="DF333">
        <v>1</v>
      </c>
      <c r="DG333">
        <v>1</v>
      </c>
      <c r="DH333">
        <v>1</v>
      </c>
      <c r="DI333">
        <v>1</v>
      </c>
      <c r="DJ333">
        <v>0</v>
      </c>
      <c r="DK333">
        <v>1</v>
      </c>
      <c r="DL333">
        <v>1</v>
      </c>
      <c r="DM333">
        <v>1</v>
      </c>
      <c r="DN333">
        <v>1</v>
      </c>
      <c r="DO333">
        <v>0</v>
      </c>
      <c r="DP333">
        <v>1</v>
      </c>
      <c r="DQ333">
        <v>1</v>
      </c>
      <c r="DR333">
        <v>0</v>
      </c>
      <c r="DS333">
        <v>1</v>
      </c>
      <c r="DT333">
        <v>1</v>
      </c>
      <c r="DU333">
        <v>1</v>
      </c>
      <c r="DV333">
        <v>0</v>
      </c>
      <c r="DW333">
        <v>0</v>
      </c>
      <c r="DX333">
        <v>0</v>
      </c>
      <c r="DY333">
        <v>0</v>
      </c>
      <c r="DZ333">
        <v>0</v>
      </c>
      <c r="EA333">
        <v>0</v>
      </c>
      <c r="EB333">
        <v>0</v>
      </c>
      <c r="EC333">
        <v>0</v>
      </c>
      <c r="ED333">
        <v>0</v>
      </c>
      <c r="EE333">
        <v>0</v>
      </c>
      <c r="EF333">
        <v>0</v>
      </c>
      <c r="EG333">
        <v>0</v>
      </c>
      <c r="EH333">
        <v>0</v>
      </c>
      <c r="EI333">
        <v>0</v>
      </c>
      <c r="EJ333">
        <v>1</v>
      </c>
      <c r="EK333">
        <v>0</v>
      </c>
      <c r="EL333">
        <v>0</v>
      </c>
      <c r="EM333">
        <v>1</v>
      </c>
      <c r="EN333">
        <v>0</v>
      </c>
      <c r="EO333">
        <v>0</v>
      </c>
      <c r="EP333">
        <v>0</v>
      </c>
      <c r="EQ333">
        <v>0</v>
      </c>
      <c r="ER333">
        <v>0</v>
      </c>
      <c r="ES333">
        <v>0</v>
      </c>
      <c r="ET333">
        <v>0</v>
      </c>
      <c r="EU333">
        <v>0</v>
      </c>
      <c r="EV333">
        <v>0</v>
      </c>
      <c r="EW333">
        <v>2</v>
      </c>
      <c r="EX333" t="s">
        <v>1925</v>
      </c>
      <c r="EY333" t="s">
        <v>1925</v>
      </c>
      <c r="EZ333" t="s">
        <v>1925</v>
      </c>
      <c r="FA333" t="s">
        <v>1925</v>
      </c>
      <c r="FB333" t="s">
        <v>1925</v>
      </c>
      <c r="FC333" t="s">
        <v>1925</v>
      </c>
      <c r="FD333" t="s">
        <v>1925</v>
      </c>
      <c r="FE333">
        <v>0</v>
      </c>
      <c r="FF333" t="s">
        <v>1925</v>
      </c>
      <c r="FG333" t="s">
        <v>1925</v>
      </c>
      <c r="FH333" t="s">
        <v>1925</v>
      </c>
      <c r="FI333" t="s">
        <v>1925</v>
      </c>
      <c r="FJ333" t="s">
        <v>1925</v>
      </c>
      <c r="FK333" t="s">
        <v>1925</v>
      </c>
      <c r="FL333">
        <v>0</v>
      </c>
      <c r="FM333">
        <v>0</v>
      </c>
      <c r="FN333">
        <v>0</v>
      </c>
      <c r="FO333">
        <v>0</v>
      </c>
      <c r="FP333">
        <v>0</v>
      </c>
      <c r="FQ333">
        <v>1</v>
      </c>
      <c r="FR333">
        <v>2</v>
      </c>
      <c r="FS333" t="s">
        <v>1925</v>
      </c>
      <c r="FT333" t="s">
        <v>1925</v>
      </c>
      <c r="FU333" t="s">
        <v>1925</v>
      </c>
      <c r="FV333" t="s">
        <v>1925</v>
      </c>
      <c r="FW333" t="s">
        <v>1925</v>
      </c>
      <c r="FX333" t="s">
        <v>1925</v>
      </c>
      <c r="FY333" t="s">
        <v>1925</v>
      </c>
      <c r="FZ333" t="s">
        <v>1925</v>
      </c>
      <c r="GA333" t="s">
        <v>1925</v>
      </c>
      <c r="GB333" t="s">
        <v>1925</v>
      </c>
      <c r="GC333">
        <v>1</v>
      </c>
      <c r="GD333">
        <v>2</v>
      </c>
      <c r="GE333">
        <v>0</v>
      </c>
      <c r="GF333">
        <v>0</v>
      </c>
      <c r="GG333">
        <v>0</v>
      </c>
      <c r="GH333">
        <v>1</v>
      </c>
      <c r="GI333">
        <v>0</v>
      </c>
      <c r="GJ333">
        <v>0</v>
      </c>
      <c r="GK333">
        <v>0</v>
      </c>
      <c r="GL333">
        <v>1</v>
      </c>
      <c r="GM333">
        <v>1</v>
      </c>
      <c r="GN333">
        <v>0</v>
      </c>
      <c r="GO333">
        <v>0</v>
      </c>
      <c r="GP333">
        <v>0</v>
      </c>
      <c r="GQ333">
        <v>0</v>
      </c>
      <c r="GR333" t="s">
        <v>1925</v>
      </c>
      <c r="GS333" t="s">
        <v>1925</v>
      </c>
      <c r="GT333" t="s">
        <v>1925</v>
      </c>
      <c r="GU333" t="s">
        <v>1925</v>
      </c>
      <c r="GV333" t="s">
        <v>1925</v>
      </c>
      <c r="GW333" t="s">
        <v>1925</v>
      </c>
      <c r="GX333" t="s">
        <v>1925</v>
      </c>
      <c r="GY333" t="s">
        <v>1925</v>
      </c>
      <c r="GZ333" t="s">
        <v>1925</v>
      </c>
      <c r="HA333" t="s">
        <v>1925</v>
      </c>
      <c r="HB333" t="s">
        <v>1925</v>
      </c>
      <c r="HC333" t="s">
        <v>1925</v>
      </c>
      <c r="HD333" t="s">
        <v>1925</v>
      </c>
      <c r="HE333">
        <v>1</v>
      </c>
      <c r="HF333">
        <v>1</v>
      </c>
      <c r="HG333">
        <v>0</v>
      </c>
      <c r="HH333">
        <v>0</v>
      </c>
      <c r="HI333">
        <v>0</v>
      </c>
      <c r="HJ333">
        <v>0</v>
      </c>
      <c r="HK333">
        <v>0</v>
      </c>
      <c r="HL333">
        <v>0</v>
      </c>
      <c r="HM333">
        <v>1</v>
      </c>
      <c r="HN333">
        <v>0</v>
      </c>
      <c r="HO333">
        <v>0</v>
      </c>
      <c r="HP333">
        <v>0</v>
      </c>
      <c r="HQ333">
        <v>0</v>
      </c>
      <c r="HR333">
        <v>0</v>
      </c>
      <c r="HS333">
        <v>0</v>
      </c>
    </row>
    <row r="334" spans="1:227" x14ac:dyDescent="0.35">
      <c r="A334" t="s">
        <v>1443</v>
      </c>
      <c r="B334" s="1">
        <v>39448</v>
      </c>
      <c r="C334" s="1">
        <v>42916</v>
      </c>
      <c r="D334">
        <v>1</v>
      </c>
      <c r="E334">
        <v>1</v>
      </c>
      <c r="F334">
        <v>0</v>
      </c>
      <c r="G334">
        <v>0</v>
      </c>
      <c r="H334">
        <v>0</v>
      </c>
      <c r="I334">
        <v>0</v>
      </c>
      <c r="J334">
        <v>0</v>
      </c>
      <c r="K334">
        <v>0</v>
      </c>
      <c r="L334">
        <v>0</v>
      </c>
      <c r="M334">
        <v>0</v>
      </c>
      <c r="N334">
        <v>0</v>
      </c>
      <c r="O334">
        <v>0</v>
      </c>
      <c r="P334">
        <v>1</v>
      </c>
      <c r="Q334" t="s">
        <v>1925</v>
      </c>
      <c r="R334" t="s">
        <v>1925</v>
      </c>
      <c r="S334" t="s">
        <v>1925</v>
      </c>
      <c r="T334" t="s">
        <v>1925</v>
      </c>
      <c r="U334" t="s">
        <v>1925</v>
      </c>
      <c r="V334" t="s">
        <v>1925</v>
      </c>
      <c r="W334">
        <v>0</v>
      </c>
      <c r="X334">
        <v>1</v>
      </c>
      <c r="Y334">
        <v>0</v>
      </c>
      <c r="Z334">
        <v>1</v>
      </c>
      <c r="AA334">
        <v>1</v>
      </c>
      <c r="AB334">
        <v>0</v>
      </c>
      <c r="AC334">
        <v>1</v>
      </c>
      <c r="AD334">
        <v>0</v>
      </c>
      <c r="AE334">
        <v>0</v>
      </c>
      <c r="AF334">
        <v>0</v>
      </c>
      <c r="AG334">
        <v>0</v>
      </c>
      <c r="AH334">
        <v>0</v>
      </c>
      <c r="AI334">
        <v>0</v>
      </c>
      <c r="AJ334">
        <v>0</v>
      </c>
      <c r="AK334">
        <v>0</v>
      </c>
      <c r="AL334">
        <v>0</v>
      </c>
      <c r="AM334">
        <v>0</v>
      </c>
      <c r="AN334">
        <v>0</v>
      </c>
      <c r="AO334">
        <v>1</v>
      </c>
      <c r="AP334">
        <v>0</v>
      </c>
      <c r="AQ334">
        <v>0</v>
      </c>
      <c r="AR334">
        <v>0</v>
      </c>
      <c r="AS334">
        <v>0</v>
      </c>
      <c r="AT334">
        <v>0</v>
      </c>
      <c r="AU334">
        <v>0</v>
      </c>
      <c r="AV334">
        <v>0</v>
      </c>
      <c r="AW334">
        <v>0</v>
      </c>
      <c r="AX334">
        <v>0</v>
      </c>
      <c r="AY334">
        <v>0</v>
      </c>
      <c r="AZ334">
        <v>0</v>
      </c>
      <c r="BA334">
        <v>0</v>
      </c>
      <c r="BB334">
        <v>0</v>
      </c>
      <c r="BC334">
        <v>0</v>
      </c>
      <c r="BD334">
        <v>0</v>
      </c>
      <c r="BE334">
        <v>0</v>
      </c>
      <c r="BF334">
        <v>0</v>
      </c>
      <c r="BG334">
        <v>0</v>
      </c>
      <c r="BH334">
        <v>0</v>
      </c>
      <c r="BI334">
        <v>0</v>
      </c>
      <c r="BJ334">
        <v>0</v>
      </c>
      <c r="BK334">
        <v>1</v>
      </c>
      <c r="BL334">
        <v>0</v>
      </c>
      <c r="BM334">
        <v>0</v>
      </c>
      <c r="BN334">
        <v>0</v>
      </c>
      <c r="BO334">
        <v>0</v>
      </c>
      <c r="BP334">
        <v>1</v>
      </c>
      <c r="BQ334">
        <v>0</v>
      </c>
      <c r="BR334">
        <v>0</v>
      </c>
      <c r="BS334">
        <v>0</v>
      </c>
      <c r="BT334">
        <v>1</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1</v>
      </c>
      <c r="CO334" t="s">
        <v>1925</v>
      </c>
      <c r="CP334" t="s">
        <v>1925</v>
      </c>
      <c r="CQ334" t="s">
        <v>1925</v>
      </c>
      <c r="CR334" t="s">
        <v>1925</v>
      </c>
      <c r="CS334" t="s">
        <v>1925</v>
      </c>
      <c r="CT334" t="s">
        <v>1925</v>
      </c>
      <c r="CU334" t="s">
        <v>1925</v>
      </c>
      <c r="CV334" t="s">
        <v>1925</v>
      </c>
      <c r="CW334">
        <v>1</v>
      </c>
      <c r="CX334">
        <v>0</v>
      </c>
      <c r="CY334">
        <v>0</v>
      </c>
      <c r="CZ334">
        <v>1</v>
      </c>
      <c r="DA334">
        <v>1</v>
      </c>
      <c r="DB334">
        <v>0</v>
      </c>
      <c r="DC334">
        <v>1</v>
      </c>
      <c r="DD334">
        <v>0</v>
      </c>
      <c r="DE334">
        <v>0</v>
      </c>
      <c r="DF334">
        <v>0</v>
      </c>
      <c r="DG334">
        <v>0</v>
      </c>
      <c r="DH334">
        <v>0</v>
      </c>
      <c r="DI334">
        <v>0</v>
      </c>
      <c r="DJ334">
        <v>0</v>
      </c>
      <c r="DK334">
        <v>0</v>
      </c>
      <c r="DL334">
        <v>0</v>
      </c>
      <c r="DM334">
        <v>0</v>
      </c>
      <c r="DN334">
        <v>0</v>
      </c>
      <c r="DO334">
        <v>0</v>
      </c>
      <c r="DP334">
        <v>1</v>
      </c>
      <c r="DQ334">
        <v>0</v>
      </c>
      <c r="DR334">
        <v>0</v>
      </c>
      <c r="DS334">
        <v>0</v>
      </c>
      <c r="DT334">
        <v>0</v>
      </c>
      <c r="DU334">
        <v>0</v>
      </c>
      <c r="DV334">
        <v>0</v>
      </c>
      <c r="DW334">
        <v>0</v>
      </c>
      <c r="DX334">
        <v>0</v>
      </c>
      <c r="DY334">
        <v>0</v>
      </c>
      <c r="DZ334">
        <v>0</v>
      </c>
      <c r="EA334">
        <v>0</v>
      </c>
      <c r="EB334">
        <v>0</v>
      </c>
      <c r="EC334">
        <v>0</v>
      </c>
      <c r="ED334">
        <v>0</v>
      </c>
      <c r="EE334">
        <v>0</v>
      </c>
      <c r="EF334">
        <v>0</v>
      </c>
      <c r="EG334">
        <v>0</v>
      </c>
      <c r="EH334">
        <v>0</v>
      </c>
      <c r="EI334">
        <v>0</v>
      </c>
      <c r="EJ334">
        <v>1</v>
      </c>
      <c r="EK334">
        <v>0</v>
      </c>
      <c r="EL334">
        <v>0</v>
      </c>
      <c r="EM334">
        <v>0</v>
      </c>
      <c r="EN334">
        <v>0</v>
      </c>
      <c r="EO334">
        <v>0</v>
      </c>
      <c r="EP334">
        <v>0</v>
      </c>
      <c r="EQ334">
        <v>1</v>
      </c>
      <c r="ER334">
        <v>0</v>
      </c>
      <c r="ES334">
        <v>0</v>
      </c>
      <c r="ET334">
        <v>0</v>
      </c>
      <c r="EU334">
        <v>0</v>
      </c>
      <c r="EV334">
        <v>0</v>
      </c>
      <c r="EW334">
        <v>2</v>
      </c>
      <c r="EX334" t="s">
        <v>1925</v>
      </c>
      <c r="EY334" t="s">
        <v>1925</v>
      </c>
      <c r="EZ334" t="s">
        <v>1925</v>
      </c>
      <c r="FA334" t="s">
        <v>1925</v>
      </c>
      <c r="FB334" t="s">
        <v>1925</v>
      </c>
      <c r="FC334" t="s">
        <v>1925</v>
      </c>
      <c r="FD334" t="s">
        <v>1925</v>
      </c>
      <c r="FE334">
        <v>0</v>
      </c>
      <c r="FF334" t="s">
        <v>1925</v>
      </c>
      <c r="FG334" t="s">
        <v>1925</v>
      </c>
      <c r="FH334" t="s">
        <v>1925</v>
      </c>
      <c r="FI334" t="s">
        <v>1925</v>
      </c>
      <c r="FJ334" t="s">
        <v>1925</v>
      </c>
      <c r="FK334" t="s">
        <v>1925</v>
      </c>
      <c r="FL334">
        <v>0</v>
      </c>
      <c r="FM334">
        <v>0</v>
      </c>
      <c r="FN334">
        <v>0</v>
      </c>
      <c r="FO334">
        <v>0</v>
      </c>
      <c r="FP334">
        <v>0</v>
      </c>
      <c r="FQ334">
        <v>1</v>
      </c>
      <c r="FR334">
        <v>2</v>
      </c>
      <c r="FS334" t="s">
        <v>1925</v>
      </c>
      <c r="FT334" t="s">
        <v>1925</v>
      </c>
      <c r="FU334" t="s">
        <v>1925</v>
      </c>
      <c r="FV334" t="s">
        <v>1925</v>
      </c>
      <c r="FW334" t="s">
        <v>1925</v>
      </c>
      <c r="FX334" t="s">
        <v>1925</v>
      </c>
      <c r="FY334" t="s">
        <v>1925</v>
      </c>
      <c r="FZ334" t="s">
        <v>1925</v>
      </c>
      <c r="GA334" t="s">
        <v>1925</v>
      </c>
      <c r="GB334" t="s">
        <v>1925</v>
      </c>
      <c r="GC334">
        <v>0</v>
      </c>
      <c r="GD334" t="s">
        <v>1925</v>
      </c>
      <c r="GE334" t="s">
        <v>1925</v>
      </c>
      <c r="GF334" t="s">
        <v>1925</v>
      </c>
      <c r="GG334" t="s">
        <v>1925</v>
      </c>
      <c r="GH334" t="s">
        <v>1925</v>
      </c>
      <c r="GI334" t="s">
        <v>1925</v>
      </c>
      <c r="GJ334" t="s">
        <v>1925</v>
      </c>
      <c r="GK334" t="s">
        <v>1925</v>
      </c>
      <c r="GL334" t="s">
        <v>1925</v>
      </c>
      <c r="GM334" t="s">
        <v>1925</v>
      </c>
      <c r="GN334" t="s">
        <v>1925</v>
      </c>
      <c r="GO334" t="s">
        <v>1925</v>
      </c>
      <c r="GP334" t="s">
        <v>1925</v>
      </c>
      <c r="GQ334" t="s">
        <v>1925</v>
      </c>
      <c r="GR334" t="s">
        <v>1925</v>
      </c>
      <c r="GS334" t="s">
        <v>1925</v>
      </c>
      <c r="GT334" t="s">
        <v>1925</v>
      </c>
      <c r="GU334" t="s">
        <v>1925</v>
      </c>
      <c r="GV334" t="s">
        <v>1925</v>
      </c>
      <c r="GW334" t="s">
        <v>1925</v>
      </c>
      <c r="GX334" t="s">
        <v>1925</v>
      </c>
      <c r="GY334" t="s">
        <v>1925</v>
      </c>
      <c r="GZ334" t="s">
        <v>1925</v>
      </c>
      <c r="HA334" t="s">
        <v>1925</v>
      </c>
      <c r="HB334" t="s">
        <v>1925</v>
      </c>
      <c r="HC334" t="s">
        <v>1925</v>
      </c>
      <c r="HD334" t="s">
        <v>1925</v>
      </c>
      <c r="HE334">
        <v>1</v>
      </c>
      <c r="HF334">
        <v>1</v>
      </c>
      <c r="HG334">
        <v>0</v>
      </c>
      <c r="HH334">
        <v>0</v>
      </c>
      <c r="HI334">
        <v>0</v>
      </c>
      <c r="HJ334">
        <v>0</v>
      </c>
      <c r="HK334">
        <v>0</v>
      </c>
      <c r="HL334">
        <v>0</v>
      </c>
      <c r="HM334">
        <v>0</v>
      </c>
      <c r="HN334">
        <v>0</v>
      </c>
      <c r="HO334">
        <v>0</v>
      </c>
      <c r="HP334">
        <v>0</v>
      </c>
      <c r="HQ334">
        <v>0</v>
      </c>
      <c r="HR334">
        <v>0</v>
      </c>
      <c r="HS334">
        <v>0</v>
      </c>
    </row>
    <row r="335" spans="1:227" x14ac:dyDescent="0.35">
      <c r="A335" t="s">
        <v>1443</v>
      </c>
      <c r="B335" s="1">
        <v>42917</v>
      </c>
      <c r="C335" s="1">
        <v>43435</v>
      </c>
      <c r="D335">
        <v>1</v>
      </c>
      <c r="E335">
        <v>1</v>
      </c>
      <c r="F335">
        <v>0</v>
      </c>
      <c r="G335">
        <v>0</v>
      </c>
      <c r="H335">
        <v>0</v>
      </c>
      <c r="I335">
        <v>0</v>
      </c>
      <c r="J335">
        <v>0</v>
      </c>
      <c r="K335">
        <v>0</v>
      </c>
      <c r="L335">
        <v>0</v>
      </c>
      <c r="M335">
        <v>0</v>
      </c>
      <c r="N335">
        <v>0</v>
      </c>
      <c r="O335">
        <v>0</v>
      </c>
      <c r="P335">
        <v>1</v>
      </c>
      <c r="Q335" t="s">
        <v>1925</v>
      </c>
      <c r="R335" t="s">
        <v>1925</v>
      </c>
      <c r="S335" t="s">
        <v>1925</v>
      </c>
      <c r="T335" t="s">
        <v>1925</v>
      </c>
      <c r="U335" t="s">
        <v>1925</v>
      </c>
      <c r="V335" t="s">
        <v>1925</v>
      </c>
      <c r="W335">
        <v>0</v>
      </c>
      <c r="X335">
        <v>1</v>
      </c>
      <c r="Y335">
        <v>0</v>
      </c>
      <c r="Z335">
        <v>1</v>
      </c>
      <c r="AA335">
        <v>1</v>
      </c>
      <c r="AB335">
        <v>0</v>
      </c>
      <c r="AC335">
        <v>1</v>
      </c>
      <c r="AD335">
        <v>0</v>
      </c>
      <c r="AE335">
        <v>0</v>
      </c>
      <c r="AF335">
        <v>0</v>
      </c>
      <c r="AG335">
        <v>0</v>
      </c>
      <c r="AH335">
        <v>0</v>
      </c>
      <c r="AI335">
        <v>0</v>
      </c>
      <c r="AJ335">
        <v>0</v>
      </c>
      <c r="AK335">
        <v>0</v>
      </c>
      <c r="AL335">
        <v>0</v>
      </c>
      <c r="AM335">
        <v>0</v>
      </c>
      <c r="AN335">
        <v>0</v>
      </c>
      <c r="AO335">
        <v>1</v>
      </c>
      <c r="AP335">
        <v>0</v>
      </c>
      <c r="AQ335">
        <v>0</v>
      </c>
      <c r="AR335">
        <v>0</v>
      </c>
      <c r="AS335">
        <v>0</v>
      </c>
      <c r="AT335">
        <v>0</v>
      </c>
      <c r="AU335">
        <v>0</v>
      </c>
      <c r="AV335">
        <v>0</v>
      </c>
      <c r="AW335">
        <v>0</v>
      </c>
      <c r="AX335">
        <v>0</v>
      </c>
      <c r="AY335">
        <v>0</v>
      </c>
      <c r="AZ335">
        <v>0</v>
      </c>
      <c r="BA335">
        <v>0</v>
      </c>
      <c r="BB335">
        <v>0</v>
      </c>
      <c r="BC335">
        <v>0</v>
      </c>
      <c r="BD335">
        <v>0</v>
      </c>
      <c r="BE335">
        <v>0</v>
      </c>
      <c r="BF335">
        <v>0</v>
      </c>
      <c r="BG335">
        <v>0</v>
      </c>
      <c r="BH335">
        <v>0</v>
      </c>
      <c r="BI335">
        <v>0</v>
      </c>
      <c r="BJ335">
        <v>0</v>
      </c>
      <c r="BK335">
        <v>1</v>
      </c>
      <c r="BL335">
        <v>0</v>
      </c>
      <c r="BM335">
        <v>0</v>
      </c>
      <c r="BN335">
        <v>0</v>
      </c>
      <c r="BO335">
        <v>0</v>
      </c>
      <c r="BP335">
        <v>1</v>
      </c>
      <c r="BQ335">
        <v>0</v>
      </c>
      <c r="BR335">
        <v>0</v>
      </c>
      <c r="BS335">
        <v>0</v>
      </c>
      <c r="BT335">
        <v>1</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1</v>
      </c>
      <c r="CO335" t="s">
        <v>1925</v>
      </c>
      <c r="CP335" t="s">
        <v>1925</v>
      </c>
      <c r="CQ335" t="s">
        <v>1925</v>
      </c>
      <c r="CR335" t="s">
        <v>1925</v>
      </c>
      <c r="CS335" t="s">
        <v>1925</v>
      </c>
      <c r="CT335" t="s">
        <v>1925</v>
      </c>
      <c r="CU335" t="s">
        <v>1925</v>
      </c>
      <c r="CV335" t="s">
        <v>1925</v>
      </c>
      <c r="CW335">
        <v>1</v>
      </c>
      <c r="CX335">
        <v>0</v>
      </c>
      <c r="CY335">
        <v>0</v>
      </c>
      <c r="CZ335">
        <v>1</v>
      </c>
      <c r="DA335">
        <v>1</v>
      </c>
      <c r="DB335">
        <v>0</v>
      </c>
      <c r="DC335">
        <v>1</v>
      </c>
      <c r="DD335">
        <v>0</v>
      </c>
      <c r="DE335">
        <v>0</v>
      </c>
      <c r="DF335">
        <v>0</v>
      </c>
      <c r="DG335">
        <v>0</v>
      </c>
      <c r="DH335">
        <v>0</v>
      </c>
      <c r="DI335">
        <v>0</v>
      </c>
      <c r="DJ335">
        <v>0</v>
      </c>
      <c r="DK335">
        <v>0</v>
      </c>
      <c r="DL335">
        <v>0</v>
      </c>
      <c r="DM335">
        <v>0</v>
      </c>
      <c r="DN335">
        <v>0</v>
      </c>
      <c r="DO335">
        <v>0</v>
      </c>
      <c r="DP335">
        <v>1</v>
      </c>
      <c r="DQ335">
        <v>0</v>
      </c>
      <c r="DR335">
        <v>0</v>
      </c>
      <c r="DS335">
        <v>0</v>
      </c>
      <c r="DT335">
        <v>0</v>
      </c>
      <c r="DU335">
        <v>0</v>
      </c>
      <c r="DV335">
        <v>0</v>
      </c>
      <c r="DW335">
        <v>0</v>
      </c>
      <c r="DX335">
        <v>0</v>
      </c>
      <c r="DY335">
        <v>0</v>
      </c>
      <c r="DZ335">
        <v>0</v>
      </c>
      <c r="EA335">
        <v>0</v>
      </c>
      <c r="EB335">
        <v>0</v>
      </c>
      <c r="EC335">
        <v>0</v>
      </c>
      <c r="ED335">
        <v>0</v>
      </c>
      <c r="EE335">
        <v>0</v>
      </c>
      <c r="EF335">
        <v>0</v>
      </c>
      <c r="EG335">
        <v>0</v>
      </c>
      <c r="EH335">
        <v>0</v>
      </c>
      <c r="EI335">
        <v>0</v>
      </c>
      <c r="EJ335">
        <v>1</v>
      </c>
      <c r="EK335">
        <v>0</v>
      </c>
      <c r="EL335">
        <v>0</v>
      </c>
      <c r="EM335">
        <v>0</v>
      </c>
      <c r="EN335">
        <v>0</v>
      </c>
      <c r="EO335">
        <v>0</v>
      </c>
      <c r="EP335">
        <v>0</v>
      </c>
      <c r="EQ335">
        <v>1</v>
      </c>
      <c r="ER335">
        <v>0</v>
      </c>
      <c r="ES335">
        <v>0</v>
      </c>
      <c r="ET335">
        <v>0</v>
      </c>
      <c r="EU335">
        <v>0</v>
      </c>
      <c r="EV335">
        <v>0</v>
      </c>
      <c r="EW335">
        <v>2</v>
      </c>
      <c r="EX335" t="s">
        <v>1925</v>
      </c>
      <c r="EY335" t="s">
        <v>1925</v>
      </c>
      <c r="EZ335" t="s">
        <v>1925</v>
      </c>
      <c r="FA335" t="s">
        <v>1925</v>
      </c>
      <c r="FB335" t="s">
        <v>1925</v>
      </c>
      <c r="FC335" t="s">
        <v>1925</v>
      </c>
      <c r="FD335" t="s">
        <v>1925</v>
      </c>
      <c r="FE335">
        <v>0</v>
      </c>
      <c r="FF335" t="s">
        <v>1925</v>
      </c>
      <c r="FG335" t="s">
        <v>1925</v>
      </c>
      <c r="FH335" t="s">
        <v>1925</v>
      </c>
      <c r="FI335" t="s">
        <v>1925</v>
      </c>
      <c r="FJ335" t="s">
        <v>1925</v>
      </c>
      <c r="FK335" t="s">
        <v>1925</v>
      </c>
      <c r="FL335">
        <v>0</v>
      </c>
      <c r="FM335">
        <v>0</v>
      </c>
      <c r="FN335">
        <v>0</v>
      </c>
      <c r="FO335">
        <v>0</v>
      </c>
      <c r="FP335">
        <v>0</v>
      </c>
      <c r="FQ335">
        <v>1</v>
      </c>
      <c r="FR335">
        <v>2</v>
      </c>
      <c r="FS335" t="s">
        <v>1925</v>
      </c>
      <c r="FT335" t="s">
        <v>1925</v>
      </c>
      <c r="FU335" t="s">
        <v>1925</v>
      </c>
      <c r="FV335" t="s">
        <v>1925</v>
      </c>
      <c r="FW335" t="s">
        <v>1925</v>
      </c>
      <c r="FX335" t="s">
        <v>1925</v>
      </c>
      <c r="FY335" t="s">
        <v>1925</v>
      </c>
      <c r="FZ335" t="s">
        <v>1925</v>
      </c>
      <c r="GA335" t="s">
        <v>1925</v>
      </c>
      <c r="GB335" t="s">
        <v>1925</v>
      </c>
      <c r="GC335">
        <v>0</v>
      </c>
      <c r="GD335" t="s">
        <v>1925</v>
      </c>
      <c r="GE335" t="s">
        <v>1925</v>
      </c>
      <c r="GF335" t="s">
        <v>1925</v>
      </c>
      <c r="GG335" t="s">
        <v>1925</v>
      </c>
      <c r="GH335" t="s">
        <v>1925</v>
      </c>
      <c r="GI335" t="s">
        <v>1925</v>
      </c>
      <c r="GJ335" t="s">
        <v>1925</v>
      </c>
      <c r="GK335" t="s">
        <v>1925</v>
      </c>
      <c r="GL335" t="s">
        <v>1925</v>
      </c>
      <c r="GM335" t="s">
        <v>1925</v>
      </c>
      <c r="GN335" t="s">
        <v>1925</v>
      </c>
      <c r="GO335" t="s">
        <v>1925</v>
      </c>
      <c r="GP335" t="s">
        <v>1925</v>
      </c>
      <c r="GQ335" t="s">
        <v>1925</v>
      </c>
      <c r="GR335" t="s">
        <v>1925</v>
      </c>
      <c r="GS335" t="s">
        <v>1925</v>
      </c>
      <c r="GT335" t="s">
        <v>1925</v>
      </c>
      <c r="GU335" t="s">
        <v>1925</v>
      </c>
      <c r="GV335" t="s">
        <v>1925</v>
      </c>
      <c r="GW335" t="s">
        <v>1925</v>
      </c>
      <c r="GX335" t="s">
        <v>1925</v>
      </c>
      <c r="GY335" t="s">
        <v>1925</v>
      </c>
      <c r="GZ335" t="s">
        <v>1925</v>
      </c>
      <c r="HA335" t="s">
        <v>1925</v>
      </c>
      <c r="HB335" t="s">
        <v>1925</v>
      </c>
      <c r="HC335" t="s">
        <v>1925</v>
      </c>
      <c r="HD335" t="s">
        <v>1925</v>
      </c>
      <c r="HE335">
        <v>1</v>
      </c>
      <c r="HF335">
        <v>1</v>
      </c>
      <c r="HG335">
        <v>0</v>
      </c>
      <c r="HH335">
        <v>0</v>
      </c>
      <c r="HI335">
        <v>0</v>
      </c>
      <c r="HJ335">
        <v>0</v>
      </c>
      <c r="HK335">
        <v>0</v>
      </c>
      <c r="HL335">
        <v>0</v>
      </c>
      <c r="HM335">
        <v>0</v>
      </c>
      <c r="HN335">
        <v>0</v>
      </c>
      <c r="HO335">
        <v>0</v>
      </c>
      <c r="HP335">
        <v>0</v>
      </c>
      <c r="HQ335">
        <v>0</v>
      </c>
      <c r="HR335">
        <v>0</v>
      </c>
      <c r="HS335">
        <v>0</v>
      </c>
    </row>
    <row r="336" spans="1:227" x14ac:dyDescent="0.35">
      <c r="A336" t="s">
        <v>1454</v>
      </c>
      <c r="B336" s="1">
        <v>39448</v>
      </c>
      <c r="C336" s="1">
        <v>39629</v>
      </c>
      <c r="D336">
        <v>1</v>
      </c>
      <c r="E336">
        <v>1</v>
      </c>
      <c r="F336">
        <v>1</v>
      </c>
      <c r="G336">
        <v>0</v>
      </c>
      <c r="H336">
        <v>0</v>
      </c>
      <c r="I336">
        <v>0</v>
      </c>
      <c r="J336">
        <v>1</v>
      </c>
      <c r="K336">
        <v>0</v>
      </c>
      <c r="L336">
        <v>0</v>
      </c>
      <c r="M336">
        <v>0</v>
      </c>
      <c r="N336">
        <v>1</v>
      </c>
      <c r="O336">
        <v>0</v>
      </c>
      <c r="P336">
        <v>0</v>
      </c>
      <c r="Q336">
        <v>0</v>
      </c>
      <c r="R336">
        <v>0</v>
      </c>
      <c r="S336">
        <v>1</v>
      </c>
      <c r="T336">
        <v>0</v>
      </c>
      <c r="U336">
        <v>0</v>
      </c>
      <c r="V336">
        <v>1</v>
      </c>
      <c r="W336">
        <v>0</v>
      </c>
      <c r="X336">
        <v>0</v>
      </c>
      <c r="Y336">
        <v>0</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1</v>
      </c>
      <c r="AY336">
        <v>0</v>
      </c>
      <c r="AZ336">
        <v>0</v>
      </c>
      <c r="BA336">
        <v>0</v>
      </c>
      <c r="BB336">
        <v>0</v>
      </c>
      <c r="BC336">
        <v>0</v>
      </c>
      <c r="BD336">
        <v>0</v>
      </c>
      <c r="BE336">
        <v>0</v>
      </c>
      <c r="BF336">
        <v>0</v>
      </c>
      <c r="BG336">
        <v>0</v>
      </c>
      <c r="BH336">
        <v>0</v>
      </c>
      <c r="BI336">
        <v>0</v>
      </c>
      <c r="BJ336">
        <v>0</v>
      </c>
      <c r="BK336">
        <v>1</v>
      </c>
      <c r="BL336">
        <v>0</v>
      </c>
      <c r="BM336">
        <v>0</v>
      </c>
      <c r="BN336">
        <v>0</v>
      </c>
      <c r="BO336">
        <v>0</v>
      </c>
      <c r="BP336">
        <v>0</v>
      </c>
      <c r="BQ336">
        <v>0</v>
      </c>
      <c r="BR336">
        <v>0</v>
      </c>
      <c r="BS336">
        <v>1</v>
      </c>
      <c r="BT336">
        <v>1</v>
      </c>
      <c r="BU336">
        <v>0</v>
      </c>
      <c r="BV336">
        <v>0</v>
      </c>
      <c r="BW336">
        <v>0</v>
      </c>
      <c r="BX336">
        <v>0</v>
      </c>
      <c r="BY336">
        <v>0</v>
      </c>
      <c r="BZ336">
        <v>0</v>
      </c>
      <c r="CA336">
        <v>0</v>
      </c>
      <c r="CB336">
        <v>0</v>
      </c>
      <c r="CC336">
        <v>0</v>
      </c>
      <c r="CD336">
        <v>0</v>
      </c>
      <c r="CE336">
        <v>0</v>
      </c>
      <c r="CF336">
        <v>0</v>
      </c>
      <c r="CG336">
        <v>0</v>
      </c>
      <c r="CH336">
        <v>0</v>
      </c>
      <c r="CI336">
        <v>0</v>
      </c>
      <c r="CJ336">
        <v>0</v>
      </c>
      <c r="CK336">
        <v>0</v>
      </c>
      <c r="CL336">
        <v>0</v>
      </c>
      <c r="CM336">
        <v>0</v>
      </c>
      <c r="CN336">
        <v>1</v>
      </c>
      <c r="CO336" t="s">
        <v>1925</v>
      </c>
      <c r="CP336" t="s">
        <v>1925</v>
      </c>
      <c r="CQ336" t="s">
        <v>1925</v>
      </c>
      <c r="CR336" t="s">
        <v>1925</v>
      </c>
      <c r="CS336" t="s">
        <v>1925</v>
      </c>
      <c r="CT336" t="s">
        <v>1925</v>
      </c>
      <c r="CU336" t="s">
        <v>1925</v>
      </c>
      <c r="CV336" t="s">
        <v>1925</v>
      </c>
      <c r="CW336">
        <v>1</v>
      </c>
      <c r="CX336">
        <v>1</v>
      </c>
      <c r="CY336">
        <v>1</v>
      </c>
      <c r="CZ336">
        <v>1</v>
      </c>
      <c r="DA336">
        <v>0</v>
      </c>
      <c r="DB336">
        <v>0</v>
      </c>
      <c r="DC336">
        <v>1</v>
      </c>
      <c r="DD336">
        <v>0</v>
      </c>
      <c r="DE336">
        <v>0</v>
      </c>
      <c r="DF336">
        <v>0</v>
      </c>
      <c r="DG336">
        <v>0</v>
      </c>
      <c r="DH336">
        <v>0</v>
      </c>
      <c r="DI336">
        <v>0</v>
      </c>
      <c r="DJ336">
        <v>0</v>
      </c>
      <c r="DK336">
        <v>1</v>
      </c>
      <c r="DL336">
        <v>1</v>
      </c>
      <c r="DM336">
        <v>0</v>
      </c>
      <c r="DN336">
        <v>0</v>
      </c>
      <c r="DO336">
        <v>1</v>
      </c>
      <c r="DP336">
        <v>1</v>
      </c>
      <c r="DQ336">
        <v>1</v>
      </c>
      <c r="DR336">
        <v>0</v>
      </c>
      <c r="DS336">
        <v>1</v>
      </c>
      <c r="DT336">
        <v>0</v>
      </c>
      <c r="DU336">
        <v>0</v>
      </c>
      <c r="DV336">
        <v>0</v>
      </c>
      <c r="DW336">
        <v>1</v>
      </c>
      <c r="DX336">
        <v>0</v>
      </c>
      <c r="DY336">
        <v>0</v>
      </c>
      <c r="DZ336">
        <v>0</v>
      </c>
      <c r="EA336">
        <v>0</v>
      </c>
      <c r="EB336">
        <v>0</v>
      </c>
      <c r="EC336">
        <v>0</v>
      </c>
      <c r="ED336">
        <v>0</v>
      </c>
      <c r="EE336">
        <v>0</v>
      </c>
      <c r="EF336">
        <v>0</v>
      </c>
      <c r="EG336">
        <v>0</v>
      </c>
      <c r="EH336">
        <v>0</v>
      </c>
      <c r="EI336">
        <v>0</v>
      </c>
      <c r="EJ336">
        <v>1</v>
      </c>
      <c r="EK336">
        <v>0</v>
      </c>
      <c r="EL336">
        <v>0</v>
      </c>
      <c r="EM336">
        <v>1</v>
      </c>
      <c r="EN336">
        <v>0</v>
      </c>
      <c r="EO336">
        <v>0</v>
      </c>
      <c r="EP336">
        <v>0</v>
      </c>
      <c r="EQ336">
        <v>0</v>
      </c>
      <c r="ER336">
        <v>0</v>
      </c>
      <c r="ES336">
        <v>0</v>
      </c>
      <c r="ET336">
        <v>0</v>
      </c>
      <c r="EU336">
        <v>0</v>
      </c>
      <c r="EV336">
        <v>0</v>
      </c>
      <c r="EW336">
        <v>2</v>
      </c>
      <c r="EX336" t="s">
        <v>1925</v>
      </c>
      <c r="EY336" t="s">
        <v>1925</v>
      </c>
      <c r="EZ336" t="s">
        <v>1925</v>
      </c>
      <c r="FA336" t="s">
        <v>1925</v>
      </c>
      <c r="FB336" t="s">
        <v>1925</v>
      </c>
      <c r="FC336" t="s">
        <v>1925</v>
      </c>
      <c r="FD336" t="s">
        <v>1925</v>
      </c>
      <c r="FE336">
        <v>0</v>
      </c>
      <c r="FF336" t="s">
        <v>1925</v>
      </c>
      <c r="FG336" t="s">
        <v>1925</v>
      </c>
      <c r="FH336" t="s">
        <v>1925</v>
      </c>
      <c r="FI336" t="s">
        <v>1925</v>
      </c>
      <c r="FJ336" t="s">
        <v>1925</v>
      </c>
      <c r="FK336" t="s">
        <v>1925</v>
      </c>
      <c r="FL336">
        <v>0</v>
      </c>
      <c r="FM336">
        <v>0</v>
      </c>
      <c r="FN336">
        <v>0</v>
      </c>
      <c r="FO336">
        <v>1</v>
      </c>
      <c r="FP336">
        <v>0</v>
      </c>
      <c r="FQ336">
        <v>0</v>
      </c>
      <c r="FR336">
        <v>2</v>
      </c>
      <c r="FS336" t="s">
        <v>1925</v>
      </c>
      <c r="FT336" t="s">
        <v>1925</v>
      </c>
      <c r="FU336" t="s">
        <v>1925</v>
      </c>
      <c r="FV336" t="s">
        <v>1925</v>
      </c>
      <c r="FW336" t="s">
        <v>1925</v>
      </c>
      <c r="FX336" t="s">
        <v>1925</v>
      </c>
      <c r="FY336" t="s">
        <v>1925</v>
      </c>
      <c r="FZ336" t="s">
        <v>1925</v>
      </c>
      <c r="GA336" t="s">
        <v>1925</v>
      </c>
      <c r="GB336" t="s">
        <v>1925</v>
      </c>
      <c r="GC336">
        <v>1</v>
      </c>
      <c r="GD336">
        <v>0</v>
      </c>
      <c r="GE336">
        <v>1</v>
      </c>
      <c r="GF336">
        <v>1</v>
      </c>
      <c r="GG336">
        <v>0</v>
      </c>
      <c r="GH336">
        <v>1</v>
      </c>
      <c r="GI336">
        <v>1</v>
      </c>
      <c r="GJ336">
        <v>0</v>
      </c>
      <c r="GK336">
        <v>1</v>
      </c>
      <c r="GL336">
        <v>1</v>
      </c>
      <c r="GM336">
        <v>0</v>
      </c>
      <c r="GN336">
        <v>1</v>
      </c>
      <c r="GO336">
        <v>0</v>
      </c>
      <c r="GP336">
        <v>0</v>
      </c>
      <c r="GQ336">
        <v>1</v>
      </c>
      <c r="GR336">
        <v>1</v>
      </c>
      <c r="GS336">
        <v>1</v>
      </c>
      <c r="GT336">
        <v>0</v>
      </c>
      <c r="GU336">
        <v>1</v>
      </c>
      <c r="GV336">
        <v>0</v>
      </c>
      <c r="GW336">
        <v>0</v>
      </c>
      <c r="GX336">
        <v>0</v>
      </c>
      <c r="GY336">
        <v>0</v>
      </c>
      <c r="GZ336">
        <v>0</v>
      </c>
      <c r="HA336">
        <v>1</v>
      </c>
      <c r="HB336">
        <v>0</v>
      </c>
      <c r="HC336">
        <v>0</v>
      </c>
      <c r="HD336">
        <v>0</v>
      </c>
      <c r="HE336">
        <v>1</v>
      </c>
      <c r="HF336">
        <v>1</v>
      </c>
      <c r="HG336">
        <v>1</v>
      </c>
      <c r="HH336">
        <v>1</v>
      </c>
      <c r="HI336">
        <v>0</v>
      </c>
      <c r="HJ336">
        <v>1</v>
      </c>
      <c r="HK336">
        <v>0</v>
      </c>
      <c r="HL336">
        <v>0</v>
      </c>
      <c r="HM336">
        <v>0</v>
      </c>
      <c r="HN336">
        <v>0</v>
      </c>
      <c r="HO336">
        <v>1</v>
      </c>
      <c r="HP336">
        <v>0</v>
      </c>
      <c r="HQ336">
        <v>0</v>
      </c>
      <c r="HR336">
        <v>1</v>
      </c>
      <c r="HS336">
        <v>0</v>
      </c>
    </row>
    <row r="337" spans="1:227" x14ac:dyDescent="0.35">
      <c r="A337" t="s">
        <v>1454</v>
      </c>
      <c r="B337" s="1">
        <v>39630</v>
      </c>
      <c r="C337" s="1">
        <v>39959</v>
      </c>
      <c r="D337">
        <v>1</v>
      </c>
      <c r="E337">
        <v>1</v>
      </c>
      <c r="F337">
        <v>1</v>
      </c>
      <c r="G337">
        <v>0</v>
      </c>
      <c r="H337">
        <v>0</v>
      </c>
      <c r="I337">
        <v>0</v>
      </c>
      <c r="J337">
        <v>1</v>
      </c>
      <c r="K337">
        <v>0</v>
      </c>
      <c r="L337">
        <v>0</v>
      </c>
      <c r="M337">
        <v>0</v>
      </c>
      <c r="N337">
        <v>1</v>
      </c>
      <c r="O337">
        <v>0</v>
      </c>
      <c r="P337">
        <v>0</v>
      </c>
      <c r="Q337">
        <v>0</v>
      </c>
      <c r="R337">
        <v>0</v>
      </c>
      <c r="S337">
        <v>1</v>
      </c>
      <c r="T337">
        <v>0</v>
      </c>
      <c r="U337">
        <v>0</v>
      </c>
      <c r="V337">
        <v>1</v>
      </c>
      <c r="W337">
        <v>0</v>
      </c>
      <c r="X337">
        <v>0</v>
      </c>
      <c r="Y337">
        <v>0</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1</v>
      </c>
      <c r="AY337">
        <v>0</v>
      </c>
      <c r="AZ337">
        <v>0</v>
      </c>
      <c r="BA337">
        <v>0</v>
      </c>
      <c r="BB337">
        <v>0</v>
      </c>
      <c r="BC337">
        <v>0</v>
      </c>
      <c r="BD337">
        <v>0</v>
      </c>
      <c r="BE337">
        <v>0</v>
      </c>
      <c r="BF337">
        <v>0</v>
      </c>
      <c r="BG337">
        <v>0</v>
      </c>
      <c r="BH337">
        <v>0</v>
      </c>
      <c r="BI337">
        <v>0</v>
      </c>
      <c r="BJ337">
        <v>0</v>
      </c>
      <c r="BK337">
        <v>1</v>
      </c>
      <c r="BL337">
        <v>0</v>
      </c>
      <c r="BM337">
        <v>0</v>
      </c>
      <c r="BN337">
        <v>0</v>
      </c>
      <c r="BO337">
        <v>0</v>
      </c>
      <c r="BP337">
        <v>0</v>
      </c>
      <c r="BQ337">
        <v>0</v>
      </c>
      <c r="BR337">
        <v>0</v>
      </c>
      <c r="BS337">
        <v>1</v>
      </c>
      <c r="BT337">
        <v>1</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1</v>
      </c>
      <c r="CO337" t="s">
        <v>1925</v>
      </c>
      <c r="CP337" t="s">
        <v>1925</v>
      </c>
      <c r="CQ337" t="s">
        <v>1925</v>
      </c>
      <c r="CR337" t="s">
        <v>1925</v>
      </c>
      <c r="CS337" t="s">
        <v>1925</v>
      </c>
      <c r="CT337" t="s">
        <v>1925</v>
      </c>
      <c r="CU337" t="s">
        <v>1925</v>
      </c>
      <c r="CV337" t="s">
        <v>1925</v>
      </c>
      <c r="CW337">
        <v>1</v>
      </c>
      <c r="CX337">
        <v>1</v>
      </c>
      <c r="CY337">
        <v>1</v>
      </c>
      <c r="CZ337">
        <v>1</v>
      </c>
      <c r="DA337">
        <v>0</v>
      </c>
      <c r="DB337">
        <v>0</v>
      </c>
      <c r="DC337">
        <v>1</v>
      </c>
      <c r="DD337">
        <v>0</v>
      </c>
      <c r="DE337">
        <v>0</v>
      </c>
      <c r="DF337">
        <v>0</v>
      </c>
      <c r="DG337">
        <v>0</v>
      </c>
      <c r="DH337">
        <v>0</v>
      </c>
      <c r="DI337">
        <v>0</v>
      </c>
      <c r="DJ337">
        <v>0</v>
      </c>
      <c r="DK337">
        <v>1</v>
      </c>
      <c r="DL337">
        <v>1</v>
      </c>
      <c r="DM337">
        <v>0</v>
      </c>
      <c r="DN337">
        <v>0</v>
      </c>
      <c r="DO337">
        <v>1</v>
      </c>
      <c r="DP337">
        <v>1</v>
      </c>
      <c r="DQ337">
        <v>1</v>
      </c>
      <c r="DR337">
        <v>0</v>
      </c>
      <c r="DS337">
        <v>1</v>
      </c>
      <c r="DT337">
        <v>0</v>
      </c>
      <c r="DU337">
        <v>0</v>
      </c>
      <c r="DV337">
        <v>0</v>
      </c>
      <c r="DW337">
        <v>1</v>
      </c>
      <c r="DX337">
        <v>0</v>
      </c>
      <c r="DY337">
        <v>0</v>
      </c>
      <c r="DZ337">
        <v>0</v>
      </c>
      <c r="EA337">
        <v>0</v>
      </c>
      <c r="EB337">
        <v>0</v>
      </c>
      <c r="EC337">
        <v>0</v>
      </c>
      <c r="ED337">
        <v>0</v>
      </c>
      <c r="EE337">
        <v>0</v>
      </c>
      <c r="EF337">
        <v>0</v>
      </c>
      <c r="EG337">
        <v>0</v>
      </c>
      <c r="EH337">
        <v>0</v>
      </c>
      <c r="EI337">
        <v>0</v>
      </c>
      <c r="EJ337">
        <v>1</v>
      </c>
      <c r="EK337">
        <v>0</v>
      </c>
      <c r="EL337">
        <v>0</v>
      </c>
      <c r="EM337">
        <v>1</v>
      </c>
      <c r="EN337">
        <v>0</v>
      </c>
      <c r="EO337">
        <v>0</v>
      </c>
      <c r="EP337">
        <v>0</v>
      </c>
      <c r="EQ337">
        <v>0</v>
      </c>
      <c r="ER337">
        <v>0</v>
      </c>
      <c r="ES337">
        <v>0</v>
      </c>
      <c r="ET337">
        <v>0</v>
      </c>
      <c r="EU337">
        <v>0</v>
      </c>
      <c r="EV337">
        <v>0</v>
      </c>
      <c r="EW337">
        <v>2</v>
      </c>
      <c r="EX337" t="s">
        <v>1925</v>
      </c>
      <c r="EY337" t="s">
        <v>1925</v>
      </c>
      <c r="EZ337" t="s">
        <v>1925</v>
      </c>
      <c r="FA337" t="s">
        <v>1925</v>
      </c>
      <c r="FB337" t="s">
        <v>1925</v>
      </c>
      <c r="FC337" t="s">
        <v>1925</v>
      </c>
      <c r="FD337" t="s">
        <v>1925</v>
      </c>
      <c r="FE337">
        <v>0</v>
      </c>
      <c r="FF337" t="s">
        <v>1925</v>
      </c>
      <c r="FG337" t="s">
        <v>1925</v>
      </c>
      <c r="FH337" t="s">
        <v>1925</v>
      </c>
      <c r="FI337" t="s">
        <v>1925</v>
      </c>
      <c r="FJ337" t="s">
        <v>1925</v>
      </c>
      <c r="FK337" t="s">
        <v>1925</v>
      </c>
      <c r="FL337">
        <v>0</v>
      </c>
      <c r="FM337">
        <v>0</v>
      </c>
      <c r="FN337">
        <v>0</v>
      </c>
      <c r="FO337">
        <v>1</v>
      </c>
      <c r="FP337">
        <v>0</v>
      </c>
      <c r="FQ337">
        <v>0</v>
      </c>
      <c r="FR337">
        <v>2</v>
      </c>
      <c r="FS337" t="s">
        <v>1925</v>
      </c>
      <c r="FT337" t="s">
        <v>1925</v>
      </c>
      <c r="FU337" t="s">
        <v>1925</v>
      </c>
      <c r="FV337" t="s">
        <v>1925</v>
      </c>
      <c r="FW337" t="s">
        <v>1925</v>
      </c>
      <c r="FX337" t="s">
        <v>1925</v>
      </c>
      <c r="FY337" t="s">
        <v>1925</v>
      </c>
      <c r="FZ337" t="s">
        <v>1925</v>
      </c>
      <c r="GA337" t="s">
        <v>1925</v>
      </c>
      <c r="GB337" t="s">
        <v>1925</v>
      </c>
      <c r="GC337">
        <v>1</v>
      </c>
      <c r="GD337">
        <v>0</v>
      </c>
      <c r="GE337">
        <v>1</v>
      </c>
      <c r="GF337">
        <v>1</v>
      </c>
      <c r="GG337">
        <v>0</v>
      </c>
      <c r="GH337">
        <v>1</v>
      </c>
      <c r="GI337">
        <v>1</v>
      </c>
      <c r="GJ337">
        <v>1</v>
      </c>
      <c r="GK337">
        <v>1</v>
      </c>
      <c r="GL337">
        <v>1</v>
      </c>
      <c r="GM337">
        <v>0</v>
      </c>
      <c r="GN337">
        <v>1</v>
      </c>
      <c r="GO337">
        <v>0</v>
      </c>
      <c r="GP337">
        <v>0</v>
      </c>
      <c r="GQ337">
        <v>1</v>
      </c>
      <c r="GR337">
        <v>1</v>
      </c>
      <c r="GS337">
        <v>1</v>
      </c>
      <c r="GT337">
        <v>0</v>
      </c>
      <c r="GU337">
        <v>1</v>
      </c>
      <c r="GV337">
        <v>0</v>
      </c>
      <c r="GW337">
        <v>0</v>
      </c>
      <c r="GX337">
        <v>0</v>
      </c>
      <c r="GY337">
        <v>0</v>
      </c>
      <c r="GZ337">
        <v>0</v>
      </c>
      <c r="HA337">
        <v>1</v>
      </c>
      <c r="HB337">
        <v>0</v>
      </c>
      <c r="HC337">
        <v>0</v>
      </c>
      <c r="HD337">
        <v>0</v>
      </c>
      <c r="HE337">
        <v>1</v>
      </c>
      <c r="HF337">
        <v>1</v>
      </c>
      <c r="HG337">
        <v>1</v>
      </c>
      <c r="HH337">
        <v>1</v>
      </c>
      <c r="HI337">
        <v>0</v>
      </c>
      <c r="HJ337">
        <v>1</v>
      </c>
      <c r="HK337">
        <v>0</v>
      </c>
      <c r="HL337">
        <v>0</v>
      </c>
      <c r="HM337">
        <v>0</v>
      </c>
      <c r="HN337">
        <v>0</v>
      </c>
      <c r="HO337">
        <v>1</v>
      </c>
      <c r="HP337">
        <v>0</v>
      </c>
      <c r="HQ337">
        <v>0</v>
      </c>
      <c r="HR337">
        <v>1</v>
      </c>
      <c r="HS337">
        <v>0</v>
      </c>
    </row>
    <row r="338" spans="1:227" x14ac:dyDescent="0.35">
      <c r="A338" t="s">
        <v>1454</v>
      </c>
      <c r="B338" s="1">
        <v>39960</v>
      </c>
      <c r="C338" s="1">
        <v>40276</v>
      </c>
      <c r="D338">
        <v>1</v>
      </c>
      <c r="E338">
        <v>1</v>
      </c>
      <c r="F338">
        <v>1</v>
      </c>
      <c r="G338">
        <v>0</v>
      </c>
      <c r="H338">
        <v>0</v>
      </c>
      <c r="I338">
        <v>0</v>
      </c>
      <c r="J338">
        <v>1</v>
      </c>
      <c r="K338">
        <v>0</v>
      </c>
      <c r="L338">
        <v>0</v>
      </c>
      <c r="M338">
        <v>0</v>
      </c>
      <c r="N338">
        <v>1</v>
      </c>
      <c r="O338">
        <v>0</v>
      </c>
      <c r="P338">
        <v>0</v>
      </c>
      <c r="Q338">
        <v>0</v>
      </c>
      <c r="R338">
        <v>0</v>
      </c>
      <c r="S338">
        <v>1</v>
      </c>
      <c r="T338">
        <v>0</v>
      </c>
      <c r="U338">
        <v>0</v>
      </c>
      <c r="V338">
        <v>1</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1</v>
      </c>
      <c r="AY338">
        <v>0</v>
      </c>
      <c r="AZ338">
        <v>0</v>
      </c>
      <c r="BA338">
        <v>0</v>
      </c>
      <c r="BB338">
        <v>0</v>
      </c>
      <c r="BC338">
        <v>0</v>
      </c>
      <c r="BD338">
        <v>0</v>
      </c>
      <c r="BE338">
        <v>0</v>
      </c>
      <c r="BF338">
        <v>0</v>
      </c>
      <c r="BG338">
        <v>0</v>
      </c>
      <c r="BH338">
        <v>0</v>
      </c>
      <c r="BI338">
        <v>0</v>
      </c>
      <c r="BJ338">
        <v>0</v>
      </c>
      <c r="BK338">
        <v>1</v>
      </c>
      <c r="BL338">
        <v>0</v>
      </c>
      <c r="BM338">
        <v>0</v>
      </c>
      <c r="BN338">
        <v>0</v>
      </c>
      <c r="BO338">
        <v>0</v>
      </c>
      <c r="BP338">
        <v>0</v>
      </c>
      <c r="BQ338">
        <v>0</v>
      </c>
      <c r="BR338">
        <v>0</v>
      </c>
      <c r="BS338">
        <v>1</v>
      </c>
      <c r="BT338">
        <v>1</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1</v>
      </c>
      <c r="CO338" t="s">
        <v>1925</v>
      </c>
      <c r="CP338" t="s">
        <v>1925</v>
      </c>
      <c r="CQ338" t="s">
        <v>1925</v>
      </c>
      <c r="CR338" t="s">
        <v>1925</v>
      </c>
      <c r="CS338" t="s">
        <v>1925</v>
      </c>
      <c r="CT338" t="s">
        <v>1925</v>
      </c>
      <c r="CU338" t="s">
        <v>1925</v>
      </c>
      <c r="CV338" t="s">
        <v>1925</v>
      </c>
      <c r="CW338">
        <v>1</v>
      </c>
      <c r="CX338">
        <v>1</v>
      </c>
      <c r="CY338">
        <v>1</v>
      </c>
      <c r="CZ338">
        <v>1</v>
      </c>
      <c r="DA338">
        <v>0</v>
      </c>
      <c r="DB338">
        <v>0</v>
      </c>
      <c r="DC338">
        <v>1</v>
      </c>
      <c r="DD338">
        <v>0</v>
      </c>
      <c r="DE338">
        <v>0</v>
      </c>
      <c r="DF338">
        <v>0</v>
      </c>
      <c r="DG338">
        <v>0</v>
      </c>
      <c r="DH338">
        <v>0</v>
      </c>
      <c r="DI338">
        <v>0</v>
      </c>
      <c r="DJ338">
        <v>0</v>
      </c>
      <c r="DK338">
        <v>1</v>
      </c>
      <c r="DL338">
        <v>1</v>
      </c>
      <c r="DM338">
        <v>0</v>
      </c>
      <c r="DN338">
        <v>0</v>
      </c>
      <c r="DO338">
        <v>1</v>
      </c>
      <c r="DP338">
        <v>1</v>
      </c>
      <c r="DQ338">
        <v>1</v>
      </c>
      <c r="DR338">
        <v>0</v>
      </c>
      <c r="DS338">
        <v>1</v>
      </c>
      <c r="DT338">
        <v>0</v>
      </c>
      <c r="DU338">
        <v>0</v>
      </c>
      <c r="DV338">
        <v>0</v>
      </c>
      <c r="DW338">
        <v>1</v>
      </c>
      <c r="DX338">
        <v>0</v>
      </c>
      <c r="DY338">
        <v>0</v>
      </c>
      <c r="DZ338">
        <v>0</v>
      </c>
      <c r="EA338">
        <v>0</v>
      </c>
      <c r="EB338">
        <v>0</v>
      </c>
      <c r="EC338">
        <v>0</v>
      </c>
      <c r="ED338">
        <v>0</v>
      </c>
      <c r="EE338">
        <v>0</v>
      </c>
      <c r="EF338">
        <v>0</v>
      </c>
      <c r="EG338">
        <v>0</v>
      </c>
      <c r="EH338">
        <v>0</v>
      </c>
      <c r="EI338">
        <v>0</v>
      </c>
      <c r="EJ338">
        <v>1</v>
      </c>
      <c r="EK338">
        <v>0</v>
      </c>
      <c r="EL338">
        <v>0</v>
      </c>
      <c r="EM338">
        <v>1</v>
      </c>
      <c r="EN338">
        <v>0</v>
      </c>
      <c r="EO338">
        <v>0</v>
      </c>
      <c r="EP338">
        <v>0</v>
      </c>
      <c r="EQ338">
        <v>0</v>
      </c>
      <c r="ER338">
        <v>0</v>
      </c>
      <c r="ES338">
        <v>0</v>
      </c>
      <c r="ET338">
        <v>0</v>
      </c>
      <c r="EU338">
        <v>0</v>
      </c>
      <c r="EV338">
        <v>0</v>
      </c>
      <c r="EW338">
        <v>2</v>
      </c>
      <c r="EX338" t="s">
        <v>1925</v>
      </c>
      <c r="EY338" t="s">
        <v>1925</v>
      </c>
      <c r="EZ338" t="s">
        <v>1925</v>
      </c>
      <c r="FA338" t="s">
        <v>1925</v>
      </c>
      <c r="FB338" t="s">
        <v>1925</v>
      </c>
      <c r="FC338" t="s">
        <v>1925</v>
      </c>
      <c r="FD338" t="s">
        <v>1925</v>
      </c>
      <c r="FE338">
        <v>0</v>
      </c>
      <c r="FF338" t="s">
        <v>1925</v>
      </c>
      <c r="FG338" t="s">
        <v>1925</v>
      </c>
      <c r="FH338" t="s">
        <v>1925</v>
      </c>
      <c r="FI338" t="s">
        <v>1925</v>
      </c>
      <c r="FJ338" t="s">
        <v>1925</v>
      </c>
      <c r="FK338" t="s">
        <v>1925</v>
      </c>
      <c r="FL338">
        <v>0</v>
      </c>
      <c r="FM338">
        <v>0</v>
      </c>
      <c r="FN338">
        <v>0</v>
      </c>
      <c r="FO338">
        <v>1</v>
      </c>
      <c r="FP338">
        <v>0</v>
      </c>
      <c r="FQ338">
        <v>0</v>
      </c>
      <c r="FR338">
        <v>2</v>
      </c>
      <c r="FS338" t="s">
        <v>1925</v>
      </c>
      <c r="FT338" t="s">
        <v>1925</v>
      </c>
      <c r="FU338" t="s">
        <v>1925</v>
      </c>
      <c r="FV338" t="s">
        <v>1925</v>
      </c>
      <c r="FW338" t="s">
        <v>1925</v>
      </c>
      <c r="FX338" t="s">
        <v>1925</v>
      </c>
      <c r="FY338" t="s">
        <v>1925</v>
      </c>
      <c r="FZ338" t="s">
        <v>1925</v>
      </c>
      <c r="GA338" t="s">
        <v>1925</v>
      </c>
      <c r="GB338" t="s">
        <v>1925</v>
      </c>
      <c r="GC338">
        <v>1</v>
      </c>
      <c r="GD338">
        <v>0</v>
      </c>
      <c r="GE338">
        <v>1</v>
      </c>
      <c r="GF338">
        <v>1</v>
      </c>
      <c r="GG338">
        <v>0</v>
      </c>
      <c r="GH338">
        <v>1</v>
      </c>
      <c r="GI338">
        <v>1</v>
      </c>
      <c r="GJ338">
        <v>1</v>
      </c>
      <c r="GK338">
        <v>1</v>
      </c>
      <c r="GL338">
        <v>1</v>
      </c>
      <c r="GM338">
        <v>0</v>
      </c>
      <c r="GN338">
        <v>1</v>
      </c>
      <c r="GO338">
        <v>0</v>
      </c>
      <c r="GP338">
        <v>0</v>
      </c>
      <c r="GQ338">
        <v>1</v>
      </c>
      <c r="GR338">
        <v>1</v>
      </c>
      <c r="GS338">
        <v>1</v>
      </c>
      <c r="GT338">
        <v>0</v>
      </c>
      <c r="GU338">
        <v>1</v>
      </c>
      <c r="GV338">
        <v>0</v>
      </c>
      <c r="GW338">
        <v>0</v>
      </c>
      <c r="GX338">
        <v>0</v>
      </c>
      <c r="GY338">
        <v>0</v>
      </c>
      <c r="GZ338">
        <v>0</v>
      </c>
      <c r="HA338">
        <v>1</v>
      </c>
      <c r="HB338">
        <v>0</v>
      </c>
      <c r="HC338">
        <v>0</v>
      </c>
      <c r="HD338">
        <v>0</v>
      </c>
      <c r="HE338">
        <v>1</v>
      </c>
      <c r="HF338">
        <v>1</v>
      </c>
      <c r="HG338">
        <v>1</v>
      </c>
      <c r="HH338">
        <v>1</v>
      </c>
      <c r="HI338">
        <v>0</v>
      </c>
      <c r="HJ338">
        <v>1</v>
      </c>
      <c r="HK338">
        <v>0</v>
      </c>
      <c r="HL338">
        <v>0</v>
      </c>
      <c r="HM338">
        <v>0</v>
      </c>
      <c r="HN338">
        <v>0</v>
      </c>
      <c r="HO338">
        <v>1</v>
      </c>
      <c r="HP338">
        <v>0</v>
      </c>
      <c r="HQ338">
        <v>0</v>
      </c>
      <c r="HR338">
        <v>1</v>
      </c>
      <c r="HS338">
        <v>0</v>
      </c>
    </row>
    <row r="339" spans="1:227" x14ac:dyDescent="0.35">
      <c r="A339" t="s">
        <v>1454</v>
      </c>
      <c r="B339" s="1">
        <v>40277</v>
      </c>
      <c r="C339" s="1">
        <v>40359</v>
      </c>
      <c r="D339">
        <v>1</v>
      </c>
      <c r="E339">
        <v>1</v>
      </c>
      <c r="F339">
        <v>1</v>
      </c>
      <c r="G339">
        <v>0</v>
      </c>
      <c r="H339">
        <v>0</v>
      </c>
      <c r="I339">
        <v>0</v>
      </c>
      <c r="J339">
        <v>1</v>
      </c>
      <c r="K339">
        <v>0</v>
      </c>
      <c r="L339">
        <v>0</v>
      </c>
      <c r="M339">
        <v>0</v>
      </c>
      <c r="N339">
        <v>1</v>
      </c>
      <c r="O339">
        <v>0</v>
      </c>
      <c r="P339">
        <v>0</v>
      </c>
      <c r="Q339">
        <v>0</v>
      </c>
      <c r="R339">
        <v>0</v>
      </c>
      <c r="S339">
        <v>1</v>
      </c>
      <c r="T339">
        <v>0</v>
      </c>
      <c r="U339">
        <v>0</v>
      </c>
      <c r="V339">
        <v>1</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1</v>
      </c>
      <c r="AY339">
        <v>0</v>
      </c>
      <c r="AZ339">
        <v>0</v>
      </c>
      <c r="BA339">
        <v>0</v>
      </c>
      <c r="BB339">
        <v>0</v>
      </c>
      <c r="BC339">
        <v>0</v>
      </c>
      <c r="BD339">
        <v>0</v>
      </c>
      <c r="BE339">
        <v>0</v>
      </c>
      <c r="BF339">
        <v>0</v>
      </c>
      <c r="BG339">
        <v>0</v>
      </c>
      <c r="BH339">
        <v>0</v>
      </c>
      <c r="BI339">
        <v>0</v>
      </c>
      <c r="BJ339">
        <v>0</v>
      </c>
      <c r="BK339">
        <v>1</v>
      </c>
      <c r="BL339">
        <v>0</v>
      </c>
      <c r="BM339">
        <v>0</v>
      </c>
      <c r="BN339">
        <v>0</v>
      </c>
      <c r="BO339">
        <v>0</v>
      </c>
      <c r="BP339">
        <v>0</v>
      </c>
      <c r="BQ339">
        <v>0</v>
      </c>
      <c r="BR339">
        <v>0</v>
      </c>
      <c r="BS339">
        <v>1</v>
      </c>
      <c r="BT339">
        <v>1</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1</v>
      </c>
      <c r="CO339" t="s">
        <v>1925</v>
      </c>
      <c r="CP339" t="s">
        <v>1925</v>
      </c>
      <c r="CQ339" t="s">
        <v>1925</v>
      </c>
      <c r="CR339" t="s">
        <v>1925</v>
      </c>
      <c r="CS339" t="s">
        <v>1925</v>
      </c>
      <c r="CT339" t="s">
        <v>1925</v>
      </c>
      <c r="CU339" t="s">
        <v>1925</v>
      </c>
      <c r="CV339" t="s">
        <v>1925</v>
      </c>
      <c r="CW339">
        <v>1</v>
      </c>
      <c r="CX339">
        <v>1</v>
      </c>
      <c r="CY339">
        <v>1</v>
      </c>
      <c r="CZ339">
        <v>1</v>
      </c>
      <c r="DA339">
        <v>0</v>
      </c>
      <c r="DB339">
        <v>0</v>
      </c>
      <c r="DC339">
        <v>1</v>
      </c>
      <c r="DD339">
        <v>0</v>
      </c>
      <c r="DE339">
        <v>0</v>
      </c>
      <c r="DF339">
        <v>0</v>
      </c>
      <c r="DG339">
        <v>0</v>
      </c>
      <c r="DH339">
        <v>0</v>
      </c>
      <c r="DI339">
        <v>0</v>
      </c>
      <c r="DJ339">
        <v>0</v>
      </c>
      <c r="DK339">
        <v>1</v>
      </c>
      <c r="DL339">
        <v>1</v>
      </c>
      <c r="DM339">
        <v>0</v>
      </c>
      <c r="DN339">
        <v>0</v>
      </c>
      <c r="DO339">
        <v>1</v>
      </c>
      <c r="DP339">
        <v>1</v>
      </c>
      <c r="DQ339">
        <v>1</v>
      </c>
      <c r="DR339">
        <v>0</v>
      </c>
      <c r="DS339">
        <v>1</v>
      </c>
      <c r="DT339">
        <v>0</v>
      </c>
      <c r="DU339">
        <v>0</v>
      </c>
      <c r="DV339">
        <v>0</v>
      </c>
      <c r="DW339">
        <v>1</v>
      </c>
      <c r="DX339">
        <v>0</v>
      </c>
      <c r="DY339">
        <v>0</v>
      </c>
      <c r="DZ339">
        <v>0</v>
      </c>
      <c r="EA339">
        <v>0</v>
      </c>
      <c r="EB339">
        <v>0</v>
      </c>
      <c r="EC339">
        <v>0</v>
      </c>
      <c r="ED339">
        <v>0</v>
      </c>
      <c r="EE339">
        <v>0</v>
      </c>
      <c r="EF339">
        <v>0</v>
      </c>
      <c r="EG339">
        <v>0</v>
      </c>
      <c r="EH339">
        <v>0</v>
      </c>
      <c r="EI339">
        <v>0</v>
      </c>
      <c r="EJ339">
        <v>1</v>
      </c>
      <c r="EK339">
        <v>0</v>
      </c>
      <c r="EL339">
        <v>0</v>
      </c>
      <c r="EM339">
        <v>1</v>
      </c>
      <c r="EN339">
        <v>0</v>
      </c>
      <c r="EO339">
        <v>0</v>
      </c>
      <c r="EP339">
        <v>0</v>
      </c>
      <c r="EQ339">
        <v>0</v>
      </c>
      <c r="ER339">
        <v>0</v>
      </c>
      <c r="ES339">
        <v>0</v>
      </c>
      <c r="ET339">
        <v>0</v>
      </c>
      <c r="EU339">
        <v>0</v>
      </c>
      <c r="EV339">
        <v>0</v>
      </c>
      <c r="EW339">
        <v>2</v>
      </c>
      <c r="EX339" t="s">
        <v>1925</v>
      </c>
      <c r="EY339" t="s">
        <v>1925</v>
      </c>
      <c r="EZ339" t="s">
        <v>1925</v>
      </c>
      <c r="FA339" t="s">
        <v>1925</v>
      </c>
      <c r="FB339" t="s">
        <v>1925</v>
      </c>
      <c r="FC339" t="s">
        <v>1925</v>
      </c>
      <c r="FD339" t="s">
        <v>1925</v>
      </c>
      <c r="FE339">
        <v>0</v>
      </c>
      <c r="FF339" t="s">
        <v>1925</v>
      </c>
      <c r="FG339" t="s">
        <v>1925</v>
      </c>
      <c r="FH339" t="s">
        <v>1925</v>
      </c>
      <c r="FI339" t="s">
        <v>1925</v>
      </c>
      <c r="FJ339" t="s">
        <v>1925</v>
      </c>
      <c r="FK339" t="s">
        <v>1925</v>
      </c>
      <c r="FL339">
        <v>0</v>
      </c>
      <c r="FM339">
        <v>0</v>
      </c>
      <c r="FN339">
        <v>0</v>
      </c>
      <c r="FO339">
        <v>1</v>
      </c>
      <c r="FP339">
        <v>0</v>
      </c>
      <c r="FQ339">
        <v>0</v>
      </c>
      <c r="FR339">
        <v>2</v>
      </c>
      <c r="FS339" t="s">
        <v>1925</v>
      </c>
      <c r="FT339" t="s">
        <v>1925</v>
      </c>
      <c r="FU339" t="s">
        <v>1925</v>
      </c>
      <c r="FV339" t="s">
        <v>1925</v>
      </c>
      <c r="FW339" t="s">
        <v>1925</v>
      </c>
      <c r="FX339" t="s">
        <v>1925</v>
      </c>
      <c r="FY339" t="s">
        <v>1925</v>
      </c>
      <c r="FZ339" t="s">
        <v>1925</v>
      </c>
      <c r="GA339" t="s">
        <v>1925</v>
      </c>
      <c r="GB339" t="s">
        <v>1925</v>
      </c>
      <c r="GC339">
        <v>1</v>
      </c>
      <c r="GD339">
        <v>0</v>
      </c>
      <c r="GE339">
        <v>1</v>
      </c>
      <c r="GF339">
        <v>1</v>
      </c>
      <c r="GG339">
        <v>0</v>
      </c>
      <c r="GH339">
        <v>1</v>
      </c>
      <c r="GI339">
        <v>1</v>
      </c>
      <c r="GJ339">
        <v>1</v>
      </c>
      <c r="GK339">
        <v>1</v>
      </c>
      <c r="GL339">
        <v>1</v>
      </c>
      <c r="GM339">
        <v>0</v>
      </c>
      <c r="GN339">
        <v>1</v>
      </c>
      <c r="GO339">
        <v>0</v>
      </c>
      <c r="GP339">
        <v>0</v>
      </c>
      <c r="GQ339">
        <v>1</v>
      </c>
      <c r="GR339">
        <v>1</v>
      </c>
      <c r="GS339">
        <v>1</v>
      </c>
      <c r="GT339">
        <v>0</v>
      </c>
      <c r="GU339">
        <v>1</v>
      </c>
      <c r="GV339">
        <v>0</v>
      </c>
      <c r="GW339">
        <v>0</v>
      </c>
      <c r="GX339">
        <v>0</v>
      </c>
      <c r="GY339">
        <v>0</v>
      </c>
      <c r="GZ339">
        <v>0</v>
      </c>
      <c r="HA339">
        <v>1</v>
      </c>
      <c r="HB339">
        <v>0</v>
      </c>
      <c r="HC339">
        <v>0</v>
      </c>
      <c r="HD339">
        <v>0</v>
      </c>
      <c r="HE339">
        <v>1</v>
      </c>
      <c r="HF339">
        <v>1</v>
      </c>
      <c r="HG339">
        <v>1</v>
      </c>
      <c r="HH339">
        <v>1</v>
      </c>
      <c r="HI339">
        <v>0</v>
      </c>
      <c r="HJ339">
        <v>1</v>
      </c>
      <c r="HK339">
        <v>0</v>
      </c>
      <c r="HL339">
        <v>0</v>
      </c>
      <c r="HM339">
        <v>0</v>
      </c>
      <c r="HN339">
        <v>0</v>
      </c>
      <c r="HO339">
        <v>1</v>
      </c>
      <c r="HP339">
        <v>0</v>
      </c>
      <c r="HQ339">
        <v>0</v>
      </c>
      <c r="HR339">
        <v>1</v>
      </c>
      <c r="HS339">
        <v>0</v>
      </c>
    </row>
    <row r="340" spans="1:227" x14ac:dyDescent="0.35">
      <c r="A340" t="s">
        <v>1454</v>
      </c>
      <c r="B340" s="1">
        <v>40360</v>
      </c>
      <c r="C340" s="1">
        <v>40557</v>
      </c>
      <c r="D340">
        <v>1</v>
      </c>
      <c r="E340">
        <v>1</v>
      </c>
      <c r="F340">
        <v>1</v>
      </c>
      <c r="G340">
        <v>0</v>
      </c>
      <c r="H340">
        <v>0</v>
      </c>
      <c r="I340">
        <v>0</v>
      </c>
      <c r="J340">
        <v>1</v>
      </c>
      <c r="K340">
        <v>0</v>
      </c>
      <c r="L340">
        <v>0</v>
      </c>
      <c r="M340">
        <v>0</v>
      </c>
      <c r="N340">
        <v>1</v>
      </c>
      <c r="O340">
        <v>0</v>
      </c>
      <c r="P340">
        <v>0</v>
      </c>
      <c r="Q340">
        <v>0</v>
      </c>
      <c r="R340">
        <v>0</v>
      </c>
      <c r="S340">
        <v>1</v>
      </c>
      <c r="T340">
        <v>0</v>
      </c>
      <c r="U340">
        <v>0</v>
      </c>
      <c r="V340">
        <v>1</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1</v>
      </c>
      <c r="AY340">
        <v>0</v>
      </c>
      <c r="AZ340">
        <v>0</v>
      </c>
      <c r="BA340">
        <v>0</v>
      </c>
      <c r="BB340">
        <v>0</v>
      </c>
      <c r="BC340">
        <v>0</v>
      </c>
      <c r="BD340">
        <v>0</v>
      </c>
      <c r="BE340">
        <v>0</v>
      </c>
      <c r="BF340">
        <v>0</v>
      </c>
      <c r="BG340">
        <v>0</v>
      </c>
      <c r="BH340">
        <v>0</v>
      </c>
      <c r="BI340">
        <v>1</v>
      </c>
      <c r="BJ340">
        <v>0</v>
      </c>
      <c r="BK340">
        <v>0</v>
      </c>
      <c r="BL340">
        <v>0</v>
      </c>
      <c r="BM340">
        <v>0</v>
      </c>
      <c r="BN340">
        <v>0</v>
      </c>
      <c r="BO340">
        <v>0</v>
      </c>
      <c r="BP340">
        <v>0</v>
      </c>
      <c r="BQ340">
        <v>0</v>
      </c>
      <c r="BR340">
        <v>0</v>
      </c>
      <c r="BS340">
        <v>1</v>
      </c>
      <c r="BT340">
        <v>1</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1</v>
      </c>
      <c r="CO340" t="s">
        <v>1925</v>
      </c>
      <c r="CP340" t="s">
        <v>1925</v>
      </c>
      <c r="CQ340" t="s">
        <v>1925</v>
      </c>
      <c r="CR340" t="s">
        <v>1925</v>
      </c>
      <c r="CS340" t="s">
        <v>1925</v>
      </c>
      <c r="CT340" t="s">
        <v>1925</v>
      </c>
      <c r="CU340" t="s">
        <v>1925</v>
      </c>
      <c r="CV340" t="s">
        <v>1925</v>
      </c>
      <c r="CW340">
        <v>1</v>
      </c>
      <c r="CX340">
        <v>1</v>
      </c>
      <c r="CY340">
        <v>1</v>
      </c>
      <c r="CZ340">
        <v>1</v>
      </c>
      <c r="DA340">
        <v>0</v>
      </c>
      <c r="DB340">
        <v>0</v>
      </c>
      <c r="DC340">
        <v>1</v>
      </c>
      <c r="DD340">
        <v>0</v>
      </c>
      <c r="DE340">
        <v>0</v>
      </c>
      <c r="DF340">
        <v>0</v>
      </c>
      <c r="DG340">
        <v>0</v>
      </c>
      <c r="DH340">
        <v>0</v>
      </c>
      <c r="DI340">
        <v>0</v>
      </c>
      <c r="DJ340">
        <v>0</v>
      </c>
      <c r="DK340">
        <v>1</v>
      </c>
      <c r="DL340">
        <v>1</v>
      </c>
      <c r="DM340">
        <v>0</v>
      </c>
      <c r="DN340">
        <v>0</v>
      </c>
      <c r="DO340">
        <v>1</v>
      </c>
      <c r="DP340">
        <v>1</v>
      </c>
      <c r="DQ340">
        <v>1</v>
      </c>
      <c r="DR340">
        <v>0</v>
      </c>
      <c r="DS340">
        <v>1</v>
      </c>
      <c r="DT340">
        <v>0</v>
      </c>
      <c r="DU340">
        <v>0</v>
      </c>
      <c r="DV340">
        <v>0</v>
      </c>
      <c r="DW340">
        <v>1</v>
      </c>
      <c r="DX340">
        <v>0</v>
      </c>
      <c r="DY340">
        <v>0</v>
      </c>
      <c r="DZ340">
        <v>0</v>
      </c>
      <c r="EA340">
        <v>0</v>
      </c>
      <c r="EB340">
        <v>0</v>
      </c>
      <c r="EC340">
        <v>0</v>
      </c>
      <c r="ED340">
        <v>0</v>
      </c>
      <c r="EE340">
        <v>1</v>
      </c>
      <c r="EF340">
        <v>0</v>
      </c>
      <c r="EG340">
        <v>0</v>
      </c>
      <c r="EH340">
        <v>0</v>
      </c>
      <c r="EI340">
        <v>0</v>
      </c>
      <c r="EJ340">
        <v>0</v>
      </c>
      <c r="EK340">
        <v>0</v>
      </c>
      <c r="EL340">
        <v>0</v>
      </c>
      <c r="EM340">
        <v>1</v>
      </c>
      <c r="EN340">
        <v>0</v>
      </c>
      <c r="EO340">
        <v>0</v>
      </c>
      <c r="EP340">
        <v>0</v>
      </c>
      <c r="EQ340">
        <v>0</v>
      </c>
      <c r="ER340">
        <v>0</v>
      </c>
      <c r="ES340">
        <v>0</v>
      </c>
      <c r="ET340">
        <v>0</v>
      </c>
      <c r="EU340">
        <v>0</v>
      </c>
      <c r="EV340">
        <v>0</v>
      </c>
      <c r="EW340">
        <v>2</v>
      </c>
      <c r="EX340" t="s">
        <v>1925</v>
      </c>
      <c r="EY340" t="s">
        <v>1925</v>
      </c>
      <c r="EZ340" t="s">
        <v>1925</v>
      </c>
      <c r="FA340" t="s">
        <v>1925</v>
      </c>
      <c r="FB340" t="s">
        <v>1925</v>
      </c>
      <c r="FC340" t="s">
        <v>1925</v>
      </c>
      <c r="FD340" t="s">
        <v>1925</v>
      </c>
      <c r="FE340">
        <v>0</v>
      </c>
      <c r="FF340" t="s">
        <v>1925</v>
      </c>
      <c r="FG340" t="s">
        <v>1925</v>
      </c>
      <c r="FH340" t="s">
        <v>1925</v>
      </c>
      <c r="FI340" t="s">
        <v>1925</v>
      </c>
      <c r="FJ340" t="s">
        <v>1925</v>
      </c>
      <c r="FK340" t="s">
        <v>1925</v>
      </c>
      <c r="FL340">
        <v>0</v>
      </c>
      <c r="FM340">
        <v>0</v>
      </c>
      <c r="FN340">
        <v>0</v>
      </c>
      <c r="FO340">
        <v>1</v>
      </c>
      <c r="FP340">
        <v>0</v>
      </c>
      <c r="FQ340">
        <v>0</v>
      </c>
      <c r="FR340">
        <v>2</v>
      </c>
      <c r="FS340" t="s">
        <v>1925</v>
      </c>
      <c r="FT340" t="s">
        <v>1925</v>
      </c>
      <c r="FU340" t="s">
        <v>1925</v>
      </c>
      <c r="FV340" t="s">
        <v>1925</v>
      </c>
      <c r="FW340" t="s">
        <v>1925</v>
      </c>
      <c r="FX340" t="s">
        <v>1925</v>
      </c>
      <c r="FY340" t="s">
        <v>1925</v>
      </c>
      <c r="FZ340" t="s">
        <v>1925</v>
      </c>
      <c r="GA340" t="s">
        <v>1925</v>
      </c>
      <c r="GB340" t="s">
        <v>1925</v>
      </c>
      <c r="GC340">
        <v>1</v>
      </c>
      <c r="GD340">
        <v>0</v>
      </c>
      <c r="GE340">
        <v>1</v>
      </c>
      <c r="GF340">
        <v>1</v>
      </c>
      <c r="GG340">
        <v>0</v>
      </c>
      <c r="GH340">
        <v>1</v>
      </c>
      <c r="GI340">
        <v>1</v>
      </c>
      <c r="GJ340">
        <v>1</v>
      </c>
      <c r="GK340">
        <v>1</v>
      </c>
      <c r="GL340">
        <v>1</v>
      </c>
      <c r="GM340">
        <v>0</v>
      </c>
      <c r="GN340">
        <v>1</v>
      </c>
      <c r="GO340">
        <v>0</v>
      </c>
      <c r="GP340">
        <v>0</v>
      </c>
      <c r="GQ340">
        <v>1</v>
      </c>
      <c r="GR340">
        <v>1</v>
      </c>
      <c r="GS340">
        <v>1</v>
      </c>
      <c r="GT340">
        <v>0</v>
      </c>
      <c r="GU340">
        <v>1</v>
      </c>
      <c r="GV340">
        <v>0</v>
      </c>
      <c r="GW340">
        <v>0</v>
      </c>
      <c r="GX340">
        <v>0</v>
      </c>
      <c r="GY340">
        <v>0</v>
      </c>
      <c r="GZ340">
        <v>0</v>
      </c>
      <c r="HA340">
        <v>1</v>
      </c>
      <c r="HB340">
        <v>0</v>
      </c>
      <c r="HC340">
        <v>0</v>
      </c>
      <c r="HD340">
        <v>0</v>
      </c>
      <c r="HE340">
        <v>1</v>
      </c>
      <c r="HF340">
        <v>1</v>
      </c>
      <c r="HG340">
        <v>1</v>
      </c>
      <c r="HH340">
        <v>1</v>
      </c>
      <c r="HI340">
        <v>0</v>
      </c>
      <c r="HJ340">
        <v>1</v>
      </c>
      <c r="HK340">
        <v>0</v>
      </c>
      <c r="HL340">
        <v>0</v>
      </c>
      <c r="HM340">
        <v>0</v>
      </c>
      <c r="HN340">
        <v>0</v>
      </c>
      <c r="HO340">
        <v>1</v>
      </c>
      <c r="HP340">
        <v>0</v>
      </c>
      <c r="HQ340">
        <v>0</v>
      </c>
      <c r="HR340">
        <v>1</v>
      </c>
      <c r="HS340">
        <v>0</v>
      </c>
    </row>
    <row r="341" spans="1:227" x14ac:dyDescent="0.35">
      <c r="A341" t="s">
        <v>1454</v>
      </c>
      <c r="B341" s="1">
        <v>40558</v>
      </c>
      <c r="C341" s="1">
        <v>40682</v>
      </c>
      <c r="D341">
        <v>1</v>
      </c>
      <c r="E341">
        <v>1</v>
      </c>
      <c r="F341">
        <v>1</v>
      </c>
      <c r="G341">
        <v>0</v>
      </c>
      <c r="H341">
        <v>0</v>
      </c>
      <c r="I341">
        <v>0</v>
      </c>
      <c r="J341">
        <v>1</v>
      </c>
      <c r="K341">
        <v>0</v>
      </c>
      <c r="L341">
        <v>0</v>
      </c>
      <c r="M341">
        <v>0</v>
      </c>
      <c r="N341">
        <v>1</v>
      </c>
      <c r="O341">
        <v>0</v>
      </c>
      <c r="P341">
        <v>0</v>
      </c>
      <c r="Q341">
        <v>0</v>
      </c>
      <c r="R341">
        <v>0</v>
      </c>
      <c r="S341">
        <v>1</v>
      </c>
      <c r="T341">
        <v>0</v>
      </c>
      <c r="U341">
        <v>0</v>
      </c>
      <c r="V341">
        <v>1</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1</v>
      </c>
      <c r="AY341">
        <v>0</v>
      </c>
      <c r="AZ341">
        <v>0</v>
      </c>
      <c r="BA341">
        <v>0</v>
      </c>
      <c r="BB341">
        <v>0</v>
      </c>
      <c r="BC341">
        <v>0</v>
      </c>
      <c r="BD341">
        <v>0</v>
      </c>
      <c r="BE341">
        <v>0</v>
      </c>
      <c r="BF341">
        <v>0</v>
      </c>
      <c r="BG341">
        <v>0</v>
      </c>
      <c r="BH341">
        <v>0</v>
      </c>
      <c r="BI341">
        <v>1</v>
      </c>
      <c r="BJ341">
        <v>0</v>
      </c>
      <c r="BK341">
        <v>0</v>
      </c>
      <c r="BL341">
        <v>0</v>
      </c>
      <c r="BM341">
        <v>0</v>
      </c>
      <c r="BN341">
        <v>0</v>
      </c>
      <c r="BO341">
        <v>0</v>
      </c>
      <c r="BP341">
        <v>0</v>
      </c>
      <c r="BQ341">
        <v>0</v>
      </c>
      <c r="BR341">
        <v>0</v>
      </c>
      <c r="BS341">
        <v>1</v>
      </c>
      <c r="BT341">
        <v>1</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1</v>
      </c>
      <c r="CO341" t="s">
        <v>1925</v>
      </c>
      <c r="CP341" t="s">
        <v>1925</v>
      </c>
      <c r="CQ341" t="s">
        <v>1925</v>
      </c>
      <c r="CR341" t="s">
        <v>1925</v>
      </c>
      <c r="CS341" t="s">
        <v>1925</v>
      </c>
      <c r="CT341" t="s">
        <v>1925</v>
      </c>
      <c r="CU341" t="s">
        <v>1925</v>
      </c>
      <c r="CV341" t="s">
        <v>1925</v>
      </c>
      <c r="CW341">
        <v>1</v>
      </c>
      <c r="CX341">
        <v>1</v>
      </c>
      <c r="CY341">
        <v>1</v>
      </c>
      <c r="CZ341">
        <v>1</v>
      </c>
      <c r="DA341">
        <v>0</v>
      </c>
      <c r="DB341">
        <v>0</v>
      </c>
      <c r="DC341">
        <v>1</v>
      </c>
      <c r="DD341">
        <v>0</v>
      </c>
      <c r="DE341">
        <v>0</v>
      </c>
      <c r="DF341">
        <v>0</v>
      </c>
      <c r="DG341">
        <v>0</v>
      </c>
      <c r="DH341">
        <v>0</v>
      </c>
      <c r="DI341">
        <v>0</v>
      </c>
      <c r="DJ341">
        <v>0</v>
      </c>
      <c r="DK341">
        <v>1</v>
      </c>
      <c r="DL341">
        <v>1</v>
      </c>
      <c r="DM341">
        <v>0</v>
      </c>
      <c r="DN341">
        <v>0</v>
      </c>
      <c r="DO341">
        <v>1</v>
      </c>
      <c r="DP341">
        <v>1</v>
      </c>
      <c r="DQ341">
        <v>1</v>
      </c>
      <c r="DR341">
        <v>0</v>
      </c>
      <c r="DS341">
        <v>1</v>
      </c>
      <c r="DT341">
        <v>0</v>
      </c>
      <c r="DU341">
        <v>0</v>
      </c>
      <c r="DV341">
        <v>0</v>
      </c>
      <c r="DW341">
        <v>1</v>
      </c>
      <c r="DX341">
        <v>0</v>
      </c>
      <c r="DY341">
        <v>0</v>
      </c>
      <c r="DZ341">
        <v>0</v>
      </c>
      <c r="EA341">
        <v>0</v>
      </c>
      <c r="EB341">
        <v>0</v>
      </c>
      <c r="EC341">
        <v>0</v>
      </c>
      <c r="ED341">
        <v>0</v>
      </c>
      <c r="EE341">
        <v>1</v>
      </c>
      <c r="EF341">
        <v>0</v>
      </c>
      <c r="EG341">
        <v>0</v>
      </c>
      <c r="EH341">
        <v>0</v>
      </c>
      <c r="EI341">
        <v>0</v>
      </c>
      <c r="EJ341">
        <v>0</v>
      </c>
      <c r="EK341">
        <v>0</v>
      </c>
      <c r="EL341">
        <v>0</v>
      </c>
      <c r="EM341">
        <v>1</v>
      </c>
      <c r="EN341">
        <v>0</v>
      </c>
      <c r="EO341">
        <v>0</v>
      </c>
      <c r="EP341">
        <v>0</v>
      </c>
      <c r="EQ341">
        <v>0</v>
      </c>
      <c r="ER341">
        <v>0</v>
      </c>
      <c r="ES341">
        <v>0</v>
      </c>
      <c r="ET341">
        <v>0</v>
      </c>
      <c r="EU341">
        <v>0</v>
      </c>
      <c r="EV341">
        <v>0</v>
      </c>
      <c r="EW341">
        <v>2</v>
      </c>
      <c r="EX341" t="s">
        <v>1925</v>
      </c>
      <c r="EY341" t="s">
        <v>1925</v>
      </c>
      <c r="EZ341" t="s">
        <v>1925</v>
      </c>
      <c r="FA341" t="s">
        <v>1925</v>
      </c>
      <c r="FB341" t="s">
        <v>1925</v>
      </c>
      <c r="FC341" t="s">
        <v>1925</v>
      </c>
      <c r="FD341" t="s">
        <v>1925</v>
      </c>
      <c r="FE341">
        <v>0</v>
      </c>
      <c r="FF341" t="s">
        <v>1925</v>
      </c>
      <c r="FG341" t="s">
        <v>1925</v>
      </c>
      <c r="FH341" t="s">
        <v>1925</v>
      </c>
      <c r="FI341" t="s">
        <v>1925</v>
      </c>
      <c r="FJ341" t="s">
        <v>1925</v>
      </c>
      <c r="FK341" t="s">
        <v>1925</v>
      </c>
      <c r="FL341">
        <v>0</v>
      </c>
      <c r="FM341">
        <v>0</v>
      </c>
      <c r="FN341">
        <v>0</v>
      </c>
      <c r="FO341">
        <v>1</v>
      </c>
      <c r="FP341">
        <v>0</v>
      </c>
      <c r="FQ341">
        <v>0</v>
      </c>
      <c r="FR341">
        <v>2</v>
      </c>
      <c r="FS341" t="s">
        <v>1925</v>
      </c>
      <c r="FT341" t="s">
        <v>1925</v>
      </c>
      <c r="FU341" t="s">
        <v>1925</v>
      </c>
      <c r="FV341" t="s">
        <v>1925</v>
      </c>
      <c r="FW341" t="s">
        <v>1925</v>
      </c>
      <c r="FX341" t="s">
        <v>1925</v>
      </c>
      <c r="FY341" t="s">
        <v>1925</v>
      </c>
      <c r="FZ341" t="s">
        <v>1925</v>
      </c>
      <c r="GA341" t="s">
        <v>1925</v>
      </c>
      <c r="GB341" t="s">
        <v>1925</v>
      </c>
      <c r="GC341">
        <v>1</v>
      </c>
      <c r="GD341">
        <v>0</v>
      </c>
      <c r="GE341">
        <v>1</v>
      </c>
      <c r="GF341">
        <v>1</v>
      </c>
      <c r="GG341">
        <v>0</v>
      </c>
      <c r="GH341">
        <v>1</v>
      </c>
      <c r="GI341">
        <v>1</v>
      </c>
      <c r="GJ341">
        <v>1</v>
      </c>
      <c r="GK341">
        <v>1</v>
      </c>
      <c r="GL341">
        <v>1</v>
      </c>
      <c r="GM341">
        <v>0</v>
      </c>
      <c r="GN341">
        <v>1</v>
      </c>
      <c r="GO341">
        <v>0</v>
      </c>
      <c r="GP341">
        <v>0</v>
      </c>
      <c r="GQ341">
        <v>1</v>
      </c>
      <c r="GR341">
        <v>1</v>
      </c>
      <c r="GS341">
        <v>1</v>
      </c>
      <c r="GT341">
        <v>0</v>
      </c>
      <c r="GU341">
        <v>1</v>
      </c>
      <c r="GV341">
        <v>0</v>
      </c>
      <c r="GW341">
        <v>0</v>
      </c>
      <c r="GX341">
        <v>0</v>
      </c>
      <c r="GY341">
        <v>0</v>
      </c>
      <c r="GZ341">
        <v>0</v>
      </c>
      <c r="HA341">
        <v>1</v>
      </c>
      <c r="HB341">
        <v>0</v>
      </c>
      <c r="HC341">
        <v>0</v>
      </c>
      <c r="HD341">
        <v>0</v>
      </c>
      <c r="HE341">
        <v>1</v>
      </c>
      <c r="HF341">
        <v>1</v>
      </c>
      <c r="HG341">
        <v>1</v>
      </c>
      <c r="HH341">
        <v>1</v>
      </c>
      <c r="HI341">
        <v>0</v>
      </c>
      <c r="HJ341">
        <v>1</v>
      </c>
      <c r="HK341">
        <v>0</v>
      </c>
      <c r="HL341">
        <v>0</v>
      </c>
      <c r="HM341">
        <v>0</v>
      </c>
      <c r="HN341">
        <v>0</v>
      </c>
      <c r="HO341">
        <v>1</v>
      </c>
      <c r="HP341">
        <v>0</v>
      </c>
      <c r="HQ341">
        <v>0</v>
      </c>
      <c r="HR341">
        <v>1</v>
      </c>
      <c r="HS341">
        <v>0</v>
      </c>
    </row>
    <row r="342" spans="1:227" x14ac:dyDescent="0.35">
      <c r="A342" t="s">
        <v>1454</v>
      </c>
      <c r="B342" s="1">
        <v>40683</v>
      </c>
      <c r="C342" s="1">
        <v>40689</v>
      </c>
      <c r="D342">
        <v>1</v>
      </c>
      <c r="E342">
        <v>1</v>
      </c>
      <c r="F342">
        <v>1</v>
      </c>
      <c r="G342">
        <v>0</v>
      </c>
      <c r="H342">
        <v>0</v>
      </c>
      <c r="I342">
        <v>0</v>
      </c>
      <c r="J342">
        <v>1</v>
      </c>
      <c r="K342">
        <v>0</v>
      </c>
      <c r="L342">
        <v>0</v>
      </c>
      <c r="M342">
        <v>0</v>
      </c>
      <c r="N342">
        <v>1</v>
      </c>
      <c r="O342">
        <v>0</v>
      </c>
      <c r="P342">
        <v>0</v>
      </c>
      <c r="Q342">
        <v>0</v>
      </c>
      <c r="R342">
        <v>0</v>
      </c>
      <c r="S342">
        <v>1</v>
      </c>
      <c r="T342">
        <v>0</v>
      </c>
      <c r="U342">
        <v>0</v>
      </c>
      <c r="V342">
        <v>1</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1</v>
      </c>
      <c r="AY342">
        <v>0</v>
      </c>
      <c r="AZ342">
        <v>0</v>
      </c>
      <c r="BA342">
        <v>0</v>
      </c>
      <c r="BB342">
        <v>0</v>
      </c>
      <c r="BC342">
        <v>0</v>
      </c>
      <c r="BD342">
        <v>0</v>
      </c>
      <c r="BE342">
        <v>0</v>
      </c>
      <c r="BF342">
        <v>0</v>
      </c>
      <c r="BG342">
        <v>0</v>
      </c>
      <c r="BH342">
        <v>0</v>
      </c>
      <c r="BI342">
        <v>1</v>
      </c>
      <c r="BJ342">
        <v>0</v>
      </c>
      <c r="BK342">
        <v>0</v>
      </c>
      <c r="BL342">
        <v>0</v>
      </c>
      <c r="BM342">
        <v>0</v>
      </c>
      <c r="BN342">
        <v>0</v>
      </c>
      <c r="BO342">
        <v>0</v>
      </c>
      <c r="BP342">
        <v>0</v>
      </c>
      <c r="BQ342">
        <v>0</v>
      </c>
      <c r="BR342">
        <v>0</v>
      </c>
      <c r="BS342">
        <v>1</v>
      </c>
      <c r="BT342">
        <v>1</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1</v>
      </c>
      <c r="CO342" t="s">
        <v>1925</v>
      </c>
      <c r="CP342" t="s">
        <v>1925</v>
      </c>
      <c r="CQ342" t="s">
        <v>1925</v>
      </c>
      <c r="CR342" t="s">
        <v>1925</v>
      </c>
      <c r="CS342" t="s">
        <v>1925</v>
      </c>
      <c r="CT342" t="s">
        <v>1925</v>
      </c>
      <c r="CU342" t="s">
        <v>1925</v>
      </c>
      <c r="CV342" t="s">
        <v>1925</v>
      </c>
      <c r="CW342">
        <v>1</v>
      </c>
      <c r="CX342">
        <v>1</v>
      </c>
      <c r="CY342">
        <v>1</v>
      </c>
      <c r="CZ342">
        <v>1</v>
      </c>
      <c r="DA342">
        <v>0</v>
      </c>
      <c r="DB342">
        <v>0</v>
      </c>
      <c r="DC342">
        <v>1</v>
      </c>
      <c r="DD342">
        <v>0</v>
      </c>
      <c r="DE342">
        <v>0</v>
      </c>
      <c r="DF342">
        <v>0</v>
      </c>
      <c r="DG342">
        <v>0</v>
      </c>
      <c r="DH342">
        <v>0</v>
      </c>
      <c r="DI342">
        <v>0</v>
      </c>
      <c r="DJ342">
        <v>0</v>
      </c>
      <c r="DK342">
        <v>1</v>
      </c>
      <c r="DL342">
        <v>1</v>
      </c>
      <c r="DM342">
        <v>0</v>
      </c>
      <c r="DN342">
        <v>0</v>
      </c>
      <c r="DO342">
        <v>1</v>
      </c>
      <c r="DP342">
        <v>1</v>
      </c>
      <c r="DQ342">
        <v>1</v>
      </c>
      <c r="DR342">
        <v>0</v>
      </c>
      <c r="DS342">
        <v>1</v>
      </c>
      <c r="DT342">
        <v>0</v>
      </c>
      <c r="DU342">
        <v>0</v>
      </c>
      <c r="DV342">
        <v>0</v>
      </c>
      <c r="DW342">
        <v>1</v>
      </c>
      <c r="DX342">
        <v>0</v>
      </c>
      <c r="DY342">
        <v>0</v>
      </c>
      <c r="DZ342">
        <v>0</v>
      </c>
      <c r="EA342">
        <v>0</v>
      </c>
      <c r="EB342">
        <v>0</v>
      </c>
      <c r="EC342">
        <v>0</v>
      </c>
      <c r="ED342">
        <v>0</v>
      </c>
      <c r="EE342">
        <v>1</v>
      </c>
      <c r="EF342">
        <v>0</v>
      </c>
      <c r="EG342">
        <v>0</v>
      </c>
      <c r="EH342">
        <v>0</v>
      </c>
      <c r="EI342">
        <v>0</v>
      </c>
      <c r="EJ342">
        <v>0</v>
      </c>
      <c r="EK342">
        <v>0</v>
      </c>
      <c r="EL342">
        <v>0</v>
      </c>
      <c r="EM342">
        <v>1</v>
      </c>
      <c r="EN342">
        <v>0</v>
      </c>
      <c r="EO342">
        <v>0</v>
      </c>
      <c r="EP342">
        <v>0</v>
      </c>
      <c r="EQ342">
        <v>0</v>
      </c>
      <c r="ER342">
        <v>0</v>
      </c>
      <c r="ES342">
        <v>0</v>
      </c>
      <c r="ET342">
        <v>0</v>
      </c>
      <c r="EU342">
        <v>0</v>
      </c>
      <c r="EV342">
        <v>0</v>
      </c>
      <c r="EW342">
        <v>2</v>
      </c>
      <c r="EX342" t="s">
        <v>1925</v>
      </c>
      <c r="EY342" t="s">
        <v>1925</v>
      </c>
      <c r="EZ342" t="s">
        <v>1925</v>
      </c>
      <c r="FA342" t="s">
        <v>1925</v>
      </c>
      <c r="FB342" t="s">
        <v>1925</v>
      </c>
      <c r="FC342" t="s">
        <v>1925</v>
      </c>
      <c r="FD342" t="s">
        <v>1925</v>
      </c>
      <c r="FE342">
        <v>0</v>
      </c>
      <c r="FF342" t="s">
        <v>1925</v>
      </c>
      <c r="FG342" t="s">
        <v>1925</v>
      </c>
      <c r="FH342" t="s">
        <v>1925</v>
      </c>
      <c r="FI342" t="s">
        <v>1925</v>
      </c>
      <c r="FJ342" t="s">
        <v>1925</v>
      </c>
      <c r="FK342" t="s">
        <v>1925</v>
      </c>
      <c r="FL342">
        <v>0</v>
      </c>
      <c r="FM342">
        <v>0</v>
      </c>
      <c r="FN342">
        <v>0</v>
      </c>
      <c r="FO342">
        <v>1</v>
      </c>
      <c r="FP342">
        <v>0</v>
      </c>
      <c r="FQ342">
        <v>0</v>
      </c>
      <c r="FR342">
        <v>2</v>
      </c>
      <c r="FS342" t="s">
        <v>1925</v>
      </c>
      <c r="FT342" t="s">
        <v>1925</v>
      </c>
      <c r="FU342" t="s">
        <v>1925</v>
      </c>
      <c r="FV342" t="s">
        <v>1925</v>
      </c>
      <c r="FW342" t="s">
        <v>1925</v>
      </c>
      <c r="FX342" t="s">
        <v>1925</v>
      </c>
      <c r="FY342" t="s">
        <v>1925</v>
      </c>
      <c r="FZ342" t="s">
        <v>1925</v>
      </c>
      <c r="GA342" t="s">
        <v>1925</v>
      </c>
      <c r="GB342" t="s">
        <v>1925</v>
      </c>
      <c r="GC342">
        <v>1</v>
      </c>
      <c r="GD342">
        <v>0</v>
      </c>
      <c r="GE342">
        <v>1</v>
      </c>
      <c r="GF342">
        <v>1</v>
      </c>
      <c r="GG342">
        <v>0</v>
      </c>
      <c r="GH342">
        <v>1</v>
      </c>
      <c r="GI342">
        <v>1</v>
      </c>
      <c r="GJ342">
        <v>1</v>
      </c>
      <c r="GK342">
        <v>1</v>
      </c>
      <c r="GL342">
        <v>1</v>
      </c>
      <c r="GM342">
        <v>0</v>
      </c>
      <c r="GN342">
        <v>1</v>
      </c>
      <c r="GO342">
        <v>0</v>
      </c>
      <c r="GP342">
        <v>0</v>
      </c>
      <c r="GQ342">
        <v>1</v>
      </c>
      <c r="GR342">
        <v>1</v>
      </c>
      <c r="GS342">
        <v>1</v>
      </c>
      <c r="GT342">
        <v>0</v>
      </c>
      <c r="GU342">
        <v>1</v>
      </c>
      <c r="GV342">
        <v>0</v>
      </c>
      <c r="GW342">
        <v>0</v>
      </c>
      <c r="GX342">
        <v>0</v>
      </c>
      <c r="GY342">
        <v>0</v>
      </c>
      <c r="GZ342">
        <v>0</v>
      </c>
      <c r="HA342">
        <v>1</v>
      </c>
      <c r="HB342">
        <v>0</v>
      </c>
      <c r="HC342">
        <v>0</v>
      </c>
      <c r="HD342">
        <v>0</v>
      </c>
      <c r="HE342">
        <v>1</v>
      </c>
      <c r="HF342">
        <v>1</v>
      </c>
      <c r="HG342">
        <v>1</v>
      </c>
      <c r="HH342">
        <v>1</v>
      </c>
      <c r="HI342">
        <v>0</v>
      </c>
      <c r="HJ342">
        <v>1</v>
      </c>
      <c r="HK342">
        <v>0</v>
      </c>
      <c r="HL342">
        <v>0</v>
      </c>
      <c r="HM342">
        <v>0</v>
      </c>
      <c r="HN342">
        <v>0</v>
      </c>
      <c r="HO342">
        <v>1</v>
      </c>
      <c r="HP342">
        <v>0</v>
      </c>
      <c r="HQ342">
        <v>0</v>
      </c>
      <c r="HR342">
        <v>1</v>
      </c>
      <c r="HS342">
        <v>0</v>
      </c>
    </row>
    <row r="343" spans="1:227" x14ac:dyDescent="0.35">
      <c r="A343" t="s">
        <v>1454</v>
      </c>
      <c r="B343" s="1">
        <v>40690</v>
      </c>
      <c r="C343" s="1">
        <v>40724</v>
      </c>
      <c r="D343">
        <v>1</v>
      </c>
      <c r="E343">
        <v>1</v>
      </c>
      <c r="F343">
        <v>1</v>
      </c>
      <c r="G343">
        <v>0</v>
      </c>
      <c r="H343">
        <v>0</v>
      </c>
      <c r="I343">
        <v>0</v>
      </c>
      <c r="J343">
        <v>1</v>
      </c>
      <c r="K343">
        <v>0</v>
      </c>
      <c r="L343">
        <v>0</v>
      </c>
      <c r="M343">
        <v>0</v>
      </c>
      <c r="N343">
        <v>1</v>
      </c>
      <c r="O343">
        <v>0</v>
      </c>
      <c r="P343">
        <v>0</v>
      </c>
      <c r="Q343">
        <v>0</v>
      </c>
      <c r="R343">
        <v>0</v>
      </c>
      <c r="S343">
        <v>1</v>
      </c>
      <c r="T343">
        <v>0</v>
      </c>
      <c r="U343">
        <v>0</v>
      </c>
      <c r="V343">
        <v>1</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c r="AQ343">
        <v>0</v>
      </c>
      <c r="AR343">
        <v>0</v>
      </c>
      <c r="AS343">
        <v>0</v>
      </c>
      <c r="AT343">
        <v>0</v>
      </c>
      <c r="AU343">
        <v>0</v>
      </c>
      <c r="AV343">
        <v>0</v>
      </c>
      <c r="AW343">
        <v>0</v>
      </c>
      <c r="AX343">
        <v>1</v>
      </c>
      <c r="AY343">
        <v>0</v>
      </c>
      <c r="AZ343">
        <v>0</v>
      </c>
      <c r="BA343">
        <v>0</v>
      </c>
      <c r="BB343">
        <v>0</v>
      </c>
      <c r="BC343">
        <v>0</v>
      </c>
      <c r="BD343">
        <v>0</v>
      </c>
      <c r="BE343">
        <v>0</v>
      </c>
      <c r="BF343">
        <v>0</v>
      </c>
      <c r="BG343">
        <v>0</v>
      </c>
      <c r="BH343">
        <v>0</v>
      </c>
      <c r="BI343">
        <v>1</v>
      </c>
      <c r="BJ343">
        <v>0</v>
      </c>
      <c r="BK343">
        <v>0</v>
      </c>
      <c r="BL343">
        <v>0</v>
      </c>
      <c r="BM343">
        <v>0</v>
      </c>
      <c r="BN343">
        <v>0</v>
      </c>
      <c r="BO343">
        <v>0</v>
      </c>
      <c r="BP343">
        <v>0</v>
      </c>
      <c r="BQ343">
        <v>0</v>
      </c>
      <c r="BR343">
        <v>0</v>
      </c>
      <c r="BS343">
        <v>1</v>
      </c>
      <c r="BT343">
        <v>1</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1</v>
      </c>
      <c r="CO343" t="s">
        <v>1925</v>
      </c>
      <c r="CP343" t="s">
        <v>1925</v>
      </c>
      <c r="CQ343" t="s">
        <v>1925</v>
      </c>
      <c r="CR343" t="s">
        <v>1925</v>
      </c>
      <c r="CS343" t="s">
        <v>1925</v>
      </c>
      <c r="CT343" t="s">
        <v>1925</v>
      </c>
      <c r="CU343" t="s">
        <v>1925</v>
      </c>
      <c r="CV343" t="s">
        <v>1925</v>
      </c>
      <c r="CW343">
        <v>1</v>
      </c>
      <c r="CX343">
        <v>1</v>
      </c>
      <c r="CY343">
        <v>1</v>
      </c>
      <c r="CZ343">
        <v>1</v>
      </c>
      <c r="DA343">
        <v>0</v>
      </c>
      <c r="DB343">
        <v>0</v>
      </c>
      <c r="DC343">
        <v>1</v>
      </c>
      <c r="DD343">
        <v>0</v>
      </c>
      <c r="DE343">
        <v>0</v>
      </c>
      <c r="DF343">
        <v>0</v>
      </c>
      <c r="DG343">
        <v>0</v>
      </c>
      <c r="DH343">
        <v>0</v>
      </c>
      <c r="DI343">
        <v>0</v>
      </c>
      <c r="DJ343">
        <v>0</v>
      </c>
      <c r="DK343">
        <v>1</v>
      </c>
      <c r="DL343">
        <v>1</v>
      </c>
      <c r="DM343">
        <v>0</v>
      </c>
      <c r="DN343">
        <v>0</v>
      </c>
      <c r="DO343">
        <v>1</v>
      </c>
      <c r="DP343">
        <v>1</v>
      </c>
      <c r="DQ343">
        <v>1</v>
      </c>
      <c r="DR343">
        <v>0</v>
      </c>
      <c r="DS343">
        <v>1</v>
      </c>
      <c r="DT343">
        <v>0</v>
      </c>
      <c r="DU343">
        <v>0</v>
      </c>
      <c r="DV343">
        <v>0</v>
      </c>
      <c r="DW343">
        <v>1</v>
      </c>
      <c r="DX343">
        <v>0</v>
      </c>
      <c r="DY343">
        <v>0</v>
      </c>
      <c r="DZ343">
        <v>0</v>
      </c>
      <c r="EA343">
        <v>0</v>
      </c>
      <c r="EB343">
        <v>0</v>
      </c>
      <c r="EC343">
        <v>0</v>
      </c>
      <c r="ED343">
        <v>0</v>
      </c>
      <c r="EE343">
        <v>1</v>
      </c>
      <c r="EF343">
        <v>0</v>
      </c>
      <c r="EG343">
        <v>0</v>
      </c>
      <c r="EH343">
        <v>0</v>
      </c>
      <c r="EI343">
        <v>0</v>
      </c>
      <c r="EJ343">
        <v>0</v>
      </c>
      <c r="EK343">
        <v>0</v>
      </c>
      <c r="EL343">
        <v>0</v>
      </c>
      <c r="EM343">
        <v>1</v>
      </c>
      <c r="EN343">
        <v>0</v>
      </c>
      <c r="EO343">
        <v>0</v>
      </c>
      <c r="EP343">
        <v>0</v>
      </c>
      <c r="EQ343">
        <v>0</v>
      </c>
      <c r="ER343">
        <v>0</v>
      </c>
      <c r="ES343">
        <v>0</v>
      </c>
      <c r="ET343">
        <v>0</v>
      </c>
      <c r="EU343">
        <v>0</v>
      </c>
      <c r="EV343">
        <v>0</v>
      </c>
      <c r="EW343">
        <v>2</v>
      </c>
      <c r="EX343" t="s">
        <v>1925</v>
      </c>
      <c r="EY343" t="s">
        <v>1925</v>
      </c>
      <c r="EZ343" t="s">
        <v>1925</v>
      </c>
      <c r="FA343" t="s">
        <v>1925</v>
      </c>
      <c r="FB343" t="s">
        <v>1925</v>
      </c>
      <c r="FC343" t="s">
        <v>1925</v>
      </c>
      <c r="FD343" t="s">
        <v>1925</v>
      </c>
      <c r="FE343">
        <v>0</v>
      </c>
      <c r="FF343" t="s">
        <v>1925</v>
      </c>
      <c r="FG343" t="s">
        <v>1925</v>
      </c>
      <c r="FH343" t="s">
        <v>1925</v>
      </c>
      <c r="FI343" t="s">
        <v>1925</v>
      </c>
      <c r="FJ343" t="s">
        <v>1925</v>
      </c>
      <c r="FK343" t="s">
        <v>1925</v>
      </c>
      <c r="FL343">
        <v>0</v>
      </c>
      <c r="FM343">
        <v>0</v>
      </c>
      <c r="FN343">
        <v>0</v>
      </c>
      <c r="FO343">
        <v>1</v>
      </c>
      <c r="FP343">
        <v>0</v>
      </c>
      <c r="FQ343">
        <v>0</v>
      </c>
      <c r="FR343">
        <v>2</v>
      </c>
      <c r="FS343" t="s">
        <v>1925</v>
      </c>
      <c r="FT343" t="s">
        <v>1925</v>
      </c>
      <c r="FU343" t="s">
        <v>1925</v>
      </c>
      <c r="FV343" t="s">
        <v>1925</v>
      </c>
      <c r="FW343" t="s">
        <v>1925</v>
      </c>
      <c r="FX343" t="s">
        <v>1925</v>
      </c>
      <c r="FY343" t="s">
        <v>1925</v>
      </c>
      <c r="FZ343" t="s">
        <v>1925</v>
      </c>
      <c r="GA343" t="s">
        <v>1925</v>
      </c>
      <c r="GB343" t="s">
        <v>1925</v>
      </c>
      <c r="GC343">
        <v>1</v>
      </c>
      <c r="GD343">
        <v>0</v>
      </c>
      <c r="GE343">
        <v>1</v>
      </c>
      <c r="GF343">
        <v>1</v>
      </c>
      <c r="GG343">
        <v>0</v>
      </c>
      <c r="GH343">
        <v>1</v>
      </c>
      <c r="GI343">
        <v>1</v>
      </c>
      <c r="GJ343">
        <v>1</v>
      </c>
      <c r="GK343">
        <v>1</v>
      </c>
      <c r="GL343">
        <v>1</v>
      </c>
      <c r="GM343">
        <v>0</v>
      </c>
      <c r="GN343">
        <v>1</v>
      </c>
      <c r="GO343">
        <v>0</v>
      </c>
      <c r="GP343">
        <v>0</v>
      </c>
      <c r="GQ343">
        <v>1</v>
      </c>
      <c r="GR343">
        <v>1</v>
      </c>
      <c r="GS343">
        <v>1</v>
      </c>
      <c r="GT343">
        <v>0</v>
      </c>
      <c r="GU343">
        <v>1</v>
      </c>
      <c r="GV343">
        <v>0</v>
      </c>
      <c r="GW343">
        <v>0</v>
      </c>
      <c r="GX343">
        <v>0</v>
      </c>
      <c r="GY343">
        <v>0</v>
      </c>
      <c r="GZ343">
        <v>0</v>
      </c>
      <c r="HA343">
        <v>1</v>
      </c>
      <c r="HB343">
        <v>0</v>
      </c>
      <c r="HC343">
        <v>0</v>
      </c>
      <c r="HD343">
        <v>0</v>
      </c>
      <c r="HE343">
        <v>1</v>
      </c>
      <c r="HF343">
        <v>1</v>
      </c>
      <c r="HG343">
        <v>1</v>
      </c>
      <c r="HH343">
        <v>1</v>
      </c>
      <c r="HI343">
        <v>0</v>
      </c>
      <c r="HJ343">
        <v>1</v>
      </c>
      <c r="HK343">
        <v>0</v>
      </c>
      <c r="HL343">
        <v>0</v>
      </c>
      <c r="HM343">
        <v>0</v>
      </c>
      <c r="HN343">
        <v>0</v>
      </c>
      <c r="HO343">
        <v>1</v>
      </c>
      <c r="HP343">
        <v>0</v>
      </c>
      <c r="HQ343">
        <v>0</v>
      </c>
      <c r="HR343">
        <v>1</v>
      </c>
      <c r="HS343">
        <v>0</v>
      </c>
    </row>
    <row r="344" spans="1:227" x14ac:dyDescent="0.35">
      <c r="A344" t="s">
        <v>1454</v>
      </c>
      <c r="B344" s="1">
        <v>40725</v>
      </c>
      <c r="C344" s="1">
        <v>41043</v>
      </c>
      <c r="D344">
        <v>1</v>
      </c>
      <c r="E344">
        <v>1</v>
      </c>
      <c r="F344">
        <v>1</v>
      </c>
      <c r="G344">
        <v>0</v>
      </c>
      <c r="H344">
        <v>0</v>
      </c>
      <c r="I344">
        <v>0</v>
      </c>
      <c r="J344">
        <v>1</v>
      </c>
      <c r="K344">
        <v>0</v>
      </c>
      <c r="L344">
        <v>0</v>
      </c>
      <c r="M344">
        <v>0</v>
      </c>
      <c r="N344">
        <v>1</v>
      </c>
      <c r="O344">
        <v>0</v>
      </c>
      <c r="P344">
        <v>0</v>
      </c>
      <c r="Q344">
        <v>0</v>
      </c>
      <c r="R344">
        <v>0</v>
      </c>
      <c r="S344">
        <v>1</v>
      </c>
      <c r="T344">
        <v>0</v>
      </c>
      <c r="U344">
        <v>0</v>
      </c>
      <c r="V344">
        <v>1</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c r="AQ344">
        <v>0</v>
      </c>
      <c r="AR344">
        <v>0</v>
      </c>
      <c r="AS344">
        <v>0</v>
      </c>
      <c r="AT344">
        <v>0</v>
      </c>
      <c r="AU344">
        <v>0</v>
      </c>
      <c r="AV344">
        <v>0</v>
      </c>
      <c r="AW344">
        <v>0</v>
      </c>
      <c r="AX344">
        <v>1</v>
      </c>
      <c r="AY344">
        <v>0</v>
      </c>
      <c r="AZ344">
        <v>0</v>
      </c>
      <c r="BA344">
        <v>0</v>
      </c>
      <c r="BB344">
        <v>0</v>
      </c>
      <c r="BC344">
        <v>0</v>
      </c>
      <c r="BD344">
        <v>0</v>
      </c>
      <c r="BE344">
        <v>0</v>
      </c>
      <c r="BF344">
        <v>0</v>
      </c>
      <c r="BG344">
        <v>0</v>
      </c>
      <c r="BH344">
        <v>0</v>
      </c>
      <c r="BI344">
        <v>1</v>
      </c>
      <c r="BJ344">
        <v>0</v>
      </c>
      <c r="BK344">
        <v>0</v>
      </c>
      <c r="BL344">
        <v>0</v>
      </c>
      <c r="BM344">
        <v>0</v>
      </c>
      <c r="BN344">
        <v>0</v>
      </c>
      <c r="BO344">
        <v>0</v>
      </c>
      <c r="BP344">
        <v>0</v>
      </c>
      <c r="BQ344">
        <v>0</v>
      </c>
      <c r="BR344">
        <v>0</v>
      </c>
      <c r="BS344">
        <v>1</v>
      </c>
      <c r="BT344">
        <v>1</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1</v>
      </c>
      <c r="CO344" t="s">
        <v>1925</v>
      </c>
      <c r="CP344" t="s">
        <v>1925</v>
      </c>
      <c r="CQ344" t="s">
        <v>1925</v>
      </c>
      <c r="CR344" t="s">
        <v>1925</v>
      </c>
      <c r="CS344" t="s">
        <v>1925</v>
      </c>
      <c r="CT344" t="s">
        <v>1925</v>
      </c>
      <c r="CU344" t="s">
        <v>1925</v>
      </c>
      <c r="CV344" t="s">
        <v>1925</v>
      </c>
      <c r="CW344">
        <v>1</v>
      </c>
      <c r="CX344">
        <v>1</v>
      </c>
      <c r="CY344">
        <v>1</v>
      </c>
      <c r="CZ344">
        <v>1</v>
      </c>
      <c r="DA344">
        <v>0</v>
      </c>
      <c r="DB344">
        <v>0</v>
      </c>
      <c r="DC344">
        <v>1</v>
      </c>
      <c r="DD344">
        <v>0</v>
      </c>
      <c r="DE344">
        <v>0</v>
      </c>
      <c r="DF344">
        <v>0</v>
      </c>
      <c r="DG344">
        <v>0</v>
      </c>
      <c r="DH344">
        <v>0</v>
      </c>
      <c r="DI344">
        <v>0</v>
      </c>
      <c r="DJ344">
        <v>0</v>
      </c>
      <c r="DK344">
        <v>1</v>
      </c>
      <c r="DL344">
        <v>1</v>
      </c>
      <c r="DM344">
        <v>0</v>
      </c>
      <c r="DN344">
        <v>0</v>
      </c>
      <c r="DO344">
        <v>1</v>
      </c>
      <c r="DP344">
        <v>1</v>
      </c>
      <c r="DQ344">
        <v>1</v>
      </c>
      <c r="DR344">
        <v>0</v>
      </c>
      <c r="DS344">
        <v>1</v>
      </c>
      <c r="DT344">
        <v>0</v>
      </c>
      <c r="DU344">
        <v>0</v>
      </c>
      <c r="DV344">
        <v>0</v>
      </c>
      <c r="DW344">
        <v>1</v>
      </c>
      <c r="DX344">
        <v>0</v>
      </c>
      <c r="DY344">
        <v>0</v>
      </c>
      <c r="DZ344">
        <v>0</v>
      </c>
      <c r="EA344">
        <v>0</v>
      </c>
      <c r="EB344">
        <v>0</v>
      </c>
      <c r="EC344">
        <v>0</v>
      </c>
      <c r="ED344">
        <v>0</v>
      </c>
      <c r="EE344">
        <v>1</v>
      </c>
      <c r="EF344">
        <v>0</v>
      </c>
      <c r="EG344">
        <v>0</v>
      </c>
      <c r="EH344">
        <v>0</v>
      </c>
      <c r="EI344">
        <v>0</v>
      </c>
      <c r="EJ344">
        <v>0</v>
      </c>
      <c r="EK344">
        <v>0</v>
      </c>
      <c r="EL344">
        <v>0</v>
      </c>
      <c r="EM344">
        <v>1</v>
      </c>
      <c r="EN344">
        <v>0</v>
      </c>
      <c r="EO344">
        <v>0</v>
      </c>
      <c r="EP344">
        <v>0</v>
      </c>
      <c r="EQ344">
        <v>0</v>
      </c>
      <c r="ER344">
        <v>0</v>
      </c>
      <c r="ES344">
        <v>0</v>
      </c>
      <c r="ET344">
        <v>0</v>
      </c>
      <c r="EU344">
        <v>0</v>
      </c>
      <c r="EV344">
        <v>0</v>
      </c>
      <c r="EW344">
        <v>2</v>
      </c>
      <c r="EX344" t="s">
        <v>1925</v>
      </c>
      <c r="EY344" t="s">
        <v>1925</v>
      </c>
      <c r="EZ344" t="s">
        <v>1925</v>
      </c>
      <c r="FA344" t="s">
        <v>1925</v>
      </c>
      <c r="FB344" t="s">
        <v>1925</v>
      </c>
      <c r="FC344" t="s">
        <v>1925</v>
      </c>
      <c r="FD344" t="s">
        <v>1925</v>
      </c>
      <c r="FE344">
        <v>0</v>
      </c>
      <c r="FF344" t="s">
        <v>1925</v>
      </c>
      <c r="FG344" t="s">
        <v>1925</v>
      </c>
      <c r="FH344" t="s">
        <v>1925</v>
      </c>
      <c r="FI344" t="s">
        <v>1925</v>
      </c>
      <c r="FJ344" t="s">
        <v>1925</v>
      </c>
      <c r="FK344" t="s">
        <v>1925</v>
      </c>
      <c r="FL344">
        <v>0</v>
      </c>
      <c r="FM344">
        <v>0</v>
      </c>
      <c r="FN344">
        <v>0</v>
      </c>
      <c r="FO344">
        <v>1</v>
      </c>
      <c r="FP344">
        <v>0</v>
      </c>
      <c r="FQ344">
        <v>0</v>
      </c>
      <c r="FR344">
        <v>2</v>
      </c>
      <c r="FS344" t="s">
        <v>1925</v>
      </c>
      <c r="FT344" t="s">
        <v>1925</v>
      </c>
      <c r="FU344" t="s">
        <v>1925</v>
      </c>
      <c r="FV344" t="s">
        <v>1925</v>
      </c>
      <c r="FW344" t="s">
        <v>1925</v>
      </c>
      <c r="FX344" t="s">
        <v>1925</v>
      </c>
      <c r="FY344" t="s">
        <v>1925</v>
      </c>
      <c r="FZ344" t="s">
        <v>1925</v>
      </c>
      <c r="GA344" t="s">
        <v>1925</v>
      </c>
      <c r="GB344" t="s">
        <v>1925</v>
      </c>
      <c r="GC344">
        <v>1</v>
      </c>
      <c r="GD344">
        <v>0</v>
      </c>
      <c r="GE344">
        <v>1</v>
      </c>
      <c r="GF344">
        <v>1</v>
      </c>
      <c r="GG344">
        <v>0</v>
      </c>
      <c r="GH344">
        <v>1</v>
      </c>
      <c r="GI344">
        <v>1</v>
      </c>
      <c r="GJ344">
        <v>1</v>
      </c>
      <c r="GK344">
        <v>1</v>
      </c>
      <c r="GL344">
        <v>1</v>
      </c>
      <c r="GM344">
        <v>0</v>
      </c>
      <c r="GN344">
        <v>1</v>
      </c>
      <c r="GO344">
        <v>0</v>
      </c>
      <c r="GP344">
        <v>0</v>
      </c>
      <c r="GQ344">
        <v>1</v>
      </c>
      <c r="GR344">
        <v>1</v>
      </c>
      <c r="GS344">
        <v>1</v>
      </c>
      <c r="GT344">
        <v>0</v>
      </c>
      <c r="GU344">
        <v>1</v>
      </c>
      <c r="GV344">
        <v>0</v>
      </c>
      <c r="GW344">
        <v>0</v>
      </c>
      <c r="GX344">
        <v>0</v>
      </c>
      <c r="GY344">
        <v>0</v>
      </c>
      <c r="GZ344">
        <v>0</v>
      </c>
      <c r="HA344">
        <v>1</v>
      </c>
      <c r="HB344">
        <v>0</v>
      </c>
      <c r="HC344">
        <v>0</v>
      </c>
      <c r="HD344">
        <v>0</v>
      </c>
      <c r="HE344">
        <v>1</v>
      </c>
      <c r="HF344">
        <v>1</v>
      </c>
      <c r="HG344">
        <v>1</v>
      </c>
      <c r="HH344">
        <v>1</v>
      </c>
      <c r="HI344">
        <v>0</v>
      </c>
      <c r="HJ344">
        <v>1</v>
      </c>
      <c r="HK344">
        <v>0</v>
      </c>
      <c r="HL344">
        <v>0</v>
      </c>
      <c r="HM344">
        <v>0</v>
      </c>
      <c r="HN344">
        <v>0</v>
      </c>
      <c r="HO344">
        <v>1</v>
      </c>
      <c r="HP344">
        <v>0</v>
      </c>
      <c r="HQ344">
        <v>0</v>
      </c>
      <c r="HR344">
        <v>1</v>
      </c>
      <c r="HS344">
        <v>0</v>
      </c>
    </row>
    <row r="345" spans="1:227" x14ac:dyDescent="0.35">
      <c r="A345" t="s">
        <v>1454</v>
      </c>
      <c r="B345" s="1">
        <v>41044</v>
      </c>
      <c r="C345" s="1">
        <v>41090</v>
      </c>
      <c r="D345">
        <v>1</v>
      </c>
      <c r="E345">
        <v>1</v>
      </c>
      <c r="F345">
        <v>1</v>
      </c>
      <c r="G345">
        <v>0</v>
      </c>
      <c r="H345">
        <v>0</v>
      </c>
      <c r="I345">
        <v>0</v>
      </c>
      <c r="J345">
        <v>1</v>
      </c>
      <c r="K345">
        <v>0</v>
      </c>
      <c r="L345">
        <v>0</v>
      </c>
      <c r="M345">
        <v>0</v>
      </c>
      <c r="N345">
        <v>1</v>
      </c>
      <c r="O345">
        <v>0</v>
      </c>
      <c r="P345">
        <v>0</v>
      </c>
      <c r="Q345">
        <v>0</v>
      </c>
      <c r="R345">
        <v>0</v>
      </c>
      <c r="S345">
        <v>1</v>
      </c>
      <c r="T345">
        <v>0</v>
      </c>
      <c r="U345">
        <v>0</v>
      </c>
      <c r="V345">
        <v>1</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c r="AQ345">
        <v>0</v>
      </c>
      <c r="AR345">
        <v>0</v>
      </c>
      <c r="AS345">
        <v>0</v>
      </c>
      <c r="AT345">
        <v>0</v>
      </c>
      <c r="AU345">
        <v>0</v>
      </c>
      <c r="AV345">
        <v>0</v>
      </c>
      <c r="AW345">
        <v>0</v>
      </c>
      <c r="AX345">
        <v>1</v>
      </c>
      <c r="AY345">
        <v>0</v>
      </c>
      <c r="AZ345">
        <v>0</v>
      </c>
      <c r="BA345">
        <v>0</v>
      </c>
      <c r="BB345">
        <v>0</v>
      </c>
      <c r="BC345">
        <v>0</v>
      </c>
      <c r="BD345">
        <v>0</v>
      </c>
      <c r="BE345">
        <v>0</v>
      </c>
      <c r="BF345">
        <v>0</v>
      </c>
      <c r="BG345">
        <v>0</v>
      </c>
      <c r="BH345">
        <v>0</v>
      </c>
      <c r="BI345">
        <v>1</v>
      </c>
      <c r="BJ345">
        <v>0</v>
      </c>
      <c r="BK345">
        <v>0</v>
      </c>
      <c r="BL345">
        <v>0</v>
      </c>
      <c r="BM345">
        <v>0</v>
      </c>
      <c r="BN345">
        <v>0</v>
      </c>
      <c r="BO345">
        <v>0</v>
      </c>
      <c r="BP345">
        <v>0</v>
      </c>
      <c r="BQ345">
        <v>0</v>
      </c>
      <c r="BR345">
        <v>0</v>
      </c>
      <c r="BS345">
        <v>1</v>
      </c>
      <c r="BT345">
        <v>1</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1</v>
      </c>
      <c r="CO345" t="s">
        <v>1925</v>
      </c>
      <c r="CP345" t="s">
        <v>1925</v>
      </c>
      <c r="CQ345" t="s">
        <v>1925</v>
      </c>
      <c r="CR345" t="s">
        <v>1925</v>
      </c>
      <c r="CS345" t="s">
        <v>1925</v>
      </c>
      <c r="CT345" t="s">
        <v>1925</v>
      </c>
      <c r="CU345" t="s">
        <v>1925</v>
      </c>
      <c r="CV345" t="s">
        <v>1925</v>
      </c>
      <c r="CW345">
        <v>1</v>
      </c>
      <c r="CX345">
        <v>1</v>
      </c>
      <c r="CY345">
        <v>1</v>
      </c>
      <c r="CZ345">
        <v>1</v>
      </c>
      <c r="DA345">
        <v>0</v>
      </c>
      <c r="DB345">
        <v>0</v>
      </c>
      <c r="DC345">
        <v>1</v>
      </c>
      <c r="DD345">
        <v>0</v>
      </c>
      <c r="DE345">
        <v>0</v>
      </c>
      <c r="DF345">
        <v>0</v>
      </c>
      <c r="DG345">
        <v>0</v>
      </c>
      <c r="DH345">
        <v>0</v>
      </c>
      <c r="DI345">
        <v>0</v>
      </c>
      <c r="DJ345">
        <v>0</v>
      </c>
      <c r="DK345">
        <v>1</v>
      </c>
      <c r="DL345">
        <v>1</v>
      </c>
      <c r="DM345">
        <v>0</v>
      </c>
      <c r="DN345">
        <v>0</v>
      </c>
      <c r="DO345">
        <v>1</v>
      </c>
      <c r="DP345">
        <v>1</v>
      </c>
      <c r="DQ345">
        <v>1</v>
      </c>
      <c r="DR345">
        <v>0</v>
      </c>
      <c r="DS345">
        <v>1</v>
      </c>
      <c r="DT345">
        <v>0</v>
      </c>
      <c r="DU345">
        <v>0</v>
      </c>
      <c r="DV345">
        <v>0</v>
      </c>
      <c r="DW345">
        <v>1</v>
      </c>
      <c r="DX345">
        <v>0</v>
      </c>
      <c r="DY345">
        <v>0</v>
      </c>
      <c r="DZ345">
        <v>0</v>
      </c>
      <c r="EA345">
        <v>0</v>
      </c>
      <c r="EB345">
        <v>0</v>
      </c>
      <c r="EC345">
        <v>0</v>
      </c>
      <c r="ED345">
        <v>0</v>
      </c>
      <c r="EE345">
        <v>1</v>
      </c>
      <c r="EF345">
        <v>0</v>
      </c>
      <c r="EG345">
        <v>0</v>
      </c>
      <c r="EH345">
        <v>0</v>
      </c>
      <c r="EI345">
        <v>0</v>
      </c>
      <c r="EJ345">
        <v>0</v>
      </c>
      <c r="EK345">
        <v>0</v>
      </c>
      <c r="EL345">
        <v>0</v>
      </c>
      <c r="EM345">
        <v>1</v>
      </c>
      <c r="EN345">
        <v>0</v>
      </c>
      <c r="EO345">
        <v>0</v>
      </c>
      <c r="EP345">
        <v>0</v>
      </c>
      <c r="EQ345">
        <v>0</v>
      </c>
      <c r="ER345">
        <v>0</v>
      </c>
      <c r="ES345">
        <v>0</v>
      </c>
      <c r="ET345">
        <v>0</v>
      </c>
      <c r="EU345">
        <v>0</v>
      </c>
      <c r="EV345">
        <v>0</v>
      </c>
      <c r="EW345">
        <v>2</v>
      </c>
      <c r="EX345" t="s">
        <v>1925</v>
      </c>
      <c r="EY345" t="s">
        <v>1925</v>
      </c>
      <c r="EZ345" t="s">
        <v>1925</v>
      </c>
      <c r="FA345" t="s">
        <v>1925</v>
      </c>
      <c r="FB345" t="s">
        <v>1925</v>
      </c>
      <c r="FC345" t="s">
        <v>1925</v>
      </c>
      <c r="FD345" t="s">
        <v>1925</v>
      </c>
      <c r="FE345">
        <v>0</v>
      </c>
      <c r="FF345" t="s">
        <v>1925</v>
      </c>
      <c r="FG345" t="s">
        <v>1925</v>
      </c>
      <c r="FH345" t="s">
        <v>1925</v>
      </c>
      <c r="FI345" t="s">
        <v>1925</v>
      </c>
      <c r="FJ345" t="s">
        <v>1925</v>
      </c>
      <c r="FK345" t="s">
        <v>1925</v>
      </c>
      <c r="FL345">
        <v>0</v>
      </c>
      <c r="FM345">
        <v>0</v>
      </c>
      <c r="FN345">
        <v>0</v>
      </c>
      <c r="FO345">
        <v>1</v>
      </c>
      <c r="FP345">
        <v>0</v>
      </c>
      <c r="FQ345">
        <v>0</v>
      </c>
      <c r="FR345">
        <v>2</v>
      </c>
      <c r="FS345" t="s">
        <v>1925</v>
      </c>
      <c r="FT345" t="s">
        <v>1925</v>
      </c>
      <c r="FU345" t="s">
        <v>1925</v>
      </c>
      <c r="FV345" t="s">
        <v>1925</v>
      </c>
      <c r="FW345" t="s">
        <v>1925</v>
      </c>
      <c r="FX345" t="s">
        <v>1925</v>
      </c>
      <c r="FY345" t="s">
        <v>1925</v>
      </c>
      <c r="FZ345" t="s">
        <v>1925</v>
      </c>
      <c r="GA345" t="s">
        <v>1925</v>
      </c>
      <c r="GB345" t="s">
        <v>1925</v>
      </c>
      <c r="GC345">
        <v>1</v>
      </c>
      <c r="GD345">
        <v>0</v>
      </c>
      <c r="GE345">
        <v>1</v>
      </c>
      <c r="GF345">
        <v>1</v>
      </c>
      <c r="GG345">
        <v>0</v>
      </c>
      <c r="GH345">
        <v>1</v>
      </c>
      <c r="GI345">
        <v>1</v>
      </c>
      <c r="GJ345">
        <v>1</v>
      </c>
      <c r="GK345">
        <v>1</v>
      </c>
      <c r="GL345">
        <v>1</v>
      </c>
      <c r="GM345">
        <v>0</v>
      </c>
      <c r="GN345">
        <v>1</v>
      </c>
      <c r="GO345">
        <v>0</v>
      </c>
      <c r="GP345">
        <v>0</v>
      </c>
      <c r="GQ345">
        <v>1</v>
      </c>
      <c r="GR345">
        <v>1</v>
      </c>
      <c r="GS345">
        <v>1</v>
      </c>
      <c r="GT345">
        <v>0</v>
      </c>
      <c r="GU345">
        <v>1</v>
      </c>
      <c r="GV345">
        <v>0</v>
      </c>
      <c r="GW345">
        <v>0</v>
      </c>
      <c r="GX345">
        <v>0</v>
      </c>
      <c r="GY345">
        <v>0</v>
      </c>
      <c r="GZ345">
        <v>0</v>
      </c>
      <c r="HA345">
        <v>1</v>
      </c>
      <c r="HB345">
        <v>0</v>
      </c>
      <c r="HC345">
        <v>0</v>
      </c>
      <c r="HD345">
        <v>0</v>
      </c>
      <c r="HE345">
        <v>1</v>
      </c>
      <c r="HF345">
        <v>1</v>
      </c>
      <c r="HG345">
        <v>1</v>
      </c>
      <c r="HH345">
        <v>1</v>
      </c>
      <c r="HI345">
        <v>0</v>
      </c>
      <c r="HJ345">
        <v>1</v>
      </c>
      <c r="HK345">
        <v>0</v>
      </c>
      <c r="HL345">
        <v>0</v>
      </c>
      <c r="HM345">
        <v>0</v>
      </c>
      <c r="HN345">
        <v>0</v>
      </c>
      <c r="HO345">
        <v>1</v>
      </c>
      <c r="HP345">
        <v>0</v>
      </c>
      <c r="HQ345">
        <v>0</v>
      </c>
      <c r="HR345">
        <v>1</v>
      </c>
      <c r="HS345">
        <v>0</v>
      </c>
    </row>
    <row r="346" spans="1:227" x14ac:dyDescent="0.35">
      <c r="A346" t="s">
        <v>1454</v>
      </c>
      <c r="B346" s="1">
        <v>41091</v>
      </c>
      <c r="C346" s="1">
        <v>41386</v>
      </c>
      <c r="D346">
        <v>1</v>
      </c>
      <c r="E346">
        <v>1</v>
      </c>
      <c r="F346">
        <v>1</v>
      </c>
      <c r="G346">
        <v>0</v>
      </c>
      <c r="H346">
        <v>0</v>
      </c>
      <c r="I346">
        <v>0</v>
      </c>
      <c r="J346">
        <v>1</v>
      </c>
      <c r="K346">
        <v>0</v>
      </c>
      <c r="L346">
        <v>0</v>
      </c>
      <c r="M346">
        <v>0</v>
      </c>
      <c r="N346">
        <v>1</v>
      </c>
      <c r="O346">
        <v>0</v>
      </c>
      <c r="P346">
        <v>0</v>
      </c>
      <c r="Q346">
        <v>0</v>
      </c>
      <c r="R346">
        <v>0</v>
      </c>
      <c r="S346">
        <v>1</v>
      </c>
      <c r="T346">
        <v>0</v>
      </c>
      <c r="U346">
        <v>0</v>
      </c>
      <c r="V346">
        <v>1</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c r="AQ346">
        <v>0</v>
      </c>
      <c r="AR346">
        <v>0</v>
      </c>
      <c r="AS346">
        <v>0</v>
      </c>
      <c r="AT346">
        <v>0</v>
      </c>
      <c r="AU346">
        <v>0</v>
      </c>
      <c r="AV346">
        <v>0</v>
      </c>
      <c r="AW346">
        <v>0</v>
      </c>
      <c r="AX346">
        <v>1</v>
      </c>
      <c r="AY346">
        <v>0</v>
      </c>
      <c r="AZ346">
        <v>0</v>
      </c>
      <c r="BA346">
        <v>0</v>
      </c>
      <c r="BB346">
        <v>0</v>
      </c>
      <c r="BC346">
        <v>0</v>
      </c>
      <c r="BD346">
        <v>0</v>
      </c>
      <c r="BE346">
        <v>0</v>
      </c>
      <c r="BF346">
        <v>0</v>
      </c>
      <c r="BG346">
        <v>0</v>
      </c>
      <c r="BH346">
        <v>0</v>
      </c>
      <c r="BI346">
        <v>1</v>
      </c>
      <c r="BJ346">
        <v>0</v>
      </c>
      <c r="BK346">
        <v>0</v>
      </c>
      <c r="BL346">
        <v>0</v>
      </c>
      <c r="BM346">
        <v>0</v>
      </c>
      <c r="BN346">
        <v>0</v>
      </c>
      <c r="BO346">
        <v>0</v>
      </c>
      <c r="BP346">
        <v>0</v>
      </c>
      <c r="BQ346">
        <v>0</v>
      </c>
      <c r="BR346">
        <v>0</v>
      </c>
      <c r="BS346">
        <v>1</v>
      </c>
      <c r="BT346">
        <v>1</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1</v>
      </c>
      <c r="CO346" t="s">
        <v>1925</v>
      </c>
      <c r="CP346" t="s">
        <v>1925</v>
      </c>
      <c r="CQ346" t="s">
        <v>1925</v>
      </c>
      <c r="CR346" t="s">
        <v>1925</v>
      </c>
      <c r="CS346" t="s">
        <v>1925</v>
      </c>
      <c r="CT346" t="s">
        <v>1925</v>
      </c>
      <c r="CU346" t="s">
        <v>1925</v>
      </c>
      <c r="CV346" t="s">
        <v>1925</v>
      </c>
      <c r="CW346">
        <v>1</v>
      </c>
      <c r="CX346">
        <v>1</v>
      </c>
      <c r="CY346">
        <v>1</v>
      </c>
      <c r="CZ346">
        <v>1</v>
      </c>
      <c r="DA346">
        <v>0</v>
      </c>
      <c r="DB346">
        <v>0</v>
      </c>
      <c r="DC346">
        <v>1</v>
      </c>
      <c r="DD346">
        <v>0</v>
      </c>
      <c r="DE346">
        <v>0</v>
      </c>
      <c r="DF346">
        <v>0</v>
      </c>
      <c r="DG346">
        <v>0</v>
      </c>
      <c r="DH346">
        <v>0</v>
      </c>
      <c r="DI346">
        <v>0</v>
      </c>
      <c r="DJ346">
        <v>0</v>
      </c>
      <c r="DK346">
        <v>1</v>
      </c>
      <c r="DL346">
        <v>1</v>
      </c>
      <c r="DM346">
        <v>0</v>
      </c>
      <c r="DN346">
        <v>0</v>
      </c>
      <c r="DO346">
        <v>1</v>
      </c>
      <c r="DP346">
        <v>1</v>
      </c>
      <c r="DQ346">
        <v>1</v>
      </c>
      <c r="DR346">
        <v>0</v>
      </c>
      <c r="DS346">
        <v>1</v>
      </c>
      <c r="DT346">
        <v>0</v>
      </c>
      <c r="DU346">
        <v>0</v>
      </c>
      <c r="DV346">
        <v>0</v>
      </c>
      <c r="DW346">
        <v>1</v>
      </c>
      <c r="DX346">
        <v>0</v>
      </c>
      <c r="DY346">
        <v>0</v>
      </c>
      <c r="DZ346">
        <v>0</v>
      </c>
      <c r="EA346">
        <v>0</v>
      </c>
      <c r="EB346">
        <v>0</v>
      </c>
      <c r="EC346">
        <v>0</v>
      </c>
      <c r="ED346">
        <v>0</v>
      </c>
      <c r="EE346">
        <v>1</v>
      </c>
      <c r="EF346">
        <v>0</v>
      </c>
      <c r="EG346">
        <v>0</v>
      </c>
      <c r="EH346">
        <v>0</v>
      </c>
      <c r="EI346">
        <v>0</v>
      </c>
      <c r="EJ346">
        <v>0</v>
      </c>
      <c r="EK346">
        <v>0</v>
      </c>
      <c r="EL346">
        <v>0</v>
      </c>
      <c r="EM346">
        <v>1</v>
      </c>
      <c r="EN346">
        <v>0</v>
      </c>
      <c r="EO346">
        <v>0</v>
      </c>
      <c r="EP346">
        <v>0</v>
      </c>
      <c r="EQ346">
        <v>0</v>
      </c>
      <c r="ER346">
        <v>0</v>
      </c>
      <c r="ES346">
        <v>0</v>
      </c>
      <c r="ET346">
        <v>0</v>
      </c>
      <c r="EU346">
        <v>0</v>
      </c>
      <c r="EV346">
        <v>0</v>
      </c>
      <c r="EW346">
        <v>2</v>
      </c>
      <c r="EX346" t="s">
        <v>1925</v>
      </c>
      <c r="EY346" t="s">
        <v>1925</v>
      </c>
      <c r="EZ346" t="s">
        <v>1925</v>
      </c>
      <c r="FA346" t="s">
        <v>1925</v>
      </c>
      <c r="FB346" t="s">
        <v>1925</v>
      </c>
      <c r="FC346" t="s">
        <v>1925</v>
      </c>
      <c r="FD346" t="s">
        <v>1925</v>
      </c>
      <c r="FE346">
        <v>0</v>
      </c>
      <c r="FF346" t="s">
        <v>1925</v>
      </c>
      <c r="FG346" t="s">
        <v>1925</v>
      </c>
      <c r="FH346" t="s">
        <v>1925</v>
      </c>
      <c r="FI346" t="s">
        <v>1925</v>
      </c>
      <c r="FJ346" t="s">
        <v>1925</v>
      </c>
      <c r="FK346" t="s">
        <v>1925</v>
      </c>
      <c r="FL346">
        <v>0</v>
      </c>
      <c r="FM346">
        <v>0</v>
      </c>
      <c r="FN346">
        <v>0</v>
      </c>
      <c r="FO346">
        <v>1</v>
      </c>
      <c r="FP346">
        <v>0</v>
      </c>
      <c r="FQ346">
        <v>0</v>
      </c>
      <c r="FR346">
        <v>2</v>
      </c>
      <c r="FS346" t="s">
        <v>1925</v>
      </c>
      <c r="FT346" t="s">
        <v>1925</v>
      </c>
      <c r="FU346" t="s">
        <v>1925</v>
      </c>
      <c r="FV346" t="s">
        <v>1925</v>
      </c>
      <c r="FW346" t="s">
        <v>1925</v>
      </c>
      <c r="FX346" t="s">
        <v>1925</v>
      </c>
      <c r="FY346" t="s">
        <v>1925</v>
      </c>
      <c r="FZ346" t="s">
        <v>1925</v>
      </c>
      <c r="GA346" t="s">
        <v>1925</v>
      </c>
      <c r="GB346" t="s">
        <v>1925</v>
      </c>
      <c r="GC346">
        <v>1</v>
      </c>
      <c r="GD346">
        <v>0</v>
      </c>
      <c r="GE346">
        <v>1</v>
      </c>
      <c r="GF346">
        <v>1</v>
      </c>
      <c r="GG346">
        <v>0</v>
      </c>
      <c r="GH346">
        <v>1</v>
      </c>
      <c r="GI346">
        <v>1</v>
      </c>
      <c r="GJ346">
        <v>1</v>
      </c>
      <c r="GK346">
        <v>1</v>
      </c>
      <c r="GL346">
        <v>1</v>
      </c>
      <c r="GM346">
        <v>0</v>
      </c>
      <c r="GN346">
        <v>1</v>
      </c>
      <c r="GO346">
        <v>0</v>
      </c>
      <c r="GP346">
        <v>0</v>
      </c>
      <c r="GQ346">
        <v>1</v>
      </c>
      <c r="GR346">
        <v>1</v>
      </c>
      <c r="GS346">
        <v>1</v>
      </c>
      <c r="GT346">
        <v>0</v>
      </c>
      <c r="GU346">
        <v>1</v>
      </c>
      <c r="GV346">
        <v>0</v>
      </c>
      <c r="GW346">
        <v>0</v>
      </c>
      <c r="GX346">
        <v>0</v>
      </c>
      <c r="GY346">
        <v>0</v>
      </c>
      <c r="GZ346">
        <v>0</v>
      </c>
      <c r="HA346">
        <v>1</v>
      </c>
      <c r="HB346">
        <v>0</v>
      </c>
      <c r="HC346">
        <v>0</v>
      </c>
      <c r="HD346">
        <v>0</v>
      </c>
      <c r="HE346">
        <v>1</v>
      </c>
      <c r="HF346">
        <v>1</v>
      </c>
      <c r="HG346">
        <v>1</v>
      </c>
      <c r="HH346">
        <v>1</v>
      </c>
      <c r="HI346">
        <v>0</v>
      </c>
      <c r="HJ346">
        <v>1</v>
      </c>
      <c r="HK346">
        <v>0</v>
      </c>
      <c r="HL346">
        <v>0</v>
      </c>
      <c r="HM346">
        <v>0</v>
      </c>
      <c r="HN346">
        <v>0</v>
      </c>
      <c r="HO346">
        <v>1</v>
      </c>
      <c r="HP346">
        <v>0</v>
      </c>
      <c r="HQ346">
        <v>0</v>
      </c>
      <c r="HR346">
        <v>1</v>
      </c>
      <c r="HS346">
        <v>0</v>
      </c>
    </row>
    <row r="347" spans="1:227" x14ac:dyDescent="0.35">
      <c r="A347" t="s">
        <v>1454</v>
      </c>
      <c r="B347" s="1">
        <v>41387</v>
      </c>
      <c r="C347" s="1">
        <v>41455</v>
      </c>
      <c r="D347">
        <v>1</v>
      </c>
      <c r="E347">
        <v>1</v>
      </c>
      <c r="F347">
        <v>1</v>
      </c>
      <c r="G347">
        <v>0</v>
      </c>
      <c r="H347">
        <v>0</v>
      </c>
      <c r="I347">
        <v>0</v>
      </c>
      <c r="J347">
        <v>1</v>
      </c>
      <c r="K347">
        <v>0</v>
      </c>
      <c r="L347">
        <v>0</v>
      </c>
      <c r="M347">
        <v>0</v>
      </c>
      <c r="N347">
        <v>1</v>
      </c>
      <c r="O347">
        <v>0</v>
      </c>
      <c r="P347">
        <v>0</v>
      </c>
      <c r="Q347">
        <v>0</v>
      </c>
      <c r="R347">
        <v>0</v>
      </c>
      <c r="S347">
        <v>1</v>
      </c>
      <c r="T347">
        <v>0</v>
      </c>
      <c r="U347">
        <v>0</v>
      </c>
      <c r="V347">
        <v>1</v>
      </c>
      <c r="W347">
        <v>0</v>
      </c>
      <c r="X347">
        <v>0</v>
      </c>
      <c r="Y347">
        <v>0</v>
      </c>
      <c r="Z347">
        <v>0</v>
      </c>
      <c r="AA347">
        <v>0</v>
      </c>
      <c r="AB347">
        <v>0</v>
      </c>
      <c r="AC347">
        <v>0</v>
      </c>
      <c r="AD347">
        <v>0</v>
      </c>
      <c r="AE347">
        <v>0</v>
      </c>
      <c r="AF347">
        <v>0</v>
      </c>
      <c r="AG347">
        <v>0</v>
      </c>
      <c r="AH347">
        <v>0</v>
      </c>
      <c r="AI347">
        <v>0</v>
      </c>
      <c r="AJ347">
        <v>0</v>
      </c>
      <c r="AK347">
        <v>0</v>
      </c>
      <c r="AL347">
        <v>0</v>
      </c>
      <c r="AM347">
        <v>0</v>
      </c>
      <c r="AN347">
        <v>0</v>
      </c>
      <c r="AO347">
        <v>0</v>
      </c>
      <c r="AP347">
        <v>0</v>
      </c>
      <c r="AQ347">
        <v>0</v>
      </c>
      <c r="AR347">
        <v>0</v>
      </c>
      <c r="AS347">
        <v>0</v>
      </c>
      <c r="AT347">
        <v>0</v>
      </c>
      <c r="AU347">
        <v>0</v>
      </c>
      <c r="AV347">
        <v>0</v>
      </c>
      <c r="AW347">
        <v>0</v>
      </c>
      <c r="AX347">
        <v>1</v>
      </c>
      <c r="AY347">
        <v>0</v>
      </c>
      <c r="AZ347">
        <v>0</v>
      </c>
      <c r="BA347">
        <v>0</v>
      </c>
      <c r="BB347">
        <v>0</v>
      </c>
      <c r="BC347">
        <v>0</v>
      </c>
      <c r="BD347">
        <v>0</v>
      </c>
      <c r="BE347">
        <v>0</v>
      </c>
      <c r="BF347">
        <v>0</v>
      </c>
      <c r="BG347">
        <v>0</v>
      </c>
      <c r="BH347">
        <v>0</v>
      </c>
      <c r="BI347">
        <v>1</v>
      </c>
      <c r="BJ347">
        <v>0</v>
      </c>
      <c r="BK347">
        <v>0</v>
      </c>
      <c r="BL347">
        <v>0</v>
      </c>
      <c r="BM347">
        <v>0</v>
      </c>
      <c r="BN347">
        <v>0</v>
      </c>
      <c r="BO347">
        <v>0</v>
      </c>
      <c r="BP347">
        <v>0</v>
      </c>
      <c r="BQ347">
        <v>0</v>
      </c>
      <c r="BR347">
        <v>0</v>
      </c>
      <c r="BS347">
        <v>1</v>
      </c>
      <c r="BT347">
        <v>1</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1</v>
      </c>
      <c r="CO347" t="s">
        <v>1925</v>
      </c>
      <c r="CP347" t="s">
        <v>1925</v>
      </c>
      <c r="CQ347" t="s">
        <v>1925</v>
      </c>
      <c r="CR347" t="s">
        <v>1925</v>
      </c>
      <c r="CS347" t="s">
        <v>1925</v>
      </c>
      <c r="CT347" t="s">
        <v>1925</v>
      </c>
      <c r="CU347" t="s">
        <v>1925</v>
      </c>
      <c r="CV347" t="s">
        <v>1925</v>
      </c>
      <c r="CW347">
        <v>1</v>
      </c>
      <c r="CX347">
        <v>1</v>
      </c>
      <c r="CY347">
        <v>1</v>
      </c>
      <c r="CZ347">
        <v>1</v>
      </c>
      <c r="DA347">
        <v>0</v>
      </c>
      <c r="DB347">
        <v>0</v>
      </c>
      <c r="DC347">
        <v>1</v>
      </c>
      <c r="DD347">
        <v>0</v>
      </c>
      <c r="DE347">
        <v>0</v>
      </c>
      <c r="DF347">
        <v>0</v>
      </c>
      <c r="DG347">
        <v>0</v>
      </c>
      <c r="DH347">
        <v>0</v>
      </c>
      <c r="DI347">
        <v>0</v>
      </c>
      <c r="DJ347">
        <v>0</v>
      </c>
      <c r="DK347">
        <v>1</v>
      </c>
      <c r="DL347">
        <v>1</v>
      </c>
      <c r="DM347">
        <v>0</v>
      </c>
      <c r="DN347">
        <v>0</v>
      </c>
      <c r="DO347">
        <v>1</v>
      </c>
      <c r="DP347">
        <v>1</v>
      </c>
      <c r="DQ347">
        <v>1</v>
      </c>
      <c r="DR347">
        <v>0</v>
      </c>
      <c r="DS347">
        <v>0</v>
      </c>
      <c r="DT347">
        <v>0</v>
      </c>
      <c r="DU347">
        <v>0</v>
      </c>
      <c r="DV347">
        <v>0</v>
      </c>
      <c r="DW347">
        <v>1</v>
      </c>
      <c r="DX347">
        <v>0</v>
      </c>
      <c r="DY347">
        <v>0</v>
      </c>
      <c r="DZ347">
        <v>0</v>
      </c>
      <c r="EA347">
        <v>0</v>
      </c>
      <c r="EB347">
        <v>0</v>
      </c>
      <c r="EC347">
        <v>0</v>
      </c>
      <c r="ED347">
        <v>0</v>
      </c>
      <c r="EE347">
        <v>1</v>
      </c>
      <c r="EF347">
        <v>0</v>
      </c>
      <c r="EG347">
        <v>0</v>
      </c>
      <c r="EH347">
        <v>0</v>
      </c>
      <c r="EI347">
        <v>0</v>
      </c>
      <c r="EJ347">
        <v>0</v>
      </c>
      <c r="EK347">
        <v>0</v>
      </c>
      <c r="EL347">
        <v>0</v>
      </c>
      <c r="EM347">
        <v>1</v>
      </c>
      <c r="EN347">
        <v>0</v>
      </c>
      <c r="EO347">
        <v>0</v>
      </c>
      <c r="EP347">
        <v>0</v>
      </c>
      <c r="EQ347">
        <v>0</v>
      </c>
      <c r="ER347">
        <v>0</v>
      </c>
      <c r="ES347">
        <v>0</v>
      </c>
      <c r="ET347">
        <v>0</v>
      </c>
      <c r="EU347">
        <v>0</v>
      </c>
      <c r="EV347">
        <v>0</v>
      </c>
      <c r="EW347">
        <v>2</v>
      </c>
      <c r="EX347" t="s">
        <v>1925</v>
      </c>
      <c r="EY347" t="s">
        <v>1925</v>
      </c>
      <c r="EZ347" t="s">
        <v>1925</v>
      </c>
      <c r="FA347" t="s">
        <v>1925</v>
      </c>
      <c r="FB347" t="s">
        <v>1925</v>
      </c>
      <c r="FC347" t="s">
        <v>1925</v>
      </c>
      <c r="FD347" t="s">
        <v>1925</v>
      </c>
      <c r="FE347">
        <v>0</v>
      </c>
      <c r="FF347" t="s">
        <v>1925</v>
      </c>
      <c r="FG347" t="s">
        <v>1925</v>
      </c>
      <c r="FH347" t="s">
        <v>1925</v>
      </c>
      <c r="FI347" t="s">
        <v>1925</v>
      </c>
      <c r="FJ347" t="s">
        <v>1925</v>
      </c>
      <c r="FK347" t="s">
        <v>1925</v>
      </c>
      <c r="FL347">
        <v>0</v>
      </c>
      <c r="FM347">
        <v>0</v>
      </c>
      <c r="FN347">
        <v>0</v>
      </c>
      <c r="FO347">
        <v>1</v>
      </c>
      <c r="FP347">
        <v>0</v>
      </c>
      <c r="FQ347">
        <v>0</v>
      </c>
      <c r="FR347">
        <v>2</v>
      </c>
      <c r="FS347" t="s">
        <v>1925</v>
      </c>
      <c r="FT347" t="s">
        <v>1925</v>
      </c>
      <c r="FU347" t="s">
        <v>1925</v>
      </c>
      <c r="FV347" t="s">
        <v>1925</v>
      </c>
      <c r="FW347" t="s">
        <v>1925</v>
      </c>
      <c r="FX347" t="s">
        <v>1925</v>
      </c>
      <c r="FY347" t="s">
        <v>1925</v>
      </c>
      <c r="FZ347" t="s">
        <v>1925</v>
      </c>
      <c r="GA347" t="s">
        <v>1925</v>
      </c>
      <c r="GB347" t="s">
        <v>1925</v>
      </c>
      <c r="GC347">
        <v>1</v>
      </c>
      <c r="GD347">
        <v>0</v>
      </c>
      <c r="GE347">
        <v>1</v>
      </c>
      <c r="GF347">
        <v>1</v>
      </c>
      <c r="GG347">
        <v>0</v>
      </c>
      <c r="GH347">
        <v>1</v>
      </c>
      <c r="GI347">
        <v>1</v>
      </c>
      <c r="GJ347">
        <v>1</v>
      </c>
      <c r="GK347">
        <v>1</v>
      </c>
      <c r="GL347">
        <v>1</v>
      </c>
      <c r="GM347">
        <v>0</v>
      </c>
      <c r="GN347">
        <v>1</v>
      </c>
      <c r="GO347">
        <v>0</v>
      </c>
      <c r="GP347">
        <v>0</v>
      </c>
      <c r="GQ347">
        <v>1</v>
      </c>
      <c r="GR347">
        <v>1</v>
      </c>
      <c r="GS347">
        <v>1</v>
      </c>
      <c r="GT347">
        <v>0</v>
      </c>
      <c r="GU347">
        <v>1</v>
      </c>
      <c r="GV347">
        <v>0</v>
      </c>
      <c r="GW347">
        <v>0</v>
      </c>
      <c r="GX347">
        <v>0</v>
      </c>
      <c r="GY347">
        <v>0</v>
      </c>
      <c r="GZ347">
        <v>0</v>
      </c>
      <c r="HA347">
        <v>1</v>
      </c>
      <c r="HB347">
        <v>0</v>
      </c>
      <c r="HC347">
        <v>0</v>
      </c>
      <c r="HD347">
        <v>0</v>
      </c>
      <c r="HE347">
        <v>1</v>
      </c>
      <c r="HF347">
        <v>1</v>
      </c>
      <c r="HG347">
        <v>1</v>
      </c>
      <c r="HH347">
        <v>1</v>
      </c>
      <c r="HI347">
        <v>0</v>
      </c>
      <c r="HJ347">
        <v>1</v>
      </c>
      <c r="HK347">
        <v>0</v>
      </c>
      <c r="HL347">
        <v>0</v>
      </c>
      <c r="HM347">
        <v>0</v>
      </c>
      <c r="HN347">
        <v>0</v>
      </c>
      <c r="HO347">
        <v>1</v>
      </c>
      <c r="HP347">
        <v>0</v>
      </c>
      <c r="HQ347">
        <v>0</v>
      </c>
      <c r="HR347">
        <v>1</v>
      </c>
      <c r="HS347">
        <v>0</v>
      </c>
    </row>
    <row r="348" spans="1:227" x14ac:dyDescent="0.35">
      <c r="A348" t="s">
        <v>1454</v>
      </c>
      <c r="B348" s="1">
        <v>41456</v>
      </c>
      <c r="C348" s="1">
        <v>41753</v>
      </c>
      <c r="D348">
        <v>1</v>
      </c>
      <c r="E348">
        <v>1</v>
      </c>
      <c r="F348">
        <v>1</v>
      </c>
      <c r="G348">
        <v>0</v>
      </c>
      <c r="H348">
        <v>0</v>
      </c>
      <c r="I348">
        <v>0</v>
      </c>
      <c r="J348">
        <v>1</v>
      </c>
      <c r="K348">
        <v>0</v>
      </c>
      <c r="L348">
        <v>0</v>
      </c>
      <c r="M348">
        <v>0</v>
      </c>
      <c r="N348">
        <v>1</v>
      </c>
      <c r="O348">
        <v>0</v>
      </c>
      <c r="P348">
        <v>0</v>
      </c>
      <c r="Q348">
        <v>0</v>
      </c>
      <c r="R348">
        <v>0</v>
      </c>
      <c r="S348">
        <v>1</v>
      </c>
      <c r="T348">
        <v>0</v>
      </c>
      <c r="U348">
        <v>0</v>
      </c>
      <c r="V348">
        <v>1</v>
      </c>
      <c r="W348">
        <v>0</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c r="AQ348">
        <v>0</v>
      </c>
      <c r="AR348">
        <v>0</v>
      </c>
      <c r="AS348">
        <v>0</v>
      </c>
      <c r="AT348">
        <v>0</v>
      </c>
      <c r="AU348">
        <v>0</v>
      </c>
      <c r="AV348">
        <v>0</v>
      </c>
      <c r="AW348">
        <v>0</v>
      </c>
      <c r="AX348">
        <v>1</v>
      </c>
      <c r="AY348">
        <v>0</v>
      </c>
      <c r="AZ348">
        <v>0</v>
      </c>
      <c r="BA348">
        <v>0</v>
      </c>
      <c r="BB348">
        <v>0</v>
      </c>
      <c r="BC348">
        <v>0</v>
      </c>
      <c r="BD348">
        <v>0</v>
      </c>
      <c r="BE348">
        <v>0</v>
      </c>
      <c r="BF348">
        <v>0</v>
      </c>
      <c r="BG348">
        <v>0</v>
      </c>
      <c r="BH348">
        <v>0</v>
      </c>
      <c r="BI348">
        <v>1</v>
      </c>
      <c r="BJ348">
        <v>0</v>
      </c>
      <c r="BK348">
        <v>0</v>
      </c>
      <c r="BL348">
        <v>0</v>
      </c>
      <c r="BM348">
        <v>0</v>
      </c>
      <c r="BN348">
        <v>0</v>
      </c>
      <c r="BO348">
        <v>0</v>
      </c>
      <c r="BP348">
        <v>0</v>
      </c>
      <c r="BQ348">
        <v>0</v>
      </c>
      <c r="BR348">
        <v>0</v>
      </c>
      <c r="BS348">
        <v>1</v>
      </c>
      <c r="BT348">
        <v>1</v>
      </c>
      <c r="BU348">
        <v>0</v>
      </c>
      <c r="BV348">
        <v>0</v>
      </c>
      <c r="BW348">
        <v>0</v>
      </c>
      <c r="BX348">
        <v>0</v>
      </c>
      <c r="BY348">
        <v>0</v>
      </c>
      <c r="BZ348">
        <v>0</v>
      </c>
      <c r="CA348">
        <v>0</v>
      </c>
      <c r="CB348">
        <v>0</v>
      </c>
      <c r="CC348">
        <v>0</v>
      </c>
      <c r="CD348">
        <v>0</v>
      </c>
      <c r="CE348">
        <v>0</v>
      </c>
      <c r="CF348">
        <v>0</v>
      </c>
      <c r="CG348">
        <v>0</v>
      </c>
      <c r="CH348">
        <v>0</v>
      </c>
      <c r="CI348">
        <v>0</v>
      </c>
      <c r="CJ348">
        <v>0</v>
      </c>
      <c r="CK348">
        <v>0</v>
      </c>
      <c r="CL348">
        <v>0</v>
      </c>
      <c r="CM348">
        <v>0</v>
      </c>
      <c r="CN348">
        <v>1</v>
      </c>
      <c r="CO348" t="s">
        <v>1925</v>
      </c>
      <c r="CP348" t="s">
        <v>1925</v>
      </c>
      <c r="CQ348" t="s">
        <v>1925</v>
      </c>
      <c r="CR348" t="s">
        <v>1925</v>
      </c>
      <c r="CS348" t="s">
        <v>1925</v>
      </c>
      <c r="CT348" t="s">
        <v>1925</v>
      </c>
      <c r="CU348" t="s">
        <v>1925</v>
      </c>
      <c r="CV348" t="s">
        <v>1925</v>
      </c>
      <c r="CW348">
        <v>1</v>
      </c>
      <c r="CX348">
        <v>1</v>
      </c>
      <c r="CY348">
        <v>1</v>
      </c>
      <c r="CZ348">
        <v>1</v>
      </c>
      <c r="DA348">
        <v>0</v>
      </c>
      <c r="DB348">
        <v>0</v>
      </c>
      <c r="DC348">
        <v>1</v>
      </c>
      <c r="DD348">
        <v>0</v>
      </c>
      <c r="DE348">
        <v>0</v>
      </c>
      <c r="DF348">
        <v>0</v>
      </c>
      <c r="DG348">
        <v>0</v>
      </c>
      <c r="DH348">
        <v>0</v>
      </c>
      <c r="DI348">
        <v>0</v>
      </c>
      <c r="DJ348">
        <v>0</v>
      </c>
      <c r="DK348">
        <v>1</v>
      </c>
      <c r="DL348">
        <v>1</v>
      </c>
      <c r="DM348">
        <v>0</v>
      </c>
      <c r="DN348">
        <v>0</v>
      </c>
      <c r="DO348">
        <v>1</v>
      </c>
      <c r="DP348">
        <v>1</v>
      </c>
      <c r="DQ348">
        <v>1</v>
      </c>
      <c r="DR348">
        <v>0</v>
      </c>
      <c r="DS348">
        <v>0</v>
      </c>
      <c r="DT348">
        <v>0</v>
      </c>
      <c r="DU348">
        <v>0</v>
      </c>
      <c r="DV348">
        <v>0</v>
      </c>
      <c r="DW348">
        <v>1</v>
      </c>
      <c r="DX348">
        <v>0</v>
      </c>
      <c r="DY348">
        <v>0</v>
      </c>
      <c r="DZ348">
        <v>0</v>
      </c>
      <c r="EA348">
        <v>0</v>
      </c>
      <c r="EB348">
        <v>0</v>
      </c>
      <c r="EC348">
        <v>0</v>
      </c>
      <c r="ED348">
        <v>0</v>
      </c>
      <c r="EE348">
        <v>1</v>
      </c>
      <c r="EF348">
        <v>0</v>
      </c>
      <c r="EG348">
        <v>0</v>
      </c>
      <c r="EH348">
        <v>0</v>
      </c>
      <c r="EI348">
        <v>0</v>
      </c>
      <c r="EJ348">
        <v>0</v>
      </c>
      <c r="EK348">
        <v>0</v>
      </c>
      <c r="EL348">
        <v>0</v>
      </c>
      <c r="EM348">
        <v>1</v>
      </c>
      <c r="EN348">
        <v>0</v>
      </c>
      <c r="EO348">
        <v>0</v>
      </c>
      <c r="EP348">
        <v>0</v>
      </c>
      <c r="EQ348">
        <v>0</v>
      </c>
      <c r="ER348">
        <v>0</v>
      </c>
      <c r="ES348">
        <v>0</v>
      </c>
      <c r="ET348">
        <v>0</v>
      </c>
      <c r="EU348">
        <v>0</v>
      </c>
      <c r="EV348">
        <v>0</v>
      </c>
      <c r="EW348">
        <v>1</v>
      </c>
      <c r="EX348">
        <v>0</v>
      </c>
      <c r="EY348">
        <v>0</v>
      </c>
      <c r="EZ348">
        <v>0</v>
      </c>
      <c r="FA348">
        <v>0</v>
      </c>
      <c r="FB348">
        <v>0</v>
      </c>
      <c r="FC348">
        <v>1</v>
      </c>
      <c r="FD348">
        <v>0</v>
      </c>
      <c r="FE348">
        <v>0</v>
      </c>
      <c r="FF348" t="s">
        <v>1925</v>
      </c>
      <c r="FG348" t="s">
        <v>1925</v>
      </c>
      <c r="FH348" t="s">
        <v>1925</v>
      </c>
      <c r="FI348" t="s">
        <v>1925</v>
      </c>
      <c r="FJ348" t="s">
        <v>1925</v>
      </c>
      <c r="FK348" t="s">
        <v>1925</v>
      </c>
      <c r="FL348">
        <v>0</v>
      </c>
      <c r="FM348">
        <v>0</v>
      </c>
      <c r="FN348">
        <v>0</v>
      </c>
      <c r="FO348">
        <v>1</v>
      </c>
      <c r="FP348">
        <v>0</v>
      </c>
      <c r="FQ348">
        <v>0</v>
      </c>
      <c r="FR348">
        <v>2</v>
      </c>
      <c r="FS348" t="s">
        <v>1925</v>
      </c>
      <c r="FT348" t="s">
        <v>1925</v>
      </c>
      <c r="FU348" t="s">
        <v>1925</v>
      </c>
      <c r="FV348" t="s">
        <v>1925</v>
      </c>
      <c r="FW348" t="s">
        <v>1925</v>
      </c>
      <c r="FX348" t="s">
        <v>1925</v>
      </c>
      <c r="FY348" t="s">
        <v>1925</v>
      </c>
      <c r="FZ348" t="s">
        <v>1925</v>
      </c>
      <c r="GA348" t="s">
        <v>1925</v>
      </c>
      <c r="GB348" t="s">
        <v>1925</v>
      </c>
      <c r="GC348">
        <v>1</v>
      </c>
      <c r="GD348">
        <v>0</v>
      </c>
      <c r="GE348">
        <v>1</v>
      </c>
      <c r="GF348">
        <v>1</v>
      </c>
      <c r="GG348">
        <v>0</v>
      </c>
      <c r="GH348">
        <v>1</v>
      </c>
      <c r="GI348">
        <v>1</v>
      </c>
      <c r="GJ348">
        <v>1</v>
      </c>
      <c r="GK348">
        <v>1</v>
      </c>
      <c r="GL348">
        <v>1</v>
      </c>
      <c r="GM348">
        <v>0</v>
      </c>
      <c r="GN348">
        <v>1</v>
      </c>
      <c r="GO348">
        <v>0</v>
      </c>
      <c r="GP348">
        <v>0</v>
      </c>
      <c r="GQ348">
        <v>1</v>
      </c>
      <c r="GR348">
        <v>1</v>
      </c>
      <c r="GS348">
        <v>1</v>
      </c>
      <c r="GT348">
        <v>0</v>
      </c>
      <c r="GU348">
        <v>1</v>
      </c>
      <c r="GV348">
        <v>0</v>
      </c>
      <c r="GW348">
        <v>0</v>
      </c>
      <c r="GX348">
        <v>0</v>
      </c>
      <c r="GY348">
        <v>0</v>
      </c>
      <c r="GZ348">
        <v>0</v>
      </c>
      <c r="HA348">
        <v>1</v>
      </c>
      <c r="HB348">
        <v>0</v>
      </c>
      <c r="HC348">
        <v>0</v>
      </c>
      <c r="HD348">
        <v>0</v>
      </c>
      <c r="HE348">
        <v>1</v>
      </c>
      <c r="HF348">
        <v>1</v>
      </c>
      <c r="HG348">
        <v>1</v>
      </c>
      <c r="HH348">
        <v>1</v>
      </c>
      <c r="HI348">
        <v>0</v>
      </c>
      <c r="HJ348">
        <v>1</v>
      </c>
      <c r="HK348">
        <v>0</v>
      </c>
      <c r="HL348">
        <v>0</v>
      </c>
      <c r="HM348">
        <v>0</v>
      </c>
      <c r="HN348">
        <v>0</v>
      </c>
      <c r="HO348">
        <v>1</v>
      </c>
      <c r="HP348">
        <v>0</v>
      </c>
      <c r="HQ348">
        <v>0</v>
      </c>
      <c r="HR348">
        <v>1</v>
      </c>
      <c r="HS348">
        <v>0</v>
      </c>
    </row>
    <row r="349" spans="1:227" x14ac:dyDescent="0.35">
      <c r="A349" t="s">
        <v>1454</v>
      </c>
      <c r="B349" s="1">
        <v>41754</v>
      </c>
      <c r="C349" s="1">
        <v>42109</v>
      </c>
      <c r="D349">
        <v>1</v>
      </c>
      <c r="E349">
        <v>1</v>
      </c>
      <c r="F349">
        <v>1</v>
      </c>
      <c r="G349">
        <v>1</v>
      </c>
      <c r="H349">
        <v>0</v>
      </c>
      <c r="I349">
        <v>0</v>
      </c>
      <c r="J349">
        <v>1</v>
      </c>
      <c r="K349">
        <v>1</v>
      </c>
      <c r="L349">
        <v>0</v>
      </c>
      <c r="M349">
        <v>0</v>
      </c>
      <c r="N349">
        <v>1</v>
      </c>
      <c r="O349">
        <v>0</v>
      </c>
      <c r="P349">
        <v>0</v>
      </c>
      <c r="Q349">
        <v>0</v>
      </c>
      <c r="R349">
        <v>0</v>
      </c>
      <c r="S349">
        <v>1</v>
      </c>
      <c r="T349">
        <v>0</v>
      </c>
      <c r="U349">
        <v>0</v>
      </c>
      <c r="V349">
        <v>1</v>
      </c>
      <c r="W349">
        <v>0</v>
      </c>
      <c r="X349">
        <v>0</v>
      </c>
      <c r="Y349">
        <v>0</v>
      </c>
      <c r="Z349">
        <v>0</v>
      </c>
      <c r="AA349">
        <v>0</v>
      </c>
      <c r="AB349">
        <v>0</v>
      </c>
      <c r="AC349">
        <v>0</v>
      </c>
      <c r="AD349">
        <v>0</v>
      </c>
      <c r="AE349">
        <v>0</v>
      </c>
      <c r="AF349">
        <v>0</v>
      </c>
      <c r="AG349">
        <v>0</v>
      </c>
      <c r="AH349">
        <v>0</v>
      </c>
      <c r="AI349">
        <v>0</v>
      </c>
      <c r="AJ349">
        <v>0</v>
      </c>
      <c r="AK349">
        <v>0</v>
      </c>
      <c r="AL349">
        <v>0</v>
      </c>
      <c r="AM349">
        <v>0</v>
      </c>
      <c r="AN349">
        <v>0</v>
      </c>
      <c r="AO349">
        <v>0</v>
      </c>
      <c r="AP349">
        <v>0</v>
      </c>
      <c r="AQ349">
        <v>0</v>
      </c>
      <c r="AR349">
        <v>0</v>
      </c>
      <c r="AS349">
        <v>0</v>
      </c>
      <c r="AT349">
        <v>0</v>
      </c>
      <c r="AU349">
        <v>0</v>
      </c>
      <c r="AV349">
        <v>0</v>
      </c>
      <c r="AW349">
        <v>0</v>
      </c>
      <c r="AX349">
        <v>1</v>
      </c>
      <c r="AY349">
        <v>0</v>
      </c>
      <c r="AZ349">
        <v>0</v>
      </c>
      <c r="BA349">
        <v>0</v>
      </c>
      <c r="BB349">
        <v>0</v>
      </c>
      <c r="BC349">
        <v>0</v>
      </c>
      <c r="BD349">
        <v>0</v>
      </c>
      <c r="BE349">
        <v>0</v>
      </c>
      <c r="BF349">
        <v>0</v>
      </c>
      <c r="BG349">
        <v>0</v>
      </c>
      <c r="BH349">
        <v>0</v>
      </c>
      <c r="BI349">
        <v>1</v>
      </c>
      <c r="BJ349">
        <v>0</v>
      </c>
      <c r="BK349">
        <v>0</v>
      </c>
      <c r="BL349">
        <v>0</v>
      </c>
      <c r="BM349">
        <v>0</v>
      </c>
      <c r="BN349">
        <v>0</v>
      </c>
      <c r="BO349">
        <v>0</v>
      </c>
      <c r="BP349">
        <v>0</v>
      </c>
      <c r="BQ349">
        <v>0</v>
      </c>
      <c r="BR349">
        <v>0</v>
      </c>
      <c r="BS349">
        <v>1</v>
      </c>
      <c r="BT349">
        <v>1</v>
      </c>
      <c r="BU349">
        <v>0</v>
      </c>
      <c r="BV349">
        <v>0</v>
      </c>
      <c r="BW349">
        <v>0</v>
      </c>
      <c r="BX349">
        <v>0</v>
      </c>
      <c r="BY349">
        <v>0</v>
      </c>
      <c r="BZ349">
        <v>0</v>
      </c>
      <c r="CA349">
        <v>0</v>
      </c>
      <c r="CB349">
        <v>0</v>
      </c>
      <c r="CC349">
        <v>0</v>
      </c>
      <c r="CD349">
        <v>0</v>
      </c>
      <c r="CE349">
        <v>0</v>
      </c>
      <c r="CF349">
        <v>0</v>
      </c>
      <c r="CG349">
        <v>0</v>
      </c>
      <c r="CH349">
        <v>0</v>
      </c>
      <c r="CI349">
        <v>0</v>
      </c>
      <c r="CJ349">
        <v>0</v>
      </c>
      <c r="CK349">
        <v>0</v>
      </c>
      <c r="CL349">
        <v>0</v>
      </c>
      <c r="CM349">
        <v>0</v>
      </c>
      <c r="CN349">
        <v>1</v>
      </c>
      <c r="CO349" t="s">
        <v>1925</v>
      </c>
      <c r="CP349" t="s">
        <v>1925</v>
      </c>
      <c r="CQ349" t="s">
        <v>1925</v>
      </c>
      <c r="CR349" t="s">
        <v>1925</v>
      </c>
      <c r="CS349" t="s">
        <v>1925</v>
      </c>
      <c r="CT349" t="s">
        <v>1925</v>
      </c>
      <c r="CU349" t="s">
        <v>1925</v>
      </c>
      <c r="CV349" t="s">
        <v>1925</v>
      </c>
      <c r="CW349">
        <v>1</v>
      </c>
      <c r="CX349">
        <v>1</v>
      </c>
      <c r="CY349">
        <v>1</v>
      </c>
      <c r="CZ349">
        <v>1</v>
      </c>
      <c r="DA349">
        <v>0</v>
      </c>
      <c r="DB349">
        <v>0</v>
      </c>
      <c r="DC349">
        <v>1</v>
      </c>
      <c r="DD349">
        <v>0</v>
      </c>
      <c r="DE349">
        <v>0</v>
      </c>
      <c r="DF349">
        <v>0</v>
      </c>
      <c r="DG349">
        <v>0</v>
      </c>
      <c r="DH349">
        <v>0</v>
      </c>
      <c r="DI349">
        <v>0</v>
      </c>
      <c r="DJ349">
        <v>0</v>
      </c>
      <c r="DK349">
        <v>1</v>
      </c>
      <c r="DL349">
        <v>1</v>
      </c>
      <c r="DM349">
        <v>0</v>
      </c>
      <c r="DN349">
        <v>0</v>
      </c>
      <c r="DO349">
        <v>1</v>
      </c>
      <c r="DP349">
        <v>1</v>
      </c>
      <c r="DQ349">
        <v>1</v>
      </c>
      <c r="DR349">
        <v>0</v>
      </c>
      <c r="DS349">
        <v>0</v>
      </c>
      <c r="DT349">
        <v>0</v>
      </c>
      <c r="DU349">
        <v>0</v>
      </c>
      <c r="DV349">
        <v>0</v>
      </c>
      <c r="DW349">
        <v>1</v>
      </c>
      <c r="DX349">
        <v>0</v>
      </c>
      <c r="DY349">
        <v>0</v>
      </c>
      <c r="DZ349">
        <v>0</v>
      </c>
      <c r="EA349">
        <v>0</v>
      </c>
      <c r="EB349">
        <v>0</v>
      </c>
      <c r="EC349">
        <v>0</v>
      </c>
      <c r="ED349">
        <v>0</v>
      </c>
      <c r="EE349">
        <v>1</v>
      </c>
      <c r="EF349">
        <v>0</v>
      </c>
      <c r="EG349">
        <v>0</v>
      </c>
      <c r="EH349">
        <v>0</v>
      </c>
      <c r="EI349">
        <v>0</v>
      </c>
      <c r="EJ349">
        <v>0</v>
      </c>
      <c r="EK349">
        <v>0</v>
      </c>
      <c r="EL349">
        <v>0</v>
      </c>
      <c r="EM349">
        <v>1</v>
      </c>
      <c r="EN349">
        <v>0</v>
      </c>
      <c r="EO349">
        <v>0</v>
      </c>
      <c r="EP349">
        <v>0</v>
      </c>
      <c r="EQ349">
        <v>0</v>
      </c>
      <c r="ER349">
        <v>0</v>
      </c>
      <c r="ES349">
        <v>0</v>
      </c>
      <c r="ET349">
        <v>0</v>
      </c>
      <c r="EU349">
        <v>0</v>
      </c>
      <c r="EV349">
        <v>0</v>
      </c>
      <c r="EW349">
        <v>1</v>
      </c>
      <c r="EX349">
        <v>0</v>
      </c>
      <c r="EY349">
        <v>0</v>
      </c>
      <c r="EZ349">
        <v>0</v>
      </c>
      <c r="FA349">
        <v>0</v>
      </c>
      <c r="FB349">
        <v>0</v>
      </c>
      <c r="FC349">
        <v>1</v>
      </c>
      <c r="FD349">
        <v>0</v>
      </c>
      <c r="FE349">
        <v>0</v>
      </c>
      <c r="FF349" t="s">
        <v>1925</v>
      </c>
      <c r="FG349" t="s">
        <v>1925</v>
      </c>
      <c r="FH349" t="s">
        <v>1925</v>
      </c>
      <c r="FI349" t="s">
        <v>1925</v>
      </c>
      <c r="FJ349" t="s">
        <v>1925</v>
      </c>
      <c r="FK349" t="s">
        <v>1925</v>
      </c>
      <c r="FL349">
        <v>0</v>
      </c>
      <c r="FM349">
        <v>0</v>
      </c>
      <c r="FN349">
        <v>0</v>
      </c>
      <c r="FO349">
        <v>1</v>
      </c>
      <c r="FP349">
        <v>0</v>
      </c>
      <c r="FQ349">
        <v>0</v>
      </c>
      <c r="FR349">
        <v>2</v>
      </c>
      <c r="FS349" t="s">
        <v>1925</v>
      </c>
      <c r="FT349" t="s">
        <v>1925</v>
      </c>
      <c r="FU349" t="s">
        <v>1925</v>
      </c>
      <c r="FV349" t="s">
        <v>1925</v>
      </c>
      <c r="FW349" t="s">
        <v>1925</v>
      </c>
      <c r="FX349" t="s">
        <v>1925</v>
      </c>
      <c r="FY349" t="s">
        <v>1925</v>
      </c>
      <c r="FZ349" t="s">
        <v>1925</v>
      </c>
      <c r="GA349" t="s">
        <v>1925</v>
      </c>
      <c r="GB349" t="s">
        <v>1925</v>
      </c>
      <c r="GC349">
        <v>1</v>
      </c>
      <c r="GD349">
        <v>0</v>
      </c>
      <c r="GE349">
        <v>1</v>
      </c>
      <c r="GF349">
        <v>1</v>
      </c>
      <c r="GG349">
        <v>0</v>
      </c>
      <c r="GH349">
        <v>1</v>
      </c>
      <c r="GI349">
        <v>1</v>
      </c>
      <c r="GJ349">
        <v>1</v>
      </c>
      <c r="GK349">
        <v>1</v>
      </c>
      <c r="GL349">
        <v>1</v>
      </c>
      <c r="GM349">
        <v>0</v>
      </c>
      <c r="GN349">
        <v>1</v>
      </c>
      <c r="GO349">
        <v>1</v>
      </c>
      <c r="GP349">
        <v>0</v>
      </c>
      <c r="GQ349">
        <v>1</v>
      </c>
      <c r="GR349">
        <v>1</v>
      </c>
      <c r="GS349">
        <v>1</v>
      </c>
      <c r="GT349">
        <v>0</v>
      </c>
      <c r="GU349">
        <v>1</v>
      </c>
      <c r="GV349">
        <v>0</v>
      </c>
      <c r="GW349">
        <v>0</v>
      </c>
      <c r="GX349">
        <v>0</v>
      </c>
      <c r="GY349">
        <v>0</v>
      </c>
      <c r="GZ349">
        <v>0</v>
      </c>
      <c r="HA349">
        <v>1</v>
      </c>
      <c r="HB349">
        <v>0</v>
      </c>
      <c r="HC349">
        <v>0</v>
      </c>
      <c r="HD349">
        <v>0</v>
      </c>
      <c r="HE349">
        <v>1</v>
      </c>
      <c r="HF349">
        <v>1</v>
      </c>
      <c r="HG349">
        <v>1</v>
      </c>
      <c r="HH349">
        <v>1</v>
      </c>
      <c r="HI349">
        <v>0</v>
      </c>
      <c r="HJ349">
        <v>1</v>
      </c>
      <c r="HK349">
        <v>0</v>
      </c>
      <c r="HL349">
        <v>0</v>
      </c>
      <c r="HM349">
        <v>0</v>
      </c>
      <c r="HN349">
        <v>0</v>
      </c>
      <c r="HO349">
        <v>1</v>
      </c>
      <c r="HP349">
        <v>0</v>
      </c>
      <c r="HQ349">
        <v>0</v>
      </c>
      <c r="HR349">
        <v>1</v>
      </c>
      <c r="HS349">
        <v>0</v>
      </c>
    </row>
    <row r="350" spans="1:227" x14ac:dyDescent="0.35">
      <c r="A350" t="s">
        <v>1454</v>
      </c>
      <c r="B350" s="1">
        <v>42110</v>
      </c>
      <c r="C350" s="1">
        <v>42185</v>
      </c>
      <c r="D350">
        <v>1</v>
      </c>
      <c r="E350">
        <v>1</v>
      </c>
      <c r="F350">
        <v>1</v>
      </c>
      <c r="G350">
        <v>1</v>
      </c>
      <c r="H350">
        <v>0</v>
      </c>
      <c r="I350">
        <v>0</v>
      </c>
      <c r="J350">
        <v>1</v>
      </c>
      <c r="K350">
        <v>1</v>
      </c>
      <c r="L350">
        <v>0</v>
      </c>
      <c r="M350">
        <v>0</v>
      </c>
      <c r="N350">
        <v>1</v>
      </c>
      <c r="O350">
        <v>0</v>
      </c>
      <c r="P350">
        <v>0</v>
      </c>
      <c r="Q350">
        <v>0</v>
      </c>
      <c r="R350">
        <v>0</v>
      </c>
      <c r="S350">
        <v>1</v>
      </c>
      <c r="T350">
        <v>0</v>
      </c>
      <c r="U350">
        <v>0</v>
      </c>
      <c r="V350">
        <v>1</v>
      </c>
      <c r="W350">
        <v>0</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c r="AQ350">
        <v>0</v>
      </c>
      <c r="AR350">
        <v>0</v>
      </c>
      <c r="AS350">
        <v>0</v>
      </c>
      <c r="AT350">
        <v>0</v>
      </c>
      <c r="AU350">
        <v>0</v>
      </c>
      <c r="AV350">
        <v>0</v>
      </c>
      <c r="AW350">
        <v>0</v>
      </c>
      <c r="AX350">
        <v>1</v>
      </c>
      <c r="AY350">
        <v>0</v>
      </c>
      <c r="AZ350">
        <v>0</v>
      </c>
      <c r="BA350">
        <v>0</v>
      </c>
      <c r="BB350">
        <v>0</v>
      </c>
      <c r="BC350">
        <v>0</v>
      </c>
      <c r="BD350">
        <v>0</v>
      </c>
      <c r="BE350">
        <v>0</v>
      </c>
      <c r="BF350">
        <v>0</v>
      </c>
      <c r="BG350">
        <v>0</v>
      </c>
      <c r="BH350">
        <v>0</v>
      </c>
      <c r="BI350">
        <v>1</v>
      </c>
      <c r="BJ350">
        <v>0</v>
      </c>
      <c r="BK350">
        <v>0</v>
      </c>
      <c r="BL350">
        <v>0</v>
      </c>
      <c r="BM350">
        <v>0</v>
      </c>
      <c r="BN350">
        <v>0</v>
      </c>
      <c r="BO350">
        <v>0</v>
      </c>
      <c r="BP350">
        <v>0</v>
      </c>
      <c r="BQ350">
        <v>0</v>
      </c>
      <c r="BR350">
        <v>0</v>
      </c>
      <c r="BS350">
        <v>1</v>
      </c>
      <c r="BT350">
        <v>1</v>
      </c>
      <c r="BU350">
        <v>0</v>
      </c>
      <c r="BV350">
        <v>0</v>
      </c>
      <c r="BW350">
        <v>0</v>
      </c>
      <c r="BX350">
        <v>0</v>
      </c>
      <c r="BY350">
        <v>0</v>
      </c>
      <c r="BZ350">
        <v>0</v>
      </c>
      <c r="CA350">
        <v>0</v>
      </c>
      <c r="CB350">
        <v>0</v>
      </c>
      <c r="CC350">
        <v>0</v>
      </c>
      <c r="CD350">
        <v>0</v>
      </c>
      <c r="CE350">
        <v>0</v>
      </c>
      <c r="CF350">
        <v>0</v>
      </c>
      <c r="CG350">
        <v>0</v>
      </c>
      <c r="CH350">
        <v>0</v>
      </c>
      <c r="CI350">
        <v>0</v>
      </c>
      <c r="CJ350">
        <v>0</v>
      </c>
      <c r="CK350">
        <v>0</v>
      </c>
      <c r="CL350">
        <v>0</v>
      </c>
      <c r="CM350">
        <v>0</v>
      </c>
      <c r="CN350">
        <v>1</v>
      </c>
      <c r="CO350" t="s">
        <v>1925</v>
      </c>
      <c r="CP350" t="s">
        <v>1925</v>
      </c>
      <c r="CQ350" t="s">
        <v>1925</v>
      </c>
      <c r="CR350" t="s">
        <v>1925</v>
      </c>
      <c r="CS350" t="s">
        <v>1925</v>
      </c>
      <c r="CT350" t="s">
        <v>1925</v>
      </c>
      <c r="CU350" t="s">
        <v>1925</v>
      </c>
      <c r="CV350" t="s">
        <v>1925</v>
      </c>
      <c r="CW350">
        <v>1</v>
      </c>
      <c r="CX350">
        <v>1</v>
      </c>
      <c r="CY350">
        <v>1</v>
      </c>
      <c r="CZ350">
        <v>1</v>
      </c>
      <c r="DA350">
        <v>0</v>
      </c>
      <c r="DB350">
        <v>0</v>
      </c>
      <c r="DC350">
        <v>1</v>
      </c>
      <c r="DD350">
        <v>0</v>
      </c>
      <c r="DE350">
        <v>0</v>
      </c>
      <c r="DF350">
        <v>0</v>
      </c>
      <c r="DG350">
        <v>0</v>
      </c>
      <c r="DH350">
        <v>0</v>
      </c>
      <c r="DI350">
        <v>0</v>
      </c>
      <c r="DJ350">
        <v>0</v>
      </c>
      <c r="DK350">
        <v>1</v>
      </c>
      <c r="DL350">
        <v>1</v>
      </c>
      <c r="DM350">
        <v>0</v>
      </c>
      <c r="DN350">
        <v>0</v>
      </c>
      <c r="DO350">
        <v>1</v>
      </c>
      <c r="DP350">
        <v>1</v>
      </c>
      <c r="DQ350">
        <v>1</v>
      </c>
      <c r="DR350">
        <v>0</v>
      </c>
      <c r="DS350">
        <v>0</v>
      </c>
      <c r="DT350">
        <v>0</v>
      </c>
      <c r="DU350">
        <v>0</v>
      </c>
      <c r="DV350">
        <v>0</v>
      </c>
      <c r="DW350">
        <v>1</v>
      </c>
      <c r="DX350">
        <v>0</v>
      </c>
      <c r="DY350">
        <v>0</v>
      </c>
      <c r="DZ350">
        <v>0</v>
      </c>
      <c r="EA350">
        <v>0</v>
      </c>
      <c r="EB350">
        <v>0</v>
      </c>
      <c r="EC350">
        <v>0</v>
      </c>
      <c r="ED350">
        <v>0</v>
      </c>
      <c r="EE350">
        <v>1</v>
      </c>
      <c r="EF350">
        <v>0</v>
      </c>
      <c r="EG350">
        <v>0</v>
      </c>
      <c r="EH350">
        <v>0</v>
      </c>
      <c r="EI350">
        <v>0</v>
      </c>
      <c r="EJ350">
        <v>0</v>
      </c>
      <c r="EK350">
        <v>0</v>
      </c>
      <c r="EL350">
        <v>0</v>
      </c>
      <c r="EM350">
        <v>1</v>
      </c>
      <c r="EN350">
        <v>0</v>
      </c>
      <c r="EO350">
        <v>0</v>
      </c>
      <c r="EP350">
        <v>0</v>
      </c>
      <c r="EQ350">
        <v>0</v>
      </c>
      <c r="ER350">
        <v>0</v>
      </c>
      <c r="ES350">
        <v>0</v>
      </c>
      <c r="ET350">
        <v>0</v>
      </c>
      <c r="EU350">
        <v>0</v>
      </c>
      <c r="EV350">
        <v>0</v>
      </c>
      <c r="EW350">
        <v>1</v>
      </c>
      <c r="EX350">
        <v>0</v>
      </c>
      <c r="EY350">
        <v>0</v>
      </c>
      <c r="EZ350">
        <v>0</v>
      </c>
      <c r="FA350">
        <v>0</v>
      </c>
      <c r="FB350">
        <v>0</v>
      </c>
      <c r="FC350">
        <v>1</v>
      </c>
      <c r="FD350">
        <v>0</v>
      </c>
      <c r="FE350">
        <v>0</v>
      </c>
      <c r="FF350" t="s">
        <v>1925</v>
      </c>
      <c r="FG350" t="s">
        <v>1925</v>
      </c>
      <c r="FH350" t="s">
        <v>1925</v>
      </c>
      <c r="FI350" t="s">
        <v>1925</v>
      </c>
      <c r="FJ350" t="s">
        <v>1925</v>
      </c>
      <c r="FK350" t="s">
        <v>1925</v>
      </c>
      <c r="FL350">
        <v>0</v>
      </c>
      <c r="FM350">
        <v>0</v>
      </c>
      <c r="FN350">
        <v>0</v>
      </c>
      <c r="FO350">
        <v>1</v>
      </c>
      <c r="FP350">
        <v>0</v>
      </c>
      <c r="FQ350">
        <v>0</v>
      </c>
      <c r="FR350">
        <v>2</v>
      </c>
      <c r="FS350" t="s">
        <v>1925</v>
      </c>
      <c r="FT350" t="s">
        <v>1925</v>
      </c>
      <c r="FU350" t="s">
        <v>1925</v>
      </c>
      <c r="FV350" t="s">
        <v>1925</v>
      </c>
      <c r="FW350" t="s">
        <v>1925</v>
      </c>
      <c r="FX350" t="s">
        <v>1925</v>
      </c>
      <c r="FY350" t="s">
        <v>1925</v>
      </c>
      <c r="FZ350" t="s">
        <v>1925</v>
      </c>
      <c r="GA350" t="s">
        <v>1925</v>
      </c>
      <c r="GB350" t="s">
        <v>1925</v>
      </c>
      <c r="GC350">
        <v>1</v>
      </c>
      <c r="GD350">
        <v>0</v>
      </c>
      <c r="GE350">
        <v>1</v>
      </c>
      <c r="GF350">
        <v>1</v>
      </c>
      <c r="GG350">
        <v>0</v>
      </c>
      <c r="GH350">
        <v>1</v>
      </c>
      <c r="GI350">
        <v>1</v>
      </c>
      <c r="GJ350">
        <v>1</v>
      </c>
      <c r="GK350">
        <v>1</v>
      </c>
      <c r="GL350">
        <v>1</v>
      </c>
      <c r="GM350">
        <v>0</v>
      </c>
      <c r="GN350">
        <v>1</v>
      </c>
      <c r="GO350">
        <v>1</v>
      </c>
      <c r="GP350">
        <v>0</v>
      </c>
      <c r="GQ350">
        <v>1</v>
      </c>
      <c r="GR350">
        <v>1</v>
      </c>
      <c r="GS350">
        <v>1</v>
      </c>
      <c r="GT350">
        <v>0</v>
      </c>
      <c r="GU350">
        <v>1</v>
      </c>
      <c r="GV350">
        <v>0</v>
      </c>
      <c r="GW350">
        <v>0</v>
      </c>
      <c r="GX350">
        <v>0</v>
      </c>
      <c r="GY350">
        <v>0</v>
      </c>
      <c r="GZ350">
        <v>0</v>
      </c>
      <c r="HA350">
        <v>1</v>
      </c>
      <c r="HB350">
        <v>0</v>
      </c>
      <c r="HC350">
        <v>0</v>
      </c>
      <c r="HD350">
        <v>0</v>
      </c>
      <c r="HE350">
        <v>1</v>
      </c>
      <c r="HF350">
        <v>1</v>
      </c>
      <c r="HG350">
        <v>1</v>
      </c>
      <c r="HH350">
        <v>1</v>
      </c>
      <c r="HI350">
        <v>0</v>
      </c>
      <c r="HJ350">
        <v>1</v>
      </c>
      <c r="HK350">
        <v>0</v>
      </c>
      <c r="HL350">
        <v>0</v>
      </c>
      <c r="HM350">
        <v>0</v>
      </c>
      <c r="HN350">
        <v>0</v>
      </c>
      <c r="HO350">
        <v>1</v>
      </c>
      <c r="HP350">
        <v>0</v>
      </c>
      <c r="HQ350">
        <v>0</v>
      </c>
      <c r="HR350">
        <v>1</v>
      </c>
      <c r="HS350">
        <v>0</v>
      </c>
    </row>
    <row r="351" spans="1:227" x14ac:dyDescent="0.35">
      <c r="A351" t="s">
        <v>1454</v>
      </c>
      <c r="B351" s="1">
        <v>42186</v>
      </c>
      <c r="C351" s="1">
        <v>42452</v>
      </c>
      <c r="D351">
        <v>1</v>
      </c>
      <c r="E351">
        <v>1</v>
      </c>
      <c r="F351">
        <v>1</v>
      </c>
      <c r="G351">
        <v>1</v>
      </c>
      <c r="H351">
        <v>0</v>
      </c>
      <c r="I351">
        <v>0</v>
      </c>
      <c r="J351">
        <v>1</v>
      </c>
      <c r="K351">
        <v>1</v>
      </c>
      <c r="L351">
        <v>0</v>
      </c>
      <c r="M351">
        <v>0</v>
      </c>
      <c r="N351">
        <v>1</v>
      </c>
      <c r="O351">
        <v>0</v>
      </c>
      <c r="P351">
        <v>0</v>
      </c>
      <c r="Q351">
        <v>0</v>
      </c>
      <c r="R351">
        <v>0</v>
      </c>
      <c r="S351">
        <v>1</v>
      </c>
      <c r="T351">
        <v>0</v>
      </c>
      <c r="U351">
        <v>0</v>
      </c>
      <c r="V351">
        <v>1</v>
      </c>
      <c r="W351">
        <v>0</v>
      </c>
      <c r="X351">
        <v>0</v>
      </c>
      <c r="Y351">
        <v>0</v>
      </c>
      <c r="Z351">
        <v>0</v>
      </c>
      <c r="AA351">
        <v>0</v>
      </c>
      <c r="AB351">
        <v>0</v>
      </c>
      <c r="AC351">
        <v>0</v>
      </c>
      <c r="AD351">
        <v>0</v>
      </c>
      <c r="AE351">
        <v>0</v>
      </c>
      <c r="AF351">
        <v>0</v>
      </c>
      <c r="AG351">
        <v>0</v>
      </c>
      <c r="AH351">
        <v>0</v>
      </c>
      <c r="AI351">
        <v>0</v>
      </c>
      <c r="AJ351">
        <v>0</v>
      </c>
      <c r="AK351">
        <v>0</v>
      </c>
      <c r="AL351">
        <v>0</v>
      </c>
      <c r="AM351">
        <v>0</v>
      </c>
      <c r="AN351">
        <v>0</v>
      </c>
      <c r="AO351">
        <v>0</v>
      </c>
      <c r="AP351">
        <v>0</v>
      </c>
      <c r="AQ351">
        <v>0</v>
      </c>
      <c r="AR351">
        <v>0</v>
      </c>
      <c r="AS351">
        <v>0</v>
      </c>
      <c r="AT351">
        <v>0</v>
      </c>
      <c r="AU351">
        <v>0</v>
      </c>
      <c r="AV351">
        <v>0</v>
      </c>
      <c r="AW351">
        <v>0</v>
      </c>
      <c r="AX351">
        <v>1</v>
      </c>
      <c r="AY351">
        <v>0</v>
      </c>
      <c r="AZ351">
        <v>0</v>
      </c>
      <c r="BA351">
        <v>0</v>
      </c>
      <c r="BB351">
        <v>0</v>
      </c>
      <c r="BC351">
        <v>0</v>
      </c>
      <c r="BD351">
        <v>0</v>
      </c>
      <c r="BE351">
        <v>0</v>
      </c>
      <c r="BF351">
        <v>0</v>
      </c>
      <c r="BG351">
        <v>0</v>
      </c>
      <c r="BH351">
        <v>0</v>
      </c>
      <c r="BI351">
        <v>1</v>
      </c>
      <c r="BJ351">
        <v>0</v>
      </c>
      <c r="BK351">
        <v>0</v>
      </c>
      <c r="BL351">
        <v>0</v>
      </c>
      <c r="BM351">
        <v>0</v>
      </c>
      <c r="BN351">
        <v>0</v>
      </c>
      <c r="BO351">
        <v>0</v>
      </c>
      <c r="BP351">
        <v>0</v>
      </c>
      <c r="BQ351">
        <v>0</v>
      </c>
      <c r="BR351">
        <v>0</v>
      </c>
      <c r="BS351">
        <v>1</v>
      </c>
      <c r="BT351">
        <v>1</v>
      </c>
      <c r="BU351">
        <v>0</v>
      </c>
      <c r="BV351">
        <v>0</v>
      </c>
      <c r="BW351">
        <v>0</v>
      </c>
      <c r="BX351">
        <v>0</v>
      </c>
      <c r="BY351">
        <v>0</v>
      </c>
      <c r="BZ351">
        <v>0</v>
      </c>
      <c r="CA351">
        <v>0</v>
      </c>
      <c r="CB351">
        <v>0</v>
      </c>
      <c r="CC351">
        <v>0</v>
      </c>
      <c r="CD351">
        <v>0</v>
      </c>
      <c r="CE351">
        <v>0</v>
      </c>
      <c r="CF351">
        <v>0</v>
      </c>
      <c r="CG351">
        <v>0</v>
      </c>
      <c r="CH351">
        <v>0</v>
      </c>
      <c r="CI351">
        <v>0</v>
      </c>
      <c r="CJ351">
        <v>0</v>
      </c>
      <c r="CK351">
        <v>0</v>
      </c>
      <c r="CL351">
        <v>0</v>
      </c>
      <c r="CM351">
        <v>0</v>
      </c>
      <c r="CN351">
        <v>1</v>
      </c>
      <c r="CO351" t="s">
        <v>1925</v>
      </c>
      <c r="CP351" t="s">
        <v>1925</v>
      </c>
      <c r="CQ351" t="s">
        <v>1925</v>
      </c>
      <c r="CR351" t="s">
        <v>1925</v>
      </c>
      <c r="CS351" t="s">
        <v>1925</v>
      </c>
      <c r="CT351" t="s">
        <v>1925</v>
      </c>
      <c r="CU351" t="s">
        <v>1925</v>
      </c>
      <c r="CV351" t="s">
        <v>1925</v>
      </c>
      <c r="CW351">
        <v>1</v>
      </c>
      <c r="CX351">
        <v>1</v>
      </c>
      <c r="CY351">
        <v>1</v>
      </c>
      <c r="CZ351">
        <v>1</v>
      </c>
      <c r="DA351">
        <v>0</v>
      </c>
      <c r="DB351">
        <v>0</v>
      </c>
      <c r="DC351">
        <v>1</v>
      </c>
      <c r="DD351">
        <v>0</v>
      </c>
      <c r="DE351">
        <v>0</v>
      </c>
      <c r="DF351">
        <v>0</v>
      </c>
      <c r="DG351">
        <v>0</v>
      </c>
      <c r="DH351">
        <v>0</v>
      </c>
      <c r="DI351">
        <v>0</v>
      </c>
      <c r="DJ351">
        <v>0</v>
      </c>
      <c r="DK351">
        <v>1</v>
      </c>
      <c r="DL351">
        <v>1</v>
      </c>
      <c r="DM351">
        <v>0</v>
      </c>
      <c r="DN351">
        <v>0</v>
      </c>
      <c r="DO351">
        <v>1</v>
      </c>
      <c r="DP351">
        <v>1</v>
      </c>
      <c r="DQ351">
        <v>1</v>
      </c>
      <c r="DR351">
        <v>0</v>
      </c>
      <c r="DS351">
        <v>0</v>
      </c>
      <c r="DT351">
        <v>0</v>
      </c>
      <c r="DU351">
        <v>0</v>
      </c>
      <c r="DV351">
        <v>0</v>
      </c>
      <c r="DW351">
        <v>1</v>
      </c>
      <c r="DX351">
        <v>0</v>
      </c>
      <c r="DY351">
        <v>0</v>
      </c>
      <c r="DZ351">
        <v>0</v>
      </c>
      <c r="EA351">
        <v>0</v>
      </c>
      <c r="EB351">
        <v>0</v>
      </c>
      <c r="EC351">
        <v>0</v>
      </c>
      <c r="ED351">
        <v>0</v>
      </c>
      <c r="EE351">
        <v>1</v>
      </c>
      <c r="EF351">
        <v>0</v>
      </c>
      <c r="EG351">
        <v>0</v>
      </c>
      <c r="EH351">
        <v>0</v>
      </c>
      <c r="EI351">
        <v>0</v>
      </c>
      <c r="EJ351">
        <v>0</v>
      </c>
      <c r="EK351">
        <v>0</v>
      </c>
      <c r="EL351">
        <v>0</v>
      </c>
      <c r="EM351">
        <v>1</v>
      </c>
      <c r="EN351">
        <v>0</v>
      </c>
      <c r="EO351">
        <v>0</v>
      </c>
      <c r="EP351">
        <v>0</v>
      </c>
      <c r="EQ351">
        <v>0</v>
      </c>
      <c r="ER351">
        <v>0</v>
      </c>
      <c r="ES351">
        <v>0</v>
      </c>
      <c r="ET351">
        <v>0</v>
      </c>
      <c r="EU351">
        <v>0</v>
      </c>
      <c r="EV351">
        <v>0</v>
      </c>
      <c r="EW351">
        <v>1</v>
      </c>
      <c r="EX351">
        <v>0</v>
      </c>
      <c r="EY351">
        <v>0</v>
      </c>
      <c r="EZ351">
        <v>0</v>
      </c>
      <c r="FA351">
        <v>0</v>
      </c>
      <c r="FB351">
        <v>0</v>
      </c>
      <c r="FC351">
        <v>1</v>
      </c>
      <c r="FD351">
        <v>0</v>
      </c>
      <c r="FE351">
        <v>0</v>
      </c>
      <c r="FF351" t="s">
        <v>1925</v>
      </c>
      <c r="FG351" t="s">
        <v>1925</v>
      </c>
      <c r="FH351" t="s">
        <v>1925</v>
      </c>
      <c r="FI351" t="s">
        <v>1925</v>
      </c>
      <c r="FJ351" t="s">
        <v>1925</v>
      </c>
      <c r="FK351" t="s">
        <v>1925</v>
      </c>
      <c r="FL351">
        <v>0</v>
      </c>
      <c r="FM351">
        <v>0</v>
      </c>
      <c r="FN351">
        <v>0</v>
      </c>
      <c r="FO351">
        <v>1</v>
      </c>
      <c r="FP351">
        <v>0</v>
      </c>
      <c r="FQ351">
        <v>0</v>
      </c>
      <c r="FR351">
        <v>2</v>
      </c>
      <c r="FS351" t="s">
        <v>1925</v>
      </c>
      <c r="FT351" t="s">
        <v>1925</v>
      </c>
      <c r="FU351" t="s">
        <v>1925</v>
      </c>
      <c r="FV351" t="s">
        <v>1925</v>
      </c>
      <c r="FW351" t="s">
        <v>1925</v>
      </c>
      <c r="FX351" t="s">
        <v>1925</v>
      </c>
      <c r="FY351" t="s">
        <v>1925</v>
      </c>
      <c r="FZ351" t="s">
        <v>1925</v>
      </c>
      <c r="GA351" t="s">
        <v>1925</v>
      </c>
      <c r="GB351" t="s">
        <v>1925</v>
      </c>
      <c r="GC351">
        <v>1</v>
      </c>
      <c r="GD351">
        <v>0</v>
      </c>
      <c r="GE351">
        <v>1</v>
      </c>
      <c r="GF351">
        <v>1</v>
      </c>
      <c r="GG351">
        <v>0</v>
      </c>
      <c r="GH351">
        <v>1</v>
      </c>
      <c r="GI351">
        <v>1</v>
      </c>
      <c r="GJ351">
        <v>1</v>
      </c>
      <c r="GK351">
        <v>1</v>
      </c>
      <c r="GL351">
        <v>1</v>
      </c>
      <c r="GM351">
        <v>0</v>
      </c>
      <c r="GN351">
        <v>1</v>
      </c>
      <c r="GO351">
        <v>1</v>
      </c>
      <c r="GP351">
        <v>0</v>
      </c>
      <c r="GQ351">
        <v>1</v>
      </c>
      <c r="GR351">
        <v>1</v>
      </c>
      <c r="GS351">
        <v>1</v>
      </c>
      <c r="GT351">
        <v>0</v>
      </c>
      <c r="GU351">
        <v>1</v>
      </c>
      <c r="GV351">
        <v>0</v>
      </c>
      <c r="GW351">
        <v>0</v>
      </c>
      <c r="GX351">
        <v>0</v>
      </c>
      <c r="GY351">
        <v>0</v>
      </c>
      <c r="GZ351">
        <v>0</v>
      </c>
      <c r="HA351">
        <v>1</v>
      </c>
      <c r="HB351">
        <v>0</v>
      </c>
      <c r="HC351">
        <v>0</v>
      </c>
      <c r="HD351">
        <v>0</v>
      </c>
      <c r="HE351">
        <v>1</v>
      </c>
      <c r="HF351">
        <v>1</v>
      </c>
      <c r="HG351">
        <v>1</v>
      </c>
      <c r="HH351">
        <v>1</v>
      </c>
      <c r="HI351">
        <v>0</v>
      </c>
      <c r="HJ351">
        <v>1</v>
      </c>
      <c r="HK351">
        <v>0</v>
      </c>
      <c r="HL351">
        <v>0</v>
      </c>
      <c r="HM351">
        <v>0</v>
      </c>
      <c r="HN351">
        <v>0</v>
      </c>
      <c r="HO351">
        <v>1</v>
      </c>
      <c r="HP351">
        <v>0</v>
      </c>
      <c r="HQ351">
        <v>0</v>
      </c>
      <c r="HR351">
        <v>1</v>
      </c>
      <c r="HS351">
        <v>0</v>
      </c>
    </row>
    <row r="352" spans="1:227" x14ac:dyDescent="0.35">
      <c r="A352" t="s">
        <v>1454</v>
      </c>
      <c r="B352" s="1">
        <v>42453</v>
      </c>
      <c r="C352" s="1">
        <v>42851</v>
      </c>
      <c r="D352">
        <v>1</v>
      </c>
      <c r="E352">
        <v>1</v>
      </c>
      <c r="F352">
        <v>1</v>
      </c>
      <c r="G352">
        <v>1</v>
      </c>
      <c r="H352">
        <v>0</v>
      </c>
      <c r="I352">
        <v>0</v>
      </c>
      <c r="J352">
        <v>1</v>
      </c>
      <c r="K352">
        <v>1</v>
      </c>
      <c r="L352">
        <v>0</v>
      </c>
      <c r="M352">
        <v>0</v>
      </c>
      <c r="N352">
        <v>1</v>
      </c>
      <c r="O352">
        <v>0</v>
      </c>
      <c r="P352">
        <v>0</v>
      </c>
      <c r="Q352">
        <v>0</v>
      </c>
      <c r="R352">
        <v>0</v>
      </c>
      <c r="S352">
        <v>1</v>
      </c>
      <c r="T352">
        <v>0</v>
      </c>
      <c r="U352">
        <v>0</v>
      </c>
      <c r="V352">
        <v>1</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c r="AQ352">
        <v>0</v>
      </c>
      <c r="AR352">
        <v>0</v>
      </c>
      <c r="AS352">
        <v>0</v>
      </c>
      <c r="AT352">
        <v>0</v>
      </c>
      <c r="AU352">
        <v>0</v>
      </c>
      <c r="AV352">
        <v>0</v>
      </c>
      <c r="AW352">
        <v>0</v>
      </c>
      <c r="AX352">
        <v>1</v>
      </c>
      <c r="AY352">
        <v>0</v>
      </c>
      <c r="AZ352">
        <v>0</v>
      </c>
      <c r="BA352">
        <v>0</v>
      </c>
      <c r="BB352">
        <v>0</v>
      </c>
      <c r="BC352">
        <v>0</v>
      </c>
      <c r="BD352">
        <v>0</v>
      </c>
      <c r="BE352">
        <v>0</v>
      </c>
      <c r="BF352">
        <v>0</v>
      </c>
      <c r="BG352">
        <v>0</v>
      </c>
      <c r="BH352">
        <v>0</v>
      </c>
      <c r="BI352">
        <v>1</v>
      </c>
      <c r="BJ352">
        <v>0</v>
      </c>
      <c r="BK352">
        <v>0</v>
      </c>
      <c r="BL352">
        <v>0</v>
      </c>
      <c r="BM352">
        <v>0</v>
      </c>
      <c r="BN352">
        <v>0</v>
      </c>
      <c r="BO352">
        <v>0</v>
      </c>
      <c r="BP352">
        <v>0</v>
      </c>
      <c r="BQ352">
        <v>0</v>
      </c>
      <c r="BR352">
        <v>0</v>
      </c>
      <c r="BS352">
        <v>1</v>
      </c>
      <c r="BT352">
        <v>1</v>
      </c>
      <c r="BU352">
        <v>0</v>
      </c>
      <c r="BV352">
        <v>0</v>
      </c>
      <c r="BW352">
        <v>0</v>
      </c>
      <c r="BX352">
        <v>0</v>
      </c>
      <c r="BY352">
        <v>0</v>
      </c>
      <c r="BZ352">
        <v>0</v>
      </c>
      <c r="CA352">
        <v>0</v>
      </c>
      <c r="CB352">
        <v>0</v>
      </c>
      <c r="CC352">
        <v>0</v>
      </c>
      <c r="CD352">
        <v>0</v>
      </c>
      <c r="CE352">
        <v>0</v>
      </c>
      <c r="CF352">
        <v>0</v>
      </c>
      <c r="CG352">
        <v>0</v>
      </c>
      <c r="CH352">
        <v>0</v>
      </c>
      <c r="CI352">
        <v>0</v>
      </c>
      <c r="CJ352">
        <v>0</v>
      </c>
      <c r="CK352">
        <v>0</v>
      </c>
      <c r="CL352">
        <v>0</v>
      </c>
      <c r="CM352">
        <v>0</v>
      </c>
      <c r="CN352">
        <v>1</v>
      </c>
      <c r="CO352" t="s">
        <v>1925</v>
      </c>
      <c r="CP352" t="s">
        <v>1925</v>
      </c>
      <c r="CQ352" t="s">
        <v>1925</v>
      </c>
      <c r="CR352" t="s">
        <v>1925</v>
      </c>
      <c r="CS352" t="s">
        <v>1925</v>
      </c>
      <c r="CT352" t="s">
        <v>1925</v>
      </c>
      <c r="CU352" t="s">
        <v>1925</v>
      </c>
      <c r="CV352" t="s">
        <v>1925</v>
      </c>
      <c r="CW352">
        <v>1</v>
      </c>
      <c r="CX352">
        <v>1</v>
      </c>
      <c r="CY352">
        <v>1</v>
      </c>
      <c r="CZ352">
        <v>1</v>
      </c>
      <c r="DA352">
        <v>0</v>
      </c>
      <c r="DB352">
        <v>0</v>
      </c>
      <c r="DC352">
        <v>1</v>
      </c>
      <c r="DD352">
        <v>0</v>
      </c>
      <c r="DE352">
        <v>0</v>
      </c>
      <c r="DF352">
        <v>0</v>
      </c>
      <c r="DG352">
        <v>0</v>
      </c>
      <c r="DH352">
        <v>0</v>
      </c>
      <c r="DI352">
        <v>0</v>
      </c>
      <c r="DJ352">
        <v>0</v>
      </c>
      <c r="DK352">
        <v>1</v>
      </c>
      <c r="DL352">
        <v>1</v>
      </c>
      <c r="DM352">
        <v>0</v>
      </c>
      <c r="DN352">
        <v>0</v>
      </c>
      <c r="DO352">
        <v>1</v>
      </c>
      <c r="DP352">
        <v>1</v>
      </c>
      <c r="DQ352">
        <v>1</v>
      </c>
      <c r="DR352">
        <v>0</v>
      </c>
      <c r="DS352">
        <v>0</v>
      </c>
      <c r="DT352">
        <v>0</v>
      </c>
      <c r="DU352">
        <v>0</v>
      </c>
      <c r="DV352">
        <v>0</v>
      </c>
      <c r="DW352">
        <v>1</v>
      </c>
      <c r="DX352">
        <v>0</v>
      </c>
      <c r="DY352">
        <v>0</v>
      </c>
      <c r="DZ352">
        <v>0</v>
      </c>
      <c r="EA352">
        <v>0</v>
      </c>
      <c r="EB352">
        <v>0</v>
      </c>
      <c r="EC352">
        <v>0</v>
      </c>
      <c r="ED352">
        <v>0</v>
      </c>
      <c r="EE352">
        <v>1</v>
      </c>
      <c r="EF352">
        <v>0</v>
      </c>
      <c r="EG352">
        <v>0</v>
      </c>
      <c r="EH352">
        <v>0</v>
      </c>
      <c r="EI352">
        <v>0</v>
      </c>
      <c r="EJ352">
        <v>0</v>
      </c>
      <c r="EK352">
        <v>0</v>
      </c>
      <c r="EL352">
        <v>0</v>
      </c>
      <c r="EM352">
        <v>1</v>
      </c>
      <c r="EN352">
        <v>0</v>
      </c>
      <c r="EO352">
        <v>0</v>
      </c>
      <c r="EP352">
        <v>0</v>
      </c>
      <c r="EQ352">
        <v>0</v>
      </c>
      <c r="ER352">
        <v>0</v>
      </c>
      <c r="ES352">
        <v>0</v>
      </c>
      <c r="ET352">
        <v>0</v>
      </c>
      <c r="EU352">
        <v>0</v>
      </c>
      <c r="EV352">
        <v>0</v>
      </c>
      <c r="EW352">
        <v>1</v>
      </c>
      <c r="EX352">
        <v>0</v>
      </c>
      <c r="EY352">
        <v>0</v>
      </c>
      <c r="EZ352">
        <v>0</v>
      </c>
      <c r="FA352">
        <v>0</v>
      </c>
      <c r="FB352">
        <v>0</v>
      </c>
      <c r="FC352">
        <v>1</v>
      </c>
      <c r="FD352">
        <v>0</v>
      </c>
      <c r="FE352">
        <v>0</v>
      </c>
      <c r="FF352" t="s">
        <v>1925</v>
      </c>
      <c r="FG352" t="s">
        <v>1925</v>
      </c>
      <c r="FH352" t="s">
        <v>1925</v>
      </c>
      <c r="FI352" t="s">
        <v>1925</v>
      </c>
      <c r="FJ352" t="s">
        <v>1925</v>
      </c>
      <c r="FK352" t="s">
        <v>1925</v>
      </c>
      <c r="FL352">
        <v>0</v>
      </c>
      <c r="FM352">
        <v>0</v>
      </c>
      <c r="FN352">
        <v>0</v>
      </c>
      <c r="FO352">
        <v>1</v>
      </c>
      <c r="FP352">
        <v>0</v>
      </c>
      <c r="FQ352">
        <v>0</v>
      </c>
      <c r="FR352">
        <v>2</v>
      </c>
      <c r="FS352" t="s">
        <v>1925</v>
      </c>
      <c r="FT352" t="s">
        <v>1925</v>
      </c>
      <c r="FU352" t="s">
        <v>1925</v>
      </c>
      <c r="FV352" t="s">
        <v>1925</v>
      </c>
      <c r="FW352" t="s">
        <v>1925</v>
      </c>
      <c r="FX352" t="s">
        <v>1925</v>
      </c>
      <c r="FY352" t="s">
        <v>1925</v>
      </c>
      <c r="FZ352" t="s">
        <v>1925</v>
      </c>
      <c r="GA352" t="s">
        <v>1925</v>
      </c>
      <c r="GB352" t="s">
        <v>1925</v>
      </c>
      <c r="GC352">
        <v>1</v>
      </c>
      <c r="GD352">
        <v>0</v>
      </c>
      <c r="GE352">
        <v>1</v>
      </c>
      <c r="GF352">
        <v>1</v>
      </c>
      <c r="GG352">
        <v>0</v>
      </c>
      <c r="GH352">
        <v>1</v>
      </c>
      <c r="GI352">
        <v>1</v>
      </c>
      <c r="GJ352">
        <v>1</v>
      </c>
      <c r="GK352">
        <v>1</v>
      </c>
      <c r="GL352">
        <v>1</v>
      </c>
      <c r="GM352">
        <v>0</v>
      </c>
      <c r="GN352">
        <v>1</v>
      </c>
      <c r="GO352">
        <v>1</v>
      </c>
      <c r="GP352">
        <v>0</v>
      </c>
      <c r="GQ352">
        <v>1</v>
      </c>
      <c r="GR352">
        <v>1</v>
      </c>
      <c r="GS352">
        <v>1</v>
      </c>
      <c r="GT352">
        <v>0</v>
      </c>
      <c r="GU352">
        <v>1</v>
      </c>
      <c r="GV352">
        <v>0</v>
      </c>
      <c r="GW352">
        <v>0</v>
      </c>
      <c r="GX352">
        <v>0</v>
      </c>
      <c r="GY352">
        <v>0</v>
      </c>
      <c r="GZ352">
        <v>0</v>
      </c>
      <c r="HA352">
        <v>1</v>
      </c>
      <c r="HB352">
        <v>0</v>
      </c>
      <c r="HC352">
        <v>0</v>
      </c>
      <c r="HD352">
        <v>0</v>
      </c>
      <c r="HE352">
        <v>1</v>
      </c>
      <c r="HF352">
        <v>1</v>
      </c>
      <c r="HG352">
        <v>1</v>
      </c>
      <c r="HH352">
        <v>1</v>
      </c>
      <c r="HI352">
        <v>0</v>
      </c>
      <c r="HJ352">
        <v>1</v>
      </c>
      <c r="HK352">
        <v>0</v>
      </c>
      <c r="HL352">
        <v>0</v>
      </c>
      <c r="HM352">
        <v>0</v>
      </c>
      <c r="HN352">
        <v>0</v>
      </c>
      <c r="HO352">
        <v>1</v>
      </c>
      <c r="HP352">
        <v>0</v>
      </c>
      <c r="HQ352">
        <v>0</v>
      </c>
      <c r="HR352">
        <v>1</v>
      </c>
      <c r="HS352">
        <v>0</v>
      </c>
    </row>
    <row r="353" spans="1:227" x14ac:dyDescent="0.35">
      <c r="A353" t="s">
        <v>1454</v>
      </c>
      <c r="B353" s="1">
        <v>42852</v>
      </c>
      <c r="C353" s="1">
        <v>42916</v>
      </c>
      <c r="D353">
        <v>1</v>
      </c>
      <c r="E353">
        <v>1</v>
      </c>
      <c r="F353">
        <v>1</v>
      </c>
      <c r="G353">
        <v>1</v>
      </c>
      <c r="H353">
        <v>0</v>
      </c>
      <c r="I353">
        <v>0</v>
      </c>
      <c r="J353">
        <v>1</v>
      </c>
      <c r="K353">
        <v>1</v>
      </c>
      <c r="L353">
        <v>0</v>
      </c>
      <c r="M353">
        <v>0</v>
      </c>
      <c r="N353">
        <v>1</v>
      </c>
      <c r="O353">
        <v>0</v>
      </c>
      <c r="P353">
        <v>0</v>
      </c>
      <c r="Q353">
        <v>0</v>
      </c>
      <c r="R353">
        <v>0</v>
      </c>
      <c r="S353">
        <v>1</v>
      </c>
      <c r="T353">
        <v>0</v>
      </c>
      <c r="U353">
        <v>0</v>
      </c>
      <c r="V353">
        <v>1</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c r="AQ353">
        <v>0</v>
      </c>
      <c r="AR353">
        <v>0</v>
      </c>
      <c r="AS353">
        <v>0</v>
      </c>
      <c r="AT353">
        <v>0</v>
      </c>
      <c r="AU353">
        <v>0</v>
      </c>
      <c r="AV353">
        <v>0</v>
      </c>
      <c r="AW353">
        <v>0</v>
      </c>
      <c r="AX353">
        <v>1</v>
      </c>
      <c r="AY353">
        <v>0</v>
      </c>
      <c r="AZ353">
        <v>0</v>
      </c>
      <c r="BA353">
        <v>0</v>
      </c>
      <c r="BB353">
        <v>0</v>
      </c>
      <c r="BC353">
        <v>0</v>
      </c>
      <c r="BD353">
        <v>0</v>
      </c>
      <c r="BE353">
        <v>0</v>
      </c>
      <c r="BF353">
        <v>0</v>
      </c>
      <c r="BG353">
        <v>0</v>
      </c>
      <c r="BH353">
        <v>0</v>
      </c>
      <c r="BI353">
        <v>1</v>
      </c>
      <c r="BJ353">
        <v>0</v>
      </c>
      <c r="BK353">
        <v>0</v>
      </c>
      <c r="BL353">
        <v>0</v>
      </c>
      <c r="BM353">
        <v>0</v>
      </c>
      <c r="BN353">
        <v>0</v>
      </c>
      <c r="BO353">
        <v>0</v>
      </c>
      <c r="BP353">
        <v>0</v>
      </c>
      <c r="BQ353">
        <v>0</v>
      </c>
      <c r="BR353">
        <v>0</v>
      </c>
      <c r="BS353">
        <v>1</v>
      </c>
      <c r="BT353">
        <v>1</v>
      </c>
      <c r="BU353">
        <v>0</v>
      </c>
      <c r="BV353">
        <v>0</v>
      </c>
      <c r="BW353">
        <v>0</v>
      </c>
      <c r="BX353">
        <v>0</v>
      </c>
      <c r="BY353">
        <v>0</v>
      </c>
      <c r="BZ353">
        <v>0</v>
      </c>
      <c r="CA353">
        <v>0</v>
      </c>
      <c r="CB353">
        <v>0</v>
      </c>
      <c r="CC353">
        <v>0</v>
      </c>
      <c r="CD353">
        <v>0</v>
      </c>
      <c r="CE353">
        <v>0</v>
      </c>
      <c r="CF353">
        <v>0</v>
      </c>
      <c r="CG353">
        <v>0</v>
      </c>
      <c r="CH353">
        <v>0</v>
      </c>
      <c r="CI353">
        <v>0</v>
      </c>
      <c r="CJ353">
        <v>0</v>
      </c>
      <c r="CK353">
        <v>0</v>
      </c>
      <c r="CL353">
        <v>0</v>
      </c>
      <c r="CM353">
        <v>0</v>
      </c>
      <c r="CN353">
        <v>1</v>
      </c>
      <c r="CO353" t="s">
        <v>1925</v>
      </c>
      <c r="CP353" t="s">
        <v>1925</v>
      </c>
      <c r="CQ353" t="s">
        <v>1925</v>
      </c>
      <c r="CR353" t="s">
        <v>1925</v>
      </c>
      <c r="CS353" t="s">
        <v>1925</v>
      </c>
      <c r="CT353" t="s">
        <v>1925</v>
      </c>
      <c r="CU353" t="s">
        <v>1925</v>
      </c>
      <c r="CV353" t="s">
        <v>1925</v>
      </c>
      <c r="CW353">
        <v>1</v>
      </c>
      <c r="CX353">
        <v>1</v>
      </c>
      <c r="CY353">
        <v>1</v>
      </c>
      <c r="CZ353">
        <v>1</v>
      </c>
      <c r="DA353">
        <v>0</v>
      </c>
      <c r="DB353">
        <v>0</v>
      </c>
      <c r="DC353">
        <v>1</v>
      </c>
      <c r="DD353">
        <v>0</v>
      </c>
      <c r="DE353">
        <v>0</v>
      </c>
      <c r="DF353">
        <v>0</v>
      </c>
      <c r="DG353">
        <v>0</v>
      </c>
      <c r="DH353">
        <v>0</v>
      </c>
      <c r="DI353">
        <v>0</v>
      </c>
      <c r="DJ353">
        <v>0</v>
      </c>
      <c r="DK353">
        <v>1</v>
      </c>
      <c r="DL353">
        <v>1</v>
      </c>
      <c r="DM353">
        <v>0</v>
      </c>
      <c r="DN353">
        <v>0</v>
      </c>
      <c r="DO353">
        <v>1</v>
      </c>
      <c r="DP353">
        <v>1</v>
      </c>
      <c r="DQ353">
        <v>1</v>
      </c>
      <c r="DR353">
        <v>0</v>
      </c>
      <c r="DS353">
        <v>0</v>
      </c>
      <c r="DT353">
        <v>0</v>
      </c>
      <c r="DU353">
        <v>0</v>
      </c>
      <c r="DV353">
        <v>0</v>
      </c>
      <c r="DW353">
        <v>1</v>
      </c>
      <c r="DX353">
        <v>0</v>
      </c>
      <c r="DY353">
        <v>0</v>
      </c>
      <c r="DZ353">
        <v>0</v>
      </c>
      <c r="EA353">
        <v>0</v>
      </c>
      <c r="EB353">
        <v>0</v>
      </c>
      <c r="EC353">
        <v>0</v>
      </c>
      <c r="ED353">
        <v>0</v>
      </c>
      <c r="EE353">
        <v>1</v>
      </c>
      <c r="EF353">
        <v>0</v>
      </c>
      <c r="EG353">
        <v>0</v>
      </c>
      <c r="EH353">
        <v>0</v>
      </c>
      <c r="EI353">
        <v>0</v>
      </c>
      <c r="EJ353">
        <v>0</v>
      </c>
      <c r="EK353">
        <v>0</v>
      </c>
      <c r="EL353">
        <v>0</v>
      </c>
      <c r="EM353">
        <v>1</v>
      </c>
      <c r="EN353">
        <v>0</v>
      </c>
      <c r="EO353">
        <v>0</v>
      </c>
      <c r="EP353">
        <v>0</v>
      </c>
      <c r="EQ353">
        <v>0</v>
      </c>
      <c r="ER353">
        <v>0</v>
      </c>
      <c r="ES353">
        <v>0</v>
      </c>
      <c r="ET353">
        <v>0</v>
      </c>
      <c r="EU353">
        <v>0</v>
      </c>
      <c r="EV353">
        <v>0</v>
      </c>
      <c r="EW353">
        <v>1</v>
      </c>
      <c r="EX353">
        <v>0</v>
      </c>
      <c r="EY353">
        <v>0</v>
      </c>
      <c r="EZ353">
        <v>0</v>
      </c>
      <c r="FA353">
        <v>0</v>
      </c>
      <c r="FB353">
        <v>0</v>
      </c>
      <c r="FC353">
        <v>1</v>
      </c>
      <c r="FD353">
        <v>0</v>
      </c>
      <c r="FE353">
        <v>0</v>
      </c>
      <c r="FF353" t="s">
        <v>1925</v>
      </c>
      <c r="FG353" t="s">
        <v>1925</v>
      </c>
      <c r="FH353" t="s">
        <v>1925</v>
      </c>
      <c r="FI353" t="s">
        <v>1925</v>
      </c>
      <c r="FJ353" t="s">
        <v>1925</v>
      </c>
      <c r="FK353" t="s">
        <v>1925</v>
      </c>
      <c r="FL353">
        <v>0</v>
      </c>
      <c r="FM353">
        <v>0</v>
      </c>
      <c r="FN353">
        <v>0</v>
      </c>
      <c r="FO353">
        <v>1</v>
      </c>
      <c r="FP353">
        <v>0</v>
      </c>
      <c r="FQ353">
        <v>0</v>
      </c>
      <c r="FR353">
        <v>2</v>
      </c>
      <c r="FS353" t="s">
        <v>1925</v>
      </c>
      <c r="FT353" t="s">
        <v>1925</v>
      </c>
      <c r="FU353" t="s">
        <v>1925</v>
      </c>
      <c r="FV353" t="s">
        <v>1925</v>
      </c>
      <c r="FW353" t="s">
        <v>1925</v>
      </c>
      <c r="FX353" t="s">
        <v>1925</v>
      </c>
      <c r="FY353" t="s">
        <v>1925</v>
      </c>
      <c r="FZ353" t="s">
        <v>1925</v>
      </c>
      <c r="GA353" t="s">
        <v>1925</v>
      </c>
      <c r="GB353" t="s">
        <v>1925</v>
      </c>
      <c r="GC353">
        <v>1</v>
      </c>
      <c r="GD353">
        <v>0</v>
      </c>
      <c r="GE353">
        <v>1</v>
      </c>
      <c r="GF353">
        <v>1</v>
      </c>
      <c r="GG353">
        <v>0</v>
      </c>
      <c r="GH353">
        <v>1</v>
      </c>
      <c r="GI353">
        <v>1</v>
      </c>
      <c r="GJ353">
        <v>1</v>
      </c>
      <c r="GK353">
        <v>1</v>
      </c>
      <c r="GL353">
        <v>1</v>
      </c>
      <c r="GM353">
        <v>0</v>
      </c>
      <c r="GN353">
        <v>1</v>
      </c>
      <c r="GO353">
        <v>1</v>
      </c>
      <c r="GP353">
        <v>0</v>
      </c>
      <c r="GQ353">
        <v>1</v>
      </c>
      <c r="GR353">
        <v>1</v>
      </c>
      <c r="GS353">
        <v>1</v>
      </c>
      <c r="GT353">
        <v>0</v>
      </c>
      <c r="GU353">
        <v>1</v>
      </c>
      <c r="GV353">
        <v>0</v>
      </c>
      <c r="GW353">
        <v>0</v>
      </c>
      <c r="GX353">
        <v>0</v>
      </c>
      <c r="GY353">
        <v>0</v>
      </c>
      <c r="GZ353">
        <v>0</v>
      </c>
      <c r="HA353">
        <v>1</v>
      </c>
      <c r="HB353">
        <v>0</v>
      </c>
      <c r="HC353">
        <v>0</v>
      </c>
      <c r="HD353">
        <v>0</v>
      </c>
      <c r="HE353">
        <v>1</v>
      </c>
      <c r="HF353">
        <v>1</v>
      </c>
      <c r="HG353">
        <v>1</v>
      </c>
      <c r="HH353">
        <v>1</v>
      </c>
      <c r="HI353">
        <v>0</v>
      </c>
      <c r="HJ353">
        <v>1</v>
      </c>
      <c r="HK353">
        <v>0</v>
      </c>
      <c r="HL353">
        <v>0</v>
      </c>
      <c r="HM353">
        <v>0</v>
      </c>
      <c r="HN353">
        <v>0</v>
      </c>
      <c r="HO353">
        <v>1</v>
      </c>
      <c r="HP353">
        <v>0</v>
      </c>
      <c r="HQ353">
        <v>0</v>
      </c>
      <c r="HR353">
        <v>1</v>
      </c>
      <c r="HS353">
        <v>0</v>
      </c>
    </row>
    <row r="354" spans="1:227" x14ac:dyDescent="0.35">
      <c r="A354" t="s">
        <v>1454</v>
      </c>
      <c r="B354" s="1">
        <v>42917</v>
      </c>
      <c r="C354" s="1">
        <v>43281</v>
      </c>
      <c r="D354">
        <v>1</v>
      </c>
      <c r="E354">
        <v>1</v>
      </c>
      <c r="F354">
        <v>1</v>
      </c>
      <c r="G354">
        <v>1</v>
      </c>
      <c r="H354">
        <v>0</v>
      </c>
      <c r="I354">
        <v>0</v>
      </c>
      <c r="J354">
        <v>1</v>
      </c>
      <c r="K354">
        <v>1</v>
      </c>
      <c r="L354">
        <v>0</v>
      </c>
      <c r="M354">
        <v>0</v>
      </c>
      <c r="N354">
        <v>1</v>
      </c>
      <c r="O354">
        <v>0</v>
      </c>
      <c r="P354">
        <v>0</v>
      </c>
      <c r="Q354">
        <v>0</v>
      </c>
      <c r="R354">
        <v>0</v>
      </c>
      <c r="S354">
        <v>1</v>
      </c>
      <c r="T354">
        <v>0</v>
      </c>
      <c r="U354">
        <v>0</v>
      </c>
      <c r="V354">
        <v>1</v>
      </c>
      <c r="W354">
        <v>0</v>
      </c>
      <c r="X354">
        <v>0</v>
      </c>
      <c r="Y354">
        <v>0</v>
      </c>
      <c r="Z354">
        <v>0</v>
      </c>
      <c r="AA354">
        <v>0</v>
      </c>
      <c r="AB354">
        <v>0</v>
      </c>
      <c r="AC354">
        <v>0</v>
      </c>
      <c r="AD354">
        <v>0</v>
      </c>
      <c r="AE354">
        <v>0</v>
      </c>
      <c r="AF354">
        <v>0</v>
      </c>
      <c r="AG354">
        <v>0</v>
      </c>
      <c r="AH354">
        <v>0</v>
      </c>
      <c r="AI354">
        <v>0</v>
      </c>
      <c r="AJ354">
        <v>0</v>
      </c>
      <c r="AK354">
        <v>0</v>
      </c>
      <c r="AL354">
        <v>0</v>
      </c>
      <c r="AM354">
        <v>0</v>
      </c>
      <c r="AN354">
        <v>0</v>
      </c>
      <c r="AO354">
        <v>0</v>
      </c>
      <c r="AP354">
        <v>1</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1</v>
      </c>
      <c r="BJ354">
        <v>0</v>
      </c>
      <c r="BK354">
        <v>0</v>
      </c>
      <c r="BL354">
        <v>0</v>
      </c>
      <c r="BM354">
        <v>0</v>
      </c>
      <c r="BN354">
        <v>0</v>
      </c>
      <c r="BO354">
        <v>0</v>
      </c>
      <c r="BP354">
        <v>0</v>
      </c>
      <c r="BQ354">
        <v>0</v>
      </c>
      <c r="BR354">
        <v>0</v>
      </c>
      <c r="BS354">
        <v>1</v>
      </c>
      <c r="BT354">
        <v>1</v>
      </c>
      <c r="BU354">
        <v>0</v>
      </c>
      <c r="BV354">
        <v>0</v>
      </c>
      <c r="BW354">
        <v>0</v>
      </c>
      <c r="BX354">
        <v>0</v>
      </c>
      <c r="BY354">
        <v>0</v>
      </c>
      <c r="BZ354">
        <v>0</v>
      </c>
      <c r="CA354">
        <v>0</v>
      </c>
      <c r="CB354">
        <v>0</v>
      </c>
      <c r="CC354">
        <v>0</v>
      </c>
      <c r="CD354">
        <v>0</v>
      </c>
      <c r="CE354">
        <v>0</v>
      </c>
      <c r="CF354">
        <v>0</v>
      </c>
      <c r="CG354">
        <v>0</v>
      </c>
      <c r="CH354">
        <v>0</v>
      </c>
      <c r="CI354">
        <v>0</v>
      </c>
      <c r="CJ354">
        <v>0</v>
      </c>
      <c r="CK354">
        <v>0</v>
      </c>
      <c r="CL354">
        <v>0</v>
      </c>
      <c r="CM354">
        <v>0</v>
      </c>
      <c r="CN354">
        <v>1</v>
      </c>
      <c r="CO354" t="s">
        <v>1925</v>
      </c>
      <c r="CP354" t="s">
        <v>1925</v>
      </c>
      <c r="CQ354" t="s">
        <v>1925</v>
      </c>
      <c r="CR354" t="s">
        <v>1925</v>
      </c>
      <c r="CS354" t="s">
        <v>1925</v>
      </c>
      <c r="CT354" t="s">
        <v>1925</v>
      </c>
      <c r="CU354" t="s">
        <v>1925</v>
      </c>
      <c r="CV354" t="s">
        <v>1925</v>
      </c>
      <c r="CW354">
        <v>1</v>
      </c>
      <c r="CX354">
        <v>1</v>
      </c>
      <c r="CY354">
        <v>1</v>
      </c>
      <c r="CZ354">
        <v>1</v>
      </c>
      <c r="DA354">
        <v>0</v>
      </c>
      <c r="DB354">
        <v>0</v>
      </c>
      <c r="DC354">
        <v>1</v>
      </c>
      <c r="DD354">
        <v>0</v>
      </c>
      <c r="DE354">
        <v>0</v>
      </c>
      <c r="DF354">
        <v>0</v>
      </c>
      <c r="DG354">
        <v>0</v>
      </c>
      <c r="DH354">
        <v>0</v>
      </c>
      <c r="DI354">
        <v>0</v>
      </c>
      <c r="DJ354">
        <v>0</v>
      </c>
      <c r="DK354">
        <v>1</v>
      </c>
      <c r="DL354">
        <v>1</v>
      </c>
      <c r="DM354">
        <v>0</v>
      </c>
      <c r="DN354">
        <v>0</v>
      </c>
      <c r="DO354">
        <v>1</v>
      </c>
      <c r="DP354">
        <v>1</v>
      </c>
      <c r="DQ354">
        <v>1</v>
      </c>
      <c r="DR354">
        <v>0</v>
      </c>
      <c r="DS354">
        <v>0</v>
      </c>
      <c r="DT354">
        <v>0</v>
      </c>
      <c r="DU354">
        <v>0</v>
      </c>
      <c r="DV354">
        <v>0</v>
      </c>
      <c r="DW354">
        <v>1</v>
      </c>
      <c r="DX354">
        <v>0</v>
      </c>
      <c r="DY354">
        <v>0</v>
      </c>
      <c r="DZ354">
        <v>0</v>
      </c>
      <c r="EA354">
        <v>0</v>
      </c>
      <c r="EB354">
        <v>0</v>
      </c>
      <c r="EC354">
        <v>0</v>
      </c>
      <c r="ED354">
        <v>0</v>
      </c>
      <c r="EE354">
        <v>1</v>
      </c>
      <c r="EF354">
        <v>0</v>
      </c>
      <c r="EG354">
        <v>0</v>
      </c>
      <c r="EH354">
        <v>0</v>
      </c>
      <c r="EI354">
        <v>0</v>
      </c>
      <c r="EJ354">
        <v>0</v>
      </c>
      <c r="EK354">
        <v>0</v>
      </c>
      <c r="EL354">
        <v>0</v>
      </c>
      <c r="EM354">
        <v>1</v>
      </c>
      <c r="EN354">
        <v>0</v>
      </c>
      <c r="EO354">
        <v>0</v>
      </c>
      <c r="EP354">
        <v>0</v>
      </c>
      <c r="EQ354">
        <v>0</v>
      </c>
      <c r="ER354">
        <v>0</v>
      </c>
      <c r="ES354">
        <v>0</v>
      </c>
      <c r="ET354">
        <v>0</v>
      </c>
      <c r="EU354">
        <v>0</v>
      </c>
      <c r="EV354">
        <v>0</v>
      </c>
      <c r="EW354">
        <v>1</v>
      </c>
      <c r="EX354">
        <v>0</v>
      </c>
      <c r="EY354">
        <v>0</v>
      </c>
      <c r="EZ354">
        <v>0</v>
      </c>
      <c r="FA354">
        <v>0</v>
      </c>
      <c r="FB354">
        <v>0</v>
      </c>
      <c r="FC354">
        <v>1</v>
      </c>
      <c r="FD354">
        <v>0</v>
      </c>
      <c r="FE354">
        <v>0</v>
      </c>
      <c r="FF354" t="s">
        <v>1925</v>
      </c>
      <c r="FG354" t="s">
        <v>1925</v>
      </c>
      <c r="FH354" t="s">
        <v>1925</v>
      </c>
      <c r="FI354" t="s">
        <v>1925</v>
      </c>
      <c r="FJ354" t="s">
        <v>1925</v>
      </c>
      <c r="FK354" t="s">
        <v>1925</v>
      </c>
      <c r="FL354">
        <v>0</v>
      </c>
      <c r="FM354">
        <v>0</v>
      </c>
      <c r="FN354">
        <v>0</v>
      </c>
      <c r="FO354">
        <v>1</v>
      </c>
      <c r="FP354">
        <v>0</v>
      </c>
      <c r="FQ354">
        <v>0</v>
      </c>
      <c r="FR354">
        <v>2</v>
      </c>
      <c r="FS354" t="s">
        <v>1925</v>
      </c>
      <c r="FT354" t="s">
        <v>1925</v>
      </c>
      <c r="FU354" t="s">
        <v>1925</v>
      </c>
      <c r="FV354" t="s">
        <v>1925</v>
      </c>
      <c r="FW354" t="s">
        <v>1925</v>
      </c>
      <c r="FX354" t="s">
        <v>1925</v>
      </c>
      <c r="FY354" t="s">
        <v>1925</v>
      </c>
      <c r="FZ354" t="s">
        <v>1925</v>
      </c>
      <c r="GA354" t="s">
        <v>1925</v>
      </c>
      <c r="GB354" t="s">
        <v>1925</v>
      </c>
      <c r="GC354">
        <v>1</v>
      </c>
      <c r="GD354">
        <v>0</v>
      </c>
      <c r="GE354">
        <v>1</v>
      </c>
      <c r="GF354">
        <v>1</v>
      </c>
      <c r="GG354">
        <v>0</v>
      </c>
      <c r="GH354">
        <v>1</v>
      </c>
      <c r="GI354">
        <v>1</v>
      </c>
      <c r="GJ354">
        <v>1</v>
      </c>
      <c r="GK354">
        <v>1</v>
      </c>
      <c r="GL354">
        <v>1</v>
      </c>
      <c r="GM354">
        <v>0</v>
      </c>
      <c r="GN354">
        <v>1</v>
      </c>
      <c r="GO354">
        <v>1</v>
      </c>
      <c r="GP354">
        <v>0</v>
      </c>
      <c r="GQ354">
        <v>1</v>
      </c>
      <c r="GR354">
        <v>1</v>
      </c>
      <c r="GS354">
        <v>1</v>
      </c>
      <c r="GT354">
        <v>0</v>
      </c>
      <c r="GU354">
        <v>1</v>
      </c>
      <c r="GV354">
        <v>0</v>
      </c>
      <c r="GW354">
        <v>0</v>
      </c>
      <c r="GX354">
        <v>1</v>
      </c>
      <c r="GY354">
        <v>0</v>
      </c>
      <c r="GZ354">
        <v>0</v>
      </c>
      <c r="HA354">
        <v>0</v>
      </c>
      <c r="HB354">
        <v>0</v>
      </c>
      <c r="HC354">
        <v>0</v>
      </c>
      <c r="HD354">
        <v>0</v>
      </c>
      <c r="HE354">
        <v>1</v>
      </c>
      <c r="HF354">
        <v>1</v>
      </c>
      <c r="HG354">
        <v>1</v>
      </c>
      <c r="HH354">
        <v>1</v>
      </c>
      <c r="HI354">
        <v>0</v>
      </c>
      <c r="HJ354">
        <v>1</v>
      </c>
      <c r="HK354">
        <v>0</v>
      </c>
      <c r="HL354">
        <v>0</v>
      </c>
      <c r="HM354">
        <v>0</v>
      </c>
      <c r="HN354">
        <v>0</v>
      </c>
      <c r="HO354">
        <v>1</v>
      </c>
      <c r="HP354">
        <v>0</v>
      </c>
      <c r="HQ354">
        <v>0</v>
      </c>
      <c r="HR354">
        <v>1</v>
      </c>
      <c r="HS354">
        <v>0</v>
      </c>
    </row>
    <row r="355" spans="1:227" x14ac:dyDescent="0.35">
      <c r="A355" t="s">
        <v>1454</v>
      </c>
      <c r="B355" s="1">
        <v>43282</v>
      </c>
      <c r="C355" s="1">
        <v>43435</v>
      </c>
      <c r="D355">
        <v>1</v>
      </c>
      <c r="E355">
        <v>1</v>
      </c>
      <c r="F355">
        <v>1</v>
      </c>
      <c r="G355">
        <v>0</v>
      </c>
      <c r="H355">
        <v>0</v>
      </c>
      <c r="I355">
        <v>0</v>
      </c>
      <c r="J355">
        <v>1</v>
      </c>
      <c r="K355">
        <v>0</v>
      </c>
      <c r="L355">
        <v>0</v>
      </c>
      <c r="M355">
        <v>0</v>
      </c>
      <c r="N355">
        <v>1</v>
      </c>
      <c r="O355">
        <v>0</v>
      </c>
      <c r="P355">
        <v>0</v>
      </c>
      <c r="Q355">
        <v>0</v>
      </c>
      <c r="R355">
        <v>0</v>
      </c>
      <c r="S355">
        <v>1</v>
      </c>
      <c r="T355">
        <v>0</v>
      </c>
      <c r="U355">
        <v>0</v>
      </c>
      <c r="V355">
        <v>1</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1</v>
      </c>
      <c r="AQ355">
        <v>0</v>
      </c>
      <c r="AR355">
        <v>0</v>
      </c>
      <c r="AS355">
        <v>0</v>
      </c>
      <c r="AT355">
        <v>0</v>
      </c>
      <c r="AU355">
        <v>0</v>
      </c>
      <c r="AV355">
        <v>0</v>
      </c>
      <c r="AW355">
        <v>0</v>
      </c>
      <c r="AX355">
        <v>0</v>
      </c>
      <c r="AY355">
        <v>0</v>
      </c>
      <c r="AZ355">
        <v>0</v>
      </c>
      <c r="BA355">
        <v>0</v>
      </c>
      <c r="BB355">
        <v>0</v>
      </c>
      <c r="BC355">
        <v>0</v>
      </c>
      <c r="BD355">
        <v>0</v>
      </c>
      <c r="BE355">
        <v>0</v>
      </c>
      <c r="BF355">
        <v>0</v>
      </c>
      <c r="BG355">
        <v>0</v>
      </c>
      <c r="BH355">
        <v>0</v>
      </c>
      <c r="BI355">
        <v>1</v>
      </c>
      <c r="BJ355">
        <v>0</v>
      </c>
      <c r="BK355">
        <v>0</v>
      </c>
      <c r="BL355">
        <v>0</v>
      </c>
      <c r="BM355">
        <v>0</v>
      </c>
      <c r="BN355">
        <v>0</v>
      </c>
      <c r="BO355">
        <v>0</v>
      </c>
      <c r="BP355">
        <v>0</v>
      </c>
      <c r="BQ355">
        <v>0</v>
      </c>
      <c r="BR355">
        <v>0</v>
      </c>
      <c r="BS355">
        <v>1</v>
      </c>
      <c r="BT355">
        <v>1</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1</v>
      </c>
      <c r="CO355" t="s">
        <v>1925</v>
      </c>
      <c r="CP355" t="s">
        <v>1925</v>
      </c>
      <c r="CQ355" t="s">
        <v>1925</v>
      </c>
      <c r="CR355" t="s">
        <v>1925</v>
      </c>
      <c r="CS355" t="s">
        <v>1925</v>
      </c>
      <c r="CT355" t="s">
        <v>1925</v>
      </c>
      <c r="CU355" t="s">
        <v>1925</v>
      </c>
      <c r="CV355" t="s">
        <v>1925</v>
      </c>
      <c r="CW355">
        <v>1</v>
      </c>
      <c r="CX355">
        <v>1</v>
      </c>
      <c r="CY355">
        <v>1</v>
      </c>
      <c r="CZ355">
        <v>1</v>
      </c>
      <c r="DA355">
        <v>0</v>
      </c>
      <c r="DB355">
        <v>0</v>
      </c>
      <c r="DC355">
        <v>1</v>
      </c>
      <c r="DD355">
        <v>0</v>
      </c>
      <c r="DE355">
        <v>0</v>
      </c>
      <c r="DF355">
        <v>0</v>
      </c>
      <c r="DG355">
        <v>0</v>
      </c>
      <c r="DH355">
        <v>0</v>
      </c>
      <c r="DI355">
        <v>0</v>
      </c>
      <c r="DJ355">
        <v>0</v>
      </c>
      <c r="DK355">
        <v>1</v>
      </c>
      <c r="DL355">
        <v>1</v>
      </c>
      <c r="DM355">
        <v>0</v>
      </c>
      <c r="DN355">
        <v>0</v>
      </c>
      <c r="DO355">
        <v>1</v>
      </c>
      <c r="DP355">
        <v>1</v>
      </c>
      <c r="DQ355">
        <v>1</v>
      </c>
      <c r="DR355">
        <v>0</v>
      </c>
      <c r="DS355">
        <v>0</v>
      </c>
      <c r="DT355">
        <v>0</v>
      </c>
      <c r="DU355">
        <v>0</v>
      </c>
      <c r="DV355">
        <v>0</v>
      </c>
      <c r="DW355">
        <v>1</v>
      </c>
      <c r="DX355">
        <v>0</v>
      </c>
      <c r="DY355">
        <v>0</v>
      </c>
      <c r="DZ355">
        <v>0</v>
      </c>
      <c r="EA355">
        <v>0</v>
      </c>
      <c r="EB355">
        <v>0</v>
      </c>
      <c r="EC355">
        <v>0</v>
      </c>
      <c r="ED355">
        <v>0</v>
      </c>
      <c r="EE355">
        <v>1</v>
      </c>
      <c r="EF355">
        <v>0</v>
      </c>
      <c r="EG355">
        <v>0</v>
      </c>
      <c r="EH355">
        <v>0</v>
      </c>
      <c r="EI355">
        <v>0</v>
      </c>
      <c r="EJ355">
        <v>0</v>
      </c>
      <c r="EK355">
        <v>0</v>
      </c>
      <c r="EL355">
        <v>0</v>
      </c>
      <c r="EM355">
        <v>1</v>
      </c>
      <c r="EN355">
        <v>0</v>
      </c>
      <c r="EO355">
        <v>0</v>
      </c>
      <c r="EP355">
        <v>0</v>
      </c>
      <c r="EQ355">
        <v>0</v>
      </c>
      <c r="ER355">
        <v>0</v>
      </c>
      <c r="ES355">
        <v>0</v>
      </c>
      <c r="ET355">
        <v>0</v>
      </c>
      <c r="EU355">
        <v>0</v>
      </c>
      <c r="EV355">
        <v>0</v>
      </c>
      <c r="EW355">
        <v>1</v>
      </c>
      <c r="EX355">
        <v>0</v>
      </c>
      <c r="EY355">
        <v>0</v>
      </c>
      <c r="EZ355">
        <v>0</v>
      </c>
      <c r="FA355">
        <v>0</v>
      </c>
      <c r="FB355">
        <v>0</v>
      </c>
      <c r="FC355">
        <v>1</v>
      </c>
      <c r="FD355">
        <v>0</v>
      </c>
      <c r="FE355">
        <v>0</v>
      </c>
      <c r="FF355" t="s">
        <v>1925</v>
      </c>
      <c r="FG355" t="s">
        <v>1925</v>
      </c>
      <c r="FH355" t="s">
        <v>1925</v>
      </c>
      <c r="FI355" t="s">
        <v>1925</v>
      </c>
      <c r="FJ355" t="s">
        <v>1925</v>
      </c>
      <c r="FK355" t="s">
        <v>1925</v>
      </c>
      <c r="FL355">
        <v>0</v>
      </c>
      <c r="FM355">
        <v>0</v>
      </c>
      <c r="FN355">
        <v>0</v>
      </c>
      <c r="FO355">
        <v>1</v>
      </c>
      <c r="FP355">
        <v>0</v>
      </c>
      <c r="FQ355">
        <v>0</v>
      </c>
      <c r="FR355">
        <v>2</v>
      </c>
      <c r="FS355" t="s">
        <v>1925</v>
      </c>
      <c r="FT355" t="s">
        <v>1925</v>
      </c>
      <c r="FU355" t="s">
        <v>1925</v>
      </c>
      <c r="FV355" t="s">
        <v>1925</v>
      </c>
      <c r="FW355" t="s">
        <v>1925</v>
      </c>
      <c r="FX355" t="s">
        <v>1925</v>
      </c>
      <c r="FY355" t="s">
        <v>1925</v>
      </c>
      <c r="FZ355" t="s">
        <v>1925</v>
      </c>
      <c r="GA355" t="s">
        <v>1925</v>
      </c>
      <c r="GB355" t="s">
        <v>1925</v>
      </c>
      <c r="GC355">
        <v>1</v>
      </c>
      <c r="GD355">
        <v>0</v>
      </c>
      <c r="GE355">
        <v>1</v>
      </c>
      <c r="GF355">
        <v>1</v>
      </c>
      <c r="GG355">
        <v>0</v>
      </c>
      <c r="GH355">
        <v>1</v>
      </c>
      <c r="GI355">
        <v>1</v>
      </c>
      <c r="GJ355">
        <v>1</v>
      </c>
      <c r="GK355">
        <v>1</v>
      </c>
      <c r="GL355">
        <v>1</v>
      </c>
      <c r="GM355">
        <v>0</v>
      </c>
      <c r="GN355">
        <v>1</v>
      </c>
      <c r="GO355">
        <v>1</v>
      </c>
      <c r="GP355">
        <v>0</v>
      </c>
      <c r="GQ355">
        <v>1</v>
      </c>
      <c r="GR355">
        <v>1</v>
      </c>
      <c r="GS355">
        <v>1</v>
      </c>
      <c r="GT355">
        <v>0</v>
      </c>
      <c r="GU355">
        <v>1</v>
      </c>
      <c r="GV355">
        <v>0</v>
      </c>
      <c r="GW355">
        <v>0</v>
      </c>
      <c r="GX355">
        <v>0</v>
      </c>
      <c r="GY355">
        <v>0</v>
      </c>
      <c r="GZ355">
        <v>0</v>
      </c>
      <c r="HA355">
        <v>1</v>
      </c>
      <c r="HB355">
        <v>0</v>
      </c>
      <c r="HC355">
        <v>0</v>
      </c>
      <c r="HD355">
        <v>0</v>
      </c>
      <c r="HE355">
        <v>1</v>
      </c>
      <c r="HF355">
        <v>1</v>
      </c>
      <c r="HG355">
        <v>1</v>
      </c>
      <c r="HH355">
        <v>1</v>
      </c>
      <c r="HI355">
        <v>0</v>
      </c>
      <c r="HJ355">
        <v>1</v>
      </c>
      <c r="HK355">
        <v>0</v>
      </c>
      <c r="HL355">
        <v>0</v>
      </c>
      <c r="HM355">
        <v>0</v>
      </c>
      <c r="HN355">
        <v>0</v>
      </c>
      <c r="HO355">
        <v>1</v>
      </c>
      <c r="HP355">
        <v>0</v>
      </c>
      <c r="HQ355">
        <v>0</v>
      </c>
      <c r="HR355">
        <v>1</v>
      </c>
      <c r="HS355">
        <v>0</v>
      </c>
    </row>
    <row r="356" spans="1:227" x14ac:dyDescent="0.35">
      <c r="A356" t="s">
        <v>1500</v>
      </c>
      <c r="B356" s="1">
        <v>39448</v>
      </c>
      <c r="C356" s="1">
        <v>39982</v>
      </c>
      <c r="D356">
        <v>1</v>
      </c>
      <c r="E356">
        <v>1</v>
      </c>
      <c r="F356">
        <v>1</v>
      </c>
      <c r="G356">
        <v>1</v>
      </c>
      <c r="H356">
        <v>1</v>
      </c>
      <c r="I356">
        <v>0</v>
      </c>
      <c r="J356">
        <v>0</v>
      </c>
      <c r="K356">
        <v>0</v>
      </c>
      <c r="L356">
        <v>0</v>
      </c>
      <c r="M356">
        <v>0</v>
      </c>
      <c r="N356">
        <v>0</v>
      </c>
      <c r="O356">
        <v>1</v>
      </c>
      <c r="P356">
        <v>0</v>
      </c>
      <c r="Q356">
        <v>0</v>
      </c>
      <c r="R356">
        <v>0</v>
      </c>
      <c r="S356">
        <v>1</v>
      </c>
      <c r="T356">
        <v>0</v>
      </c>
      <c r="U356">
        <v>0</v>
      </c>
      <c r="V356">
        <v>1</v>
      </c>
      <c r="W356">
        <v>0</v>
      </c>
      <c r="X356">
        <v>0</v>
      </c>
      <c r="Y356">
        <v>1</v>
      </c>
      <c r="Z356">
        <v>1</v>
      </c>
      <c r="AA356">
        <v>1</v>
      </c>
      <c r="AB356">
        <v>0</v>
      </c>
      <c r="AC356">
        <v>0</v>
      </c>
      <c r="AD356">
        <v>0</v>
      </c>
      <c r="AE356">
        <v>0</v>
      </c>
      <c r="AF356">
        <v>0</v>
      </c>
      <c r="AG356">
        <v>0</v>
      </c>
      <c r="AH356">
        <v>0</v>
      </c>
      <c r="AI356">
        <v>1</v>
      </c>
      <c r="AJ356">
        <v>0</v>
      </c>
      <c r="AK356">
        <v>0</v>
      </c>
      <c r="AL356">
        <v>0</v>
      </c>
      <c r="AM356">
        <v>1</v>
      </c>
      <c r="AN356">
        <v>0</v>
      </c>
      <c r="AO356">
        <v>0</v>
      </c>
      <c r="AP356">
        <v>1</v>
      </c>
      <c r="AQ356">
        <v>0</v>
      </c>
      <c r="AR356">
        <v>0</v>
      </c>
      <c r="AS356">
        <v>0</v>
      </c>
      <c r="AT356">
        <v>0</v>
      </c>
      <c r="AU356">
        <v>0</v>
      </c>
      <c r="AV356">
        <v>0</v>
      </c>
      <c r="AW356">
        <v>0</v>
      </c>
      <c r="AX356">
        <v>0</v>
      </c>
      <c r="AY356">
        <v>0</v>
      </c>
      <c r="AZ356">
        <v>0</v>
      </c>
      <c r="BA356">
        <v>0</v>
      </c>
      <c r="BB356">
        <v>0</v>
      </c>
      <c r="BC356">
        <v>0</v>
      </c>
      <c r="BD356">
        <v>0</v>
      </c>
      <c r="BE356">
        <v>0</v>
      </c>
      <c r="BF356">
        <v>0</v>
      </c>
      <c r="BG356">
        <v>0</v>
      </c>
      <c r="BH356">
        <v>0</v>
      </c>
      <c r="BI356">
        <v>0</v>
      </c>
      <c r="BJ356">
        <v>0</v>
      </c>
      <c r="BK356">
        <v>1</v>
      </c>
      <c r="BL356">
        <v>0</v>
      </c>
      <c r="BM356">
        <v>0</v>
      </c>
      <c r="BN356">
        <v>0</v>
      </c>
      <c r="BO356">
        <v>0</v>
      </c>
      <c r="BP356">
        <v>1</v>
      </c>
      <c r="BQ356">
        <v>0</v>
      </c>
      <c r="BR356">
        <v>0</v>
      </c>
      <c r="BS356">
        <v>0</v>
      </c>
      <c r="BT356">
        <v>1</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1</v>
      </c>
      <c r="CN356">
        <v>0</v>
      </c>
      <c r="CO356" t="s">
        <v>1925</v>
      </c>
      <c r="CP356" t="s">
        <v>1925</v>
      </c>
      <c r="CQ356" t="s">
        <v>1925</v>
      </c>
      <c r="CR356" t="s">
        <v>1925</v>
      </c>
      <c r="CS356" t="s">
        <v>1925</v>
      </c>
      <c r="CT356" t="s">
        <v>1925</v>
      </c>
      <c r="CU356" t="s">
        <v>1925</v>
      </c>
      <c r="CV356" t="s">
        <v>1925</v>
      </c>
      <c r="CW356">
        <v>0</v>
      </c>
      <c r="CX356">
        <v>0</v>
      </c>
      <c r="CY356">
        <v>0</v>
      </c>
      <c r="CZ356">
        <v>0</v>
      </c>
      <c r="DA356">
        <v>0</v>
      </c>
      <c r="DB356">
        <v>0</v>
      </c>
      <c r="DC356">
        <v>0</v>
      </c>
      <c r="DD356">
        <v>0</v>
      </c>
      <c r="DE356">
        <v>0</v>
      </c>
      <c r="DF356">
        <v>0</v>
      </c>
      <c r="DG356">
        <v>0</v>
      </c>
      <c r="DH356">
        <v>0</v>
      </c>
      <c r="DI356">
        <v>0</v>
      </c>
      <c r="DJ356">
        <v>0</v>
      </c>
      <c r="DK356">
        <v>0</v>
      </c>
      <c r="DL356">
        <v>0</v>
      </c>
      <c r="DM356">
        <v>0</v>
      </c>
      <c r="DN356">
        <v>0</v>
      </c>
      <c r="DO356">
        <v>0</v>
      </c>
      <c r="DP356">
        <v>0</v>
      </c>
      <c r="DQ356">
        <v>0</v>
      </c>
      <c r="DR356">
        <v>0</v>
      </c>
      <c r="DS356">
        <v>0</v>
      </c>
      <c r="DT356">
        <v>0</v>
      </c>
      <c r="DU356">
        <v>0</v>
      </c>
      <c r="DV356">
        <v>0</v>
      </c>
      <c r="DW356">
        <v>0</v>
      </c>
      <c r="DX356">
        <v>1</v>
      </c>
      <c r="DY356">
        <v>0</v>
      </c>
      <c r="DZ356">
        <v>0</v>
      </c>
      <c r="EA356">
        <v>0</v>
      </c>
      <c r="EB356">
        <v>0</v>
      </c>
      <c r="EC356">
        <v>0</v>
      </c>
      <c r="ED356">
        <v>0</v>
      </c>
      <c r="EE356">
        <v>0</v>
      </c>
      <c r="EF356">
        <v>0</v>
      </c>
      <c r="EG356">
        <v>0</v>
      </c>
      <c r="EH356">
        <v>0</v>
      </c>
      <c r="EI356">
        <v>0</v>
      </c>
      <c r="EJ356">
        <v>1</v>
      </c>
      <c r="EK356">
        <v>1</v>
      </c>
      <c r="EL356">
        <v>0</v>
      </c>
      <c r="EM356">
        <v>0</v>
      </c>
      <c r="EN356">
        <v>0</v>
      </c>
      <c r="EO356">
        <v>0</v>
      </c>
      <c r="EP356">
        <v>0</v>
      </c>
      <c r="EQ356">
        <v>0</v>
      </c>
      <c r="ER356">
        <v>0</v>
      </c>
      <c r="ES356">
        <v>0</v>
      </c>
      <c r="ET356">
        <v>0</v>
      </c>
      <c r="EU356">
        <v>0</v>
      </c>
      <c r="EV356">
        <v>0</v>
      </c>
      <c r="EW356">
        <v>1</v>
      </c>
      <c r="EX356">
        <v>0</v>
      </c>
      <c r="EY356">
        <v>1</v>
      </c>
      <c r="EZ356">
        <v>1</v>
      </c>
      <c r="FA356">
        <v>0</v>
      </c>
      <c r="FB356">
        <v>0</v>
      </c>
      <c r="FC356">
        <v>1</v>
      </c>
      <c r="FD356">
        <v>1</v>
      </c>
      <c r="FE356">
        <v>1</v>
      </c>
      <c r="FF356">
        <v>0</v>
      </c>
      <c r="FG356">
        <v>0</v>
      </c>
      <c r="FH356">
        <v>0</v>
      </c>
      <c r="FI356">
        <v>0</v>
      </c>
      <c r="FJ356">
        <v>1</v>
      </c>
      <c r="FK356">
        <v>0</v>
      </c>
      <c r="FL356">
        <v>0</v>
      </c>
      <c r="FM356">
        <v>0</v>
      </c>
      <c r="FN356">
        <v>0</v>
      </c>
      <c r="FO356">
        <v>0</v>
      </c>
      <c r="FP356">
        <v>0</v>
      </c>
      <c r="FQ356">
        <v>1</v>
      </c>
      <c r="FR356">
        <v>2</v>
      </c>
      <c r="FS356" t="s">
        <v>1925</v>
      </c>
      <c r="FT356" t="s">
        <v>1925</v>
      </c>
      <c r="FU356" t="s">
        <v>1925</v>
      </c>
      <c r="FV356" t="s">
        <v>1925</v>
      </c>
      <c r="FW356" t="s">
        <v>1925</v>
      </c>
      <c r="FX356" t="s">
        <v>1925</v>
      </c>
      <c r="FY356" t="s">
        <v>1925</v>
      </c>
      <c r="FZ356" t="s">
        <v>1925</v>
      </c>
      <c r="GA356" t="s">
        <v>1925</v>
      </c>
      <c r="GB356" t="s">
        <v>1925</v>
      </c>
      <c r="GC356">
        <v>1</v>
      </c>
      <c r="GD356">
        <v>0</v>
      </c>
      <c r="GE356">
        <v>1</v>
      </c>
      <c r="GF356">
        <v>0</v>
      </c>
      <c r="GG356">
        <v>0</v>
      </c>
      <c r="GH356">
        <v>1</v>
      </c>
      <c r="GI356">
        <v>1</v>
      </c>
      <c r="GJ356">
        <v>0</v>
      </c>
      <c r="GK356">
        <v>0</v>
      </c>
      <c r="GL356">
        <v>0</v>
      </c>
      <c r="GM356">
        <v>0</v>
      </c>
      <c r="GN356">
        <v>1</v>
      </c>
      <c r="GO356">
        <v>0</v>
      </c>
      <c r="GP356">
        <v>0</v>
      </c>
      <c r="GQ356">
        <v>0</v>
      </c>
      <c r="GR356" t="s">
        <v>1925</v>
      </c>
      <c r="GS356" t="s">
        <v>1925</v>
      </c>
      <c r="GT356" t="s">
        <v>1925</v>
      </c>
      <c r="GU356" t="s">
        <v>1925</v>
      </c>
      <c r="GV356" t="s">
        <v>1925</v>
      </c>
      <c r="GW356" t="s">
        <v>1925</v>
      </c>
      <c r="GX356" t="s">
        <v>1925</v>
      </c>
      <c r="GY356" t="s">
        <v>1925</v>
      </c>
      <c r="GZ356" t="s">
        <v>1925</v>
      </c>
      <c r="HA356" t="s">
        <v>1925</v>
      </c>
      <c r="HB356" t="s">
        <v>1925</v>
      </c>
      <c r="HC356" t="s">
        <v>1925</v>
      </c>
      <c r="HD356" t="s">
        <v>1925</v>
      </c>
      <c r="HE356">
        <v>1</v>
      </c>
      <c r="HF356">
        <v>1</v>
      </c>
      <c r="HG356">
        <v>1</v>
      </c>
      <c r="HH356">
        <v>1</v>
      </c>
      <c r="HI356">
        <v>0</v>
      </c>
      <c r="HJ356">
        <v>0</v>
      </c>
      <c r="HK356">
        <v>1</v>
      </c>
      <c r="HL356">
        <v>1</v>
      </c>
      <c r="HM356">
        <v>1</v>
      </c>
      <c r="HN356">
        <v>1</v>
      </c>
      <c r="HO356">
        <v>0</v>
      </c>
      <c r="HP356">
        <v>0</v>
      </c>
      <c r="HQ356">
        <v>0</v>
      </c>
      <c r="HR356">
        <v>0</v>
      </c>
      <c r="HS356">
        <v>0</v>
      </c>
    </row>
    <row r="357" spans="1:227" x14ac:dyDescent="0.35">
      <c r="A357" t="s">
        <v>1500</v>
      </c>
      <c r="B357" s="1">
        <v>39983</v>
      </c>
      <c r="C357" s="1">
        <v>40710</v>
      </c>
      <c r="D357">
        <v>1</v>
      </c>
      <c r="E357">
        <v>1</v>
      </c>
      <c r="F357">
        <v>1</v>
      </c>
      <c r="G357">
        <v>1</v>
      </c>
      <c r="H357">
        <v>1</v>
      </c>
      <c r="I357">
        <v>0</v>
      </c>
      <c r="J357">
        <v>0</v>
      </c>
      <c r="K357">
        <v>0</v>
      </c>
      <c r="L357">
        <v>0</v>
      </c>
      <c r="M357">
        <v>0</v>
      </c>
      <c r="N357">
        <v>0</v>
      </c>
      <c r="O357">
        <v>1</v>
      </c>
      <c r="P357">
        <v>0</v>
      </c>
      <c r="Q357">
        <v>0</v>
      </c>
      <c r="R357">
        <v>0</v>
      </c>
      <c r="S357">
        <v>1</v>
      </c>
      <c r="T357">
        <v>0</v>
      </c>
      <c r="U357">
        <v>0</v>
      </c>
      <c r="V357">
        <v>1</v>
      </c>
      <c r="W357">
        <v>0</v>
      </c>
      <c r="X357">
        <v>0</v>
      </c>
      <c r="Y357">
        <v>1</v>
      </c>
      <c r="Z357">
        <v>1</v>
      </c>
      <c r="AA357">
        <v>1</v>
      </c>
      <c r="AB357">
        <v>0</v>
      </c>
      <c r="AC357">
        <v>0</v>
      </c>
      <c r="AD357">
        <v>0</v>
      </c>
      <c r="AE357">
        <v>0</v>
      </c>
      <c r="AF357">
        <v>0</v>
      </c>
      <c r="AG357">
        <v>0</v>
      </c>
      <c r="AH357">
        <v>0</v>
      </c>
      <c r="AI357">
        <v>1</v>
      </c>
      <c r="AJ357">
        <v>0</v>
      </c>
      <c r="AK357">
        <v>0</v>
      </c>
      <c r="AL357">
        <v>0</v>
      </c>
      <c r="AM357">
        <v>1</v>
      </c>
      <c r="AN357">
        <v>0</v>
      </c>
      <c r="AO357">
        <v>0</v>
      </c>
      <c r="AP357">
        <v>1</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1</v>
      </c>
      <c r="BL357">
        <v>0</v>
      </c>
      <c r="BM357">
        <v>0</v>
      </c>
      <c r="BN357">
        <v>0</v>
      </c>
      <c r="BO357">
        <v>0</v>
      </c>
      <c r="BP357">
        <v>1</v>
      </c>
      <c r="BQ357">
        <v>0</v>
      </c>
      <c r="BR357">
        <v>0</v>
      </c>
      <c r="BS357">
        <v>0</v>
      </c>
      <c r="BT357">
        <v>1</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1</v>
      </c>
      <c r="CN357">
        <v>0</v>
      </c>
      <c r="CO357" t="s">
        <v>1925</v>
      </c>
      <c r="CP357" t="s">
        <v>1925</v>
      </c>
      <c r="CQ357" t="s">
        <v>1925</v>
      </c>
      <c r="CR357" t="s">
        <v>1925</v>
      </c>
      <c r="CS357" t="s">
        <v>1925</v>
      </c>
      <c r="CT357" t="s">
        <v>1925</v>
      </c>
      <c r="CU357" t="s">
        <v>1925</v>
      </c>
      <c r="CV357" t="s">
        <v>1925</v>
      </c>
      <c r="CW357">
        <v>0</v>
      </c>
      <c r="CX357">
        <v>0</v>
      </c>
      <c r="CY357">
        <v>0</v>
      </c>
      <c r="CZ357">
        <v>0</v>
      </c>
      <c r="DA357">
        <v>0</v>
      </c>
      <c r="DB357">
        <v>0</v>
      </c>
      <c r="DC357">
        <v>0</v>
      </c>
      <c r="DD357">
        <v>0</v>
      </c>
      <c r="DE357">
        <v>0</v>
      </c>
      <c r="DF357">
        <v>0</v>
      </c>
      <c r="DG357">
        <v>0</v>
      </c>
      <c r="DH357">
        <v>0</v>
      </c>
      <c r="DI357">
        <v>0</v>
      </c>
      <c r="DJ357">
        <v>0</v>
      </c>
      <c r="DK357">
        <v>0</v>
      </c>
      <c r="DL357">
        <v>0</v>
      </c>
      <c r="DM357">
        <v>0</v>
      </c>
      <c r="DN357">
        <v>0</v>
      </c>
      <c r="DO357">
        <v>0</v>
      </c>
      <c r="DP357">
        <v>0</v>
      </c>
      <c r="DQ357">
        <v>0</v>
      </c>
      <c r="DR357">
        <v>0</v>
      </c>
      <c r="DS357">
        <v>0</v>
      </c>
      <c r="DT357">
        <v>0</v>
      </c>
      <c r="DU357">
        <v>0</v>
      </c>
      <c r="DV357">
        <v>0</v>
      </c>
      <c r="DW357">
        <v>0</v>
      </c>
      <c r="DX357">
        <v>1</v>
      </c>
      <c r="DY357">
        <v>0</v>
      </c>
      <c r="DZ357">
        <v>0</v>
      </c>
      <c r="EA357">
        <v>0</v>
      </c>
      <c r="EB357">
        <v>0</v>
      </c>
      <c r="EC357">
        <v>0</v>
      </c>
      <c r="ED357">
        <v>0</v>
      </c>
      <c r="EE357">
        <v>0</v>
      </c>
      <c r="EF357">
        <v>0</v>
      </c>
      <c r="EG357">
        <v>0</v>
      </c>
      <c r="EH357">
        <v>0</v>
      </c>
      <c r="EI357">
        <v>0</v>
      </c>
      <c r="EJ357">
        <v>1</v>
      </c>
      <c r="EK357">
        <v>1</v>
      </c>
      <c r="EL357">
        <v>0</v>
      </c>
      <c r="EM357">
        <v>0</v>
      </c>
      <c r="EN357">
        <v>0</v>
      </c>
      <c r="EO357">
        <v>0</v>
      </c>
      <c r="EP357">
        <v>0</v>
      </c>
      <c r="EQ357">
        <v>0</v>
      </c>
      <c r="ER357">
        <v>0</v>
      </c>
      <c r="ES357">
        <v>0</v>
      </c>
      <c r="ET357">
        <v>0</v>
      </c>
      <c r="EU357">
        <v>0</v>
      </c>
      <c r="EV357">
        <v>0</v>
      </c>
      <c r="EW357">
        <v>0</v>
      </c>
      <c r="EX357">
        <v>0</v>
      </c>
      <c r="EY357">
        <v>1</v>
      </c>
      <c r="EZ357">
        <v>1</v>
      </c>
      <c r="FA357">
        <v>0</v>
      </c>
      <c r="FB357">
        <v>0</v>
      </c>
      <c r="FC357">
        <v>1</v>
      </c>
      <c r="FD357">
        <v>1</v>
      </c>
      <c r="FE357">
        <v>1</v>
      </c>
      <c r="FF357">
        <v>0</v>
      </c>
      <c r="FG357">
        <v>0</v>
      </c>
      <c r="FH357">
        <v>0</v>
      </c>
      <c r="FI357">
        <v>0</v>
      </c>
      <c r="FJ357">
        <v>1</v>
      </c>
      <c r="FK357">
        <v>0</v>
      </c>
      <c r="FL357">
        <v>0</v>
      </c>
      <c r="FM357">
        <v>0</v>
      </c>
      <c r="FN357">
        <v>0</v>
      </c>
      <c r="FO357">
        <v>0</v>
      </c>
      <c r="FP357">
        <v>0</v>
      </c>
      <c r="FQ357">
        <v>1</v>
      </c>
      <c r="FR357">
        <v>2</v>
      </c>
      <c r="FS357" t="s">
        <v>1925</v>
      </c>
      <c r="FT357" t="s">
        <v>1925</v>
      </c>
      <c r="FU357" t="s">
        <v>1925</v>
      </c>
      <c r="FV357" t="s">
        <v>1925</v>
      </c>
      <c r="FW357" t="s">
        <v>1925</v>
      </c>
      <c r="FX357" t="s">
        <v>1925</v>
      </c>
      <c r="FY357" t="s">
        <v>1925</v>
      </c>
      <c r="FZ357" t="s">
        <v>1925</v>
      </c>
      <c r="GA357" t="s">
        <v>1925</v>
      </c>
      <c r="GB357" t="s">
        <v>1925</v>
      </c>
      <c r="GC357">
        <v>1</v>
      </c>
      <c r="GD357">
        <v>0</v>
      </c>
      <c r="GE357">
        <v>1</v>
      </c>
      <c r="GF357">
        <v>0</v>
      </c>
      <c r="GG357">
        <v>0</v>
      </c>
      <c r="GH357">
        <v>1</v>
      </c>
      <c r="GI357">
        <v>1</v>
      </c>
      <c r="GJ357">
        <v>0</v>
      </c>
      <c r="GK357">
        <v>0</v>
      </c>
      <c r="GL357">
        <v>0</v>
      </c>
      <c r="GM357">
        <v>0</v>
      </c>
      <c r="GN357">
        <v>1</v>
      </c>
      <c r="GO357">
        <v>0</v>
      </c>
      <c r="GP357">
        <v>0</v>
      </c>
      <c r="GQ357">
        <v>0</v>
      </c>
      <c r="GR357" t="s">
        <v>1925</v>
      </c>
      <c r="GS357" t="s">
        <v>1925</v>
      </c>
      <c r="GT357" t="s">
        <v>1925</v>
      </c>
      <c r="GU357" t="s">
        <v>1925</v>
      </c>
      <c r="GV357" t="s">
        <v>1925</v>
      </c>
      <c r="GW357" t="s">
        <v>1925</v>
      </c>
      <c r="GX357" t="s">
        <v>1925</v>
      </c>
      <c r="GY357" t="s">
        <v>1925</v>
      </c>
      <c r="GZ357" t="s">
        <v>1925</v>
      </c>
      <c r="HA357" t="s">
        <v>1925</v>
      </c>
      <c r="HB357" t="s">
        <v>1925</v>
      </c>
      <c r="HC357" t="s">
        <v>1925</v>
      </c>
      <c r="HD357" t="s">
        <v>1925</v>
      </c>
      <c r="HE357">
        <v>1</v>
      </c>
      <c r="HF357">
        <v>1</v>
      </c>
      <c r="HG357">
        <v>1</v>
      </c>
      <c r="HH357">
        <v>1</v>
      </c>
      <c r="HI357">
        <v>0</v>
      </c>
      <c r="HJ357">
        <v>0</v>
      </c>
      <c r="HK357">
        <v>1</v>
      </c>
      <c r="HL357">
        <v>1</v>
      </c>
      <c r="HM357">
        <v>1</v>
      </c>
      <c r="HN357">
        <v>1</v>
      </c>
      <c r="HO357">
        <v>0</v>
      </c>
      <c r="HP357">
        <v>0</v>
      </c>
      <c r="HQ357">
        <v>0</v>
      </c>
      <c r="HR357">
        <v>0</v>
      </c>
      <c r="HS357">
        <v>0</v>
      </c>
    </row>
    <row r="358" spans="1:227" x14ac:dyDescent="0.35">
      <c r="A358" t="s">
        <v>1500</v>
      </c>
      <c r="B358" s="1">
        <v>40711</v>
      </c>
      <c r="C358" s="1">
        <v>41438</v>
      </c>
      <c r="D358">
        <v>1</v>
      </c>
      <c r="E358">
        <v>1</v>
      </c>
      <c r="F358">
        <v>1</v>
      </c>
      <c r="G358">
        <v>1</v>
      </c>
      <c r="H358">
        <v>1</v>
      </c>
      <c r="I358">
        <v>0</v>
      </c>
      <c r="J358">
        <v>0</v>
      </c>
      <c r="K358">
        <v>0</v>
      </c>
      <c r="L358">
        <v>0</v>
      </c>
      <c r="M358">
        <v>0</v>
      </c>
      <c r="N358">
        <v>0</v>
      </c>
      <c r="O358">
        <v>1</v>
      </c>
      <c r="P358">
        <v>0</v>
      </c>
      <c r="Q358">
        <v>0</v>
      </c>
      <c r="R358">
        <v>0</v>
      </c>
      <c r="S358">
        <v>1</v>
      </c>
      <c r="T358">
        <v>0</v>
      </c>
      <c r="U358">
        <v>0</v>
      </c>
      <c r="V358">
        <v>1</v>
      </c>
      <c r="W358">
        <v>1</v>
      </c>
      <c r="X358">
        <v>0</v>
      </c>
      <c r="Y358">
        <v>1</v>
      </c>
      <c r="Z358">
        <v>1</v>
      </c>
      <c r="AA358">
        <v>1</v>
      </c>
      <c r="AB358">
        <v>0</v>
      </c>
      <c r="AC358">
        <v>0</v>
      </c>
      <c r="AD358">
        <v>0</v>
      </c>
      <c r="AE358">
        <v>0</v>
      </c>
      <c r="AF358">
        <v>0</v>
      </c>
      <c r="AG358">
        <v>0</v>
      </c>
      <c r="AH358">
        <v>0</v>
      </c>
      <c r="AI358">
        <v>1</v>
      </c>
      <c r="AJ358">
        <v>0</v>
      </c>
      <c r="AK358">
        <v>0</v>
      </c>
      <c r="AL358">
        <v>0</v>
      </c>
      <c r="AM358">
        <v>1</v>
      </c>
      <c r="AN358">
        <v>0</v>
      </c>
      <c r="AO358">
        <v>0</v>
      </c>
      <c r="AP358">
        <v>1</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1</v>
      </c>
      <c r="BL358">
        <v>0</v>
      </c>
      <c r="BM358">
        <v>0</v>
      </c>
      <c r="BN358">
        <v>0</v>
      </c>
      <c r="BO358">
        <v>0</v>
      </c>
      <c r="BP358">
        <v>1</v>
      </c>
      <c r="BQ358">
        <v>0</v>
      </c>
      <c r="BR358">
        <v>0</v>
      </c>
      <c r="BS358">
        <v>0</v>
      </c>
      <c r="BT358">
        <v>1</v>
      </c>
      <c r="BU358">
        <v>0</v>
      </c>
      <c r="BV358">
        <v>0</v>
      </c>
      <c r="BW358">
        <v>0</v>
      </c>
      <c r="BX358">
        <v>0</v>
      </c>
      <c r="BY358">
        <v>0</v>
      </c>
      <c r="BZ358">
        <v>0</v>
      </c>
      <c r="CA358">
        <v>0</v>
      </c>
      <c r="CB358">
        <v>0</v>
      </c>
      <c r="CC358">
        <v>0</v>
      </c>
      <c r="CD358">
        <v>0</v>
      </c>
      <c r="CE358">
        <v>0</v>
      </c>
      <c r="CF358">
        <v>0</v>
      </c>
      <c r="CG358">
        <v>0</v>
      </c>
      <c r="CH358">
        <v>0</v>
      </c>
      <c r="CI358">
        <v>0</v>
      </c>
      <c r="CJ358">
        <v>0</v>
      </c>
      <c r="CK358">
        <v>0</v>
      </c>
      <c r="CL358">
        <v>0</v>
      </c>
      <c r="CM358">
        <v>1</v>
      </c>
      <c r="CN358">
        <v>0</v>
      </c>
      <c r="CO358" t="s">
        <v>1925</v>
      </c>
      <c r="CP358" t="s">
        <v>1925</v>
      </c>
      <c r="CQ358" t="s">
        <v>1925</v>
      </c>
      <c r="CR358" t="s">
        <v>1925</v>
      </c>
      <c r="CS358" t="s">
        <v>1925</v>
      </c>
      <c r="CT358" t="s">
        <v>1925</v>
      </c>
      <c r="CU358" t="s">
        <v>1925</v>
      </c>
      <c r="CV358" t="s">
        <v>1925</v>
      </c>
      <c r="CW358">
        <v>0</v>
      </c>
      <c r="CX358">
        <v>0</v>
      </c>
      <c r="CY358">
        <v>0</v>
      </c>
      <c r="CZ358">
        <v>0</v>
      </c>
      <c r="DA358">
        <v>0</v>
      </c>
      <c r="DB358">
        <v>0</v>
      </c>
      <c r="DC358">
        <v>0</v>
      </c>
      <c r="DD358">
        <v>0</v>
      </c>
      <c r="DE358">
        <v>0</v>
      </c>
      <c r="DF358">
        <v>0</v>
      </c>
      <c r="DG358">
        <v>0</v>
      </c>
      <c r="DH358">
        <v>0</v>
      </c>
      <c r="DI358">
        <v>0</v>
      </c>
      <c r="DJ358">
        <v>0</v>
      </c>
      <c r="DK358">
        <v>0</v>
      </c>
      <c r="DL358">
        <v>0</v>
      </c>
      <c r="DM358">
        <v>0</v>
      </c>
      <c r="DN358">
        <v>0</v>
      </c>
      <c r="DO358">
        <v>0</v>
      </c>
      <c r="DP358">
        <v>0</v>
      </c>
      <c r="DQ358">
        <v>0</v>
      </c>
      <c r="DR358">
        <v>0</v>
      </c>
      <c r="DS358">
        <v>0</v>
      </c>
      <c r="DT358">
        <v>0</v>
      </c>
      <c r="DU358">
        <v>0</v>
      </c>
      <c r="DV358">
        <v>0</v>
      </c>
      <c r="DW358">
        <v>0</v>
      </c>
      <c r="DX358">
        <v>1</v>
      </c>
      <c r="DY358">
        <v>0</v>
      </c>
      <c r="DZ358">
        <v>0</v>
      </c>
      <c r="EA358">
        <v>0</v>
      </c>
      <c r="EB358">
        <v>0</v>
      </c>
      <c r="EC358">
        <v>0</v>
      </c>
      <c r="ED358">
        <v>0</v>
      </c>
      <c r="EE358">
        <v>0</v>
      </c>
      <c r="EF358">
        <v>0</v>
      </c>
      <c r="EG358">
        <v>0</v>
      </c>
      <c r="EH358">
        <v>0</v>
      </c>
      <c r="EI358">
        <v>0</v>
      </c>
      <c r="EJ358">
        <v>1</v>
      </c>
      <c r="EK358">
        <v>1</v>
      </c>
      <c r="EL358">
        <v>0</v>
      </c>
      <c r="EM358">
        <v>0</v>
      </c>
      <c r="EN358">
        <v>0</v>
      </c>
      <c r="EO358">
        <v>0</v>
      </c>
      <c r="EP358">
        <v>0</v>
      </c>
      <c r="EQ358">
        <v>0</v>
      </c>
      <c r="ER358">
        <v>0</v>
      </c>
      <c r="ES358">
        <v>0</v>
      </c>
      <c r="ET358">
        <v>0</v>
      </c>
      <c r="EU358">
        <v>0</v>
      </c>
      <c r="EV358">
        <v>0</v>
      </c>
      <c r="EW358">
        <v>0</v>
      </c>
      <c r="EX358">
        <v>0</v>
      </c>
      <c r="EY358">
        <v>1</v>
      </c>
      <c r="EZ358">
        <v>1</v>
      </c>
      <c r="FA358">
        <v>0</v>
      </c>
      <c r="FB358">
        <v>0</v>
      </c>
      <c r="FC358">
        <v>1</v>
      </c>
      <c r="FD358">
        <v>1</v>
      </c>
      <c r="FE358">
        <v>1</v>
      </c>
      <c r="FF358">
        <v>0</v>
      </c>
      <c r="FG358">
        <v>0</v>
      </c>
      <c r="FH358">
        <v>0</v>
      </c>
      <c r="FI358">
        <v>0</v>
      </c>
      <c r="FJ358">
        <v>1</v>
      </c>
      <c r="FK358">
        <v>0</v>
      </c>
      <c r="FL358">
        <v>0</v>
      </c>
      <c r="FM358">
        <v>0</v>
      </c>
      <c r="FN358">
        <v>0</v>
      </c>
      <c r="FO358">
        <v>0</v>
      </c>
      <c r="FP358">
        <v>0</v>
      </c>
      <c r="FQ358">
        <v>1</v>
      </c>
      <c r="FR358">
        <v>2</v>
      </c>
      <c r="FS358" t="s">
        <v>1925</v>
      </c>
      <c r="FT358" t="s">
        <v>1925</v>
      </c>
      <c r="FU358" t="s">
        <v>1925</v>
      </c>
      <c r="FV358" t="s">
        <v>1925</v>
      </c>
      <c r="FW358" t="s">
        <v>1925</v>
      </c>
      <c r="FX358" t="s">
        <v>1925</v>
      </c>
      <c r="FY358" t="s">
        <v>1925</v>
      </c>
      <c r="FZ358" t="s">
        <v>1925</v>
      </c>
      <c r="GA358" t="s">
        <v>1925</v>
      </c>
      <c r="GB358" t="s">
        <v>1925</v>
      </c>
      <c r="GC358">
        <v>1</v>
      </c>
      <c r="GD358">
        <v>0</v>
      </c>
      <c r="GE358">
        <v>1</v>
      </c>
      <c r="GF358">
        <v>0</v>
      </c>
      <c r="GG358">
        <v>0</v>
      </c>
      <c r="GH358">
        <v>1</v>
      </c>
      <c r="GI358">
        <v>1</v>
      </c>
      <c r="GJ358">
        <v>0</v>
      </c>
      <c r="GK358">
        <v>0</v>
      </c>
      <c r="GL358">
        <v>0</v>
      </c>
      <c r="GM358">
        <v>0</v>
      </c>
      <c r="GN358">
        <v>1</v>
      </c>
      <c r="GO358">
        <v>0</v>
      </c>
      <c r="GP358">
        <v>0</v>
      </c>
      <c r="GQ358">
        <v>0</v>
      </c>
      <c r="GR358" t="s">
        <v>1925</v>
      </c>
      <c r="GS358" t="s">
        <v>1925</v>
      </c>
      <c r="GT358" t="s">
        <v>1925</v>
      </c>
      <c r="GU358" t="s">
        <v>1925</v>
      </c>
      <c r="GV358" t="s">
        <v>1925</v>
      </c>
      <c r="GW358" t="s">
        <v>1925</v>
      </c>
      <c r="GX358" t="s">
        <v>1925</v>
      </c>
      <c r="GY358" t="s">
        <v>1925</v>
      </c>
      <c r="GZ358" t="s">
        <v>1925</v>
      </c>
      <c r="HA358" t="s">
        <v>1925</v>
      </c>
      <c r="HB358" t="s">
        <v>1925</v>
      </c>
      <c r="HC358" t="s">
        <v>1925</v>
      </c>
      <c r="HD358" t="s">
        <v>1925</v>
      </c>
      <c r="HE358">
        <v>1</v>
      </c>
      <c r="HF358">
        <v>1</v>
      </c>
      <c r="HG358">
        <v>1</v>
      </c>
      <c r="HH358">
        <v>1</v>
      </c>
      <c r="HI358">
        <v>0</v>
      </c>
      <c r="HJ358">
        <v>0</v>
      </c>
      <c r="HK358">
        <v>1</v>
      </c>
      <c r="HL358">
        <v>1</v>
      </c>
      <c r="HM358">
        <v>1</v>
      </c>
      <c r="HN358">
        <v>1</v>
      </c>
      <c r="HO358">
        <v>0</v>
      </c>
      <c r="HP358">
        <v>0</v>
      </c>
      <c r="HQ358">
        <v>0</v>
      </c>
      <c r="HR358">
        <v>0</v>
      </c>
      <c r="HS358">
        <v>0</v>
      </c>
    </row>
    <row r="359" spans="1:227" x14ac:dyDescent="0.35">
      <c r="A359" t="s">
        <v>1500</v>
      </c>
      <c r="B359" s="1">
        <v>41439</v>
      </c>
      <c r="C359" s="1">
        <v>41517</v>
      </c>
      <c r="D359">
        <v>1</v>
      </c>
      <c r="E359">
        <v>1</v>
      </c>
      <c r="F359">
        <v>1</v>
      </c>
      <c r="G359">
        <v>1</v>
      </c>
      <c r="H359">
        <v>1</v>
      </c>
      <c r="I359">
        <v>0</v>
      </c>
      <c r="J359">
        <v>0</v>
      </c>
      <c r="K359">
        <v>0</v>
      </c>
      <c r="L359">
        <v>0</v>
      </c>
      <c r="M359">
        <v>0</v>
      </c>
      <c r="N359">
        <v>0</v>
      </c>
      <c r="O359">
        <v>1</v>
      </c>
      <c r="P359">
        <v>0</v>
      </c>
      <c r="Q359">
        <v>0</v>
      </c>
      <c r="R359">
        <v>0</v>
      </c>
      <c r="S359">
        <v>1</v>
      </c>
      <c r="T359">
        <v>0</v>
      </c>
      <c r="U359">
        <v>0</v>
      </c>
      <c r="V359">
        <v>1</v>
      </c>
      <c r="W359">
        <v>1</v>
      </c>
      <c r="X359">
        <v>0</v>
      </c>
      <c r="Y359">
        <v>1</v>
      </c>
      <c r="Z359">
        <v>1</v>
      </c>
      <c r="AA359">
        <v>1</v>
      </c>
      <c r="AB359">
        <v>0</v>
      </c>
      <c r="AC359">
        <v>0</v>
      </c>
      <c r="AD359">
        <v>0</v>
      </c>
      <c r="AE359">
        <v>0</v>
      </c>
      <c r="AF359">
        <v>0</v>
      </c>
      <c r="AG359">
        <v>0</v>
      </c>
      <c r="AH359">
        <v>0</v>
      </c>
      <c r="AI359">
        <v>1</v>
      </c>
      <c r="AJ359">
        <v>0</v>
      </c>
      <c r="AK359">
        <v>0</v>
      </c>
      <c r="AL359">
        <v>0</v>
      </c>
      <c r="AM359">
        <v>1</v>
      </c>
      <c r="AN359">
        <v>0</v>
      </c>
      <c r="AO359">
        <v>0</v>
      </c>
      <c r="AP359">
        <v>1</v>
      </c>
      <c r="AQ359">
        <v>0</v>
      </c>
      <c r="AR359">
        <v>0</v>
      </c>
      <c r="AS359">
        <v>0</v>
      </c>
      <c r="AT359">
        <v>0</v>
      </c>
      <c r="AU359">
        <v>0</v>
      </c>
      <c r="AV359">
        <v>0</v>
      </c>
      <c r="AW359">
        <v>0</v>
      </c>
      <c r="AX359">
        <v>0</v>
      </c>
      <c r="AY359">
        <v>0</v>
      </c>
      <c r="AZ359">
        <v>0</v>
      </c>
      <c r="BA359">
        <v>0</v>
      </c>
      <c r="BB359">
        <v>0</v>
      </c>
      <c r="BC359">
        <v>0</v>
      </c>
      <c r="BD359">
        <v>0</v>
      </c>
      <c r="BE359">
        <v>0</v>
      </c>
      <c r="BF359">
        <v>0</v>
      </c>
      <c r="BG359">
        <v>0</v>
      </c>
      <c r="BH359">
        <v>0</v>
      </c>
      <c r="BI359">
        <v>0</v>
      </c>
      <c r="BJ359">
        <v>0</v>
      </c>
      <c r="BK359">
        <v>1</v>
      </c>
      <c r="BL359">
        <v>0</v>
      </c>
      <c r="BM359">
        <v>0</v>
      </c>
      <c r="BN359">
        <v>0</v>
      </c>
      <c r="BO359">
        <v>0</v>
      </c>
      <c r="BP359">
        <v>1</v>
      </c>
      <c r="BQ359">
        <v>0</v>
      </c>
      <c r="BR359">
        <v>0</v>
      </c>
      <c r="BS359">
        <v>0</v>
      </c>
      <c r="BT359">
        <v>1</v>
      </c>
      <c r="BU359">
        <v>0</v>
      </c>
      <c r="BV359">
        <v>0</v>
      </c>
      <c r="BW359">
        <v>0</v>
      </c>
      <c r="BX359">
        <v>0</v>
      </c>
      <c r="BY359">
        <v>0</v>
      </c>
      <c r="BZ359">
        <v>0</v>
      </c>
      <c r="CA359">
        <v>0</v>
      </c>
      <c r="CB359">
        <v>0</v>
      </c>
      <c r="CC359">
        <v>0</v>
      </c>
      <c r="CD359">
        <v>0</v>
      </c>
      <c r="CE359">
        <v>0</v>
      </c>
      <c r="CF359">
        <v>0</v>
      </c>
      <c r="CG359">
        <v>0</v>
      </c>
      <c r="CH359">
        <v>0</v>
      </c>
      <c r="CI359">
        <v>0</v>
      </c>
      <c r="CJ359">
        <v>0</v>
      </c>
      <c r="CK359">
        <v>0</v>
      </c>
      <c r="CL359">
        <v>0</v>
      </c>
      <c r="CM359">
        <v>1</v>
      </c>
      <c r="CN359">
        <v>0</v>
      </c>
      <c r="CO359" t="s">
        <v>1925</v>
      </c>
      <c r="CP359" t="s">
        <v>1925</v>
      </c>
      <c r="CQ359" t="s">
        <v>1925</v>
      </c>
      <c r="CR359" t="s">
        <v>1925</v>
      </c>
      <c r="CS359" t="s">
        <v>1925</v>
      </c>
      <c r="CT359" t="s">
        <v>1925</v>
      </c>
      <c r="CU359" t="s">
        <v>1925</v>
      </c>
      <c r="CV359" t="s">
        <v>1925</v>
      </c>
      <c r="CW359">
        <v>0</v>
      </c>
      <c r="CX359">
        <v>0</v>
      </c>
      <c r="CY359">
        <v>0</v>
      </c>
      <c r="CZ359">
        <v>0</v>
      </c>
      <c r="DA359">
        <v>0</v>
      </c>
      <c r="DB359">
        <v>0</v>
      </c>
      <c r="DC359">
        <v>0</v>
      </c>
      <c r="DD359">
        <v>0</v>
      </c>
      <c r="DE359">
        <v>0</v>
      </c>
      <c r="DF359">
        <v>0</v>
      </c>
      <c r="DG359">
        <v>0</v>
      </c>
      <c r="DH359">
        <v>0</v>
      </c>
      <c r="DI359">
        <v>0</v>
      </c>
      <c r="DJ359">
        <v>0</v>
      </c>
      <c r="DK359">
        <v>0</v>
      </c>
      <c r="DL359">
        <v>0</v>
      </c>
      <c r="DM359">
        <v>0</v>
      </c>
      <c r="DN359">
        <v>0</v>
      </c>
      <c r="DO359">
        <v>0</v>
      </c>
      <c r="DP359">
        <v>0</v>
      </c>
      <c r="DQ359">
        <v>0</v>
      </c>
      <c r="DR359">
        <v>0</v>
      </c>
      <c r="DS359">
        <v>0</v>
      </c>
      <c r="DT359">
        <v>0</v>
      </c>
      <c r="DU359">
        <v>0</v>
      </c>
      <c r="DV359">
        <v>0</v>
      </c>
      <c r="DW359">
        <v>0</v>
      </c>
      <c r="DX359">
        <v>1</v>
      </c>
      <c r="DY359">
        <v>0</v>
      </c>
      <c r="DZ359">
        <v>0</v>
      </c>
      <c r="EA359">
        <v>0</v>
      </c>
      <c r="EB359">
        <v>0</v>
      </c>
      <c r="EC359">
        <v>0</v>
      </c>
      <c r="ED359">
        <v>0</v>
      </c>
      <c r="EE359">
        <v>0</v>
      </c>
      <c r="EF359">
        <v>0</v>
      </c>
      <c r="EG359">
        <v>0</v>
      </c>
      <c r="EH359">
        <v>0</v>
      </c>
      <c r="EI359">
        <v>0</v>
      </c>
      <c r="EJ359">
        <v>1</v>
      </c>
      <c r="EK359">
        <v>1</v>
      </c>
      <c r="EL359">
        <v>0</v>
      </c>
      <c r="EM359">
        <v>0</v>
      </c>
      <c r="EN359">
        <v>0</v>
      </c>
      <c r="EO359">
        <v>0</v>
      </c>
      <c r="EP359">
        <v>0</v>
      </c>
      <c r="EQ359">
        <v>0</v>
      </c>
      <c r="ER359">
        <v>0</v>
      </c>
      <c r="ES359">
        <v>0</v>
      </c>
      <c r="ET359">
        <v>0</v>
      </c>
      <c r="EU359">
        <v>0</v>
      </c>
      <c r="EV359">
        <v>0</v>
      </c>
      <c r="EW359">
        <v>0</v>
      </c>
      <c r="EX359">
        <v>0</v>
      </c>
      <c r="EY359">
        <v>1</v>
      </c>
      <c r="EZ359">
        <v>1</v>
      </c>
      <c r="FA359">
        <v>0</v>
      </c>
      <c r="FB359">
        <v>0</v>
      </c>
      <c r="FC359">
        <v>1</v>
      </c>
      <c r="FD359">
        <v>1</v>
      </c>
      <c r="FE359">
        <v>1</v>
      </c>
      <c r="FF359">
        <v>0</v>
      </c>
      <c r="FG359">
        <v>0</v>
      </c>
      <c r="FH359">
        <v>0</v>
      </c>
      <c r="FI359">
        <v>0</v>
      </c>
      <c r="FJ359">
        <v>1</v>
      </c>
      <c r="FK359">
        <v>0</v>
      </c>
      <c r="FL359">
        <v>0</v>
      </c>
      <c r="FM359">
        <v>0</v>
      </c>
      <c r="FN359">
        <v>0</v>
      </c>
      <c r="FO359">
        <v>0</v>
      </c>
      <c r="FP359">
        <v>0</v>
      </c>
      <c r="FQ359">
        <v>1</v>
      </c>
      <c r="FR359">
        <v>2</v>
      </c>
      <c r="FS359" t="s">
        <v>1925</v>
      </c>
      <c r="FT359" t="s">
        <v>1925</v>
      </c>
      <c r="FU359" t="s">
        <v>1925</v>
      </c>
      <c r="FV359" t="s">
        <v>1925</v>
      </c>
      <c r="FW359" t="s">
        <v>1925</v>
      </c>
      <c r="FX359" t="s">
        <v>1925</v>
      </c>
      <c r="FY359" t="s">
        <v>1925</v>
      </c>
      <c r="FZ359" t="s">
        <v>1925</v>
      </c>
      <c r="GA359" t="s">
        <v>1925</v>
      </c>
      <c r="GB359" t="s">
        <v>1925</v>
      </c>
      <c r="GC359">
        <v>1</v>
      </c>
      <c r="GD359">
        <v>0</v>
      </c>
      <c r="GE359">
        <v>1</v>
      </c>
      <c r="GF359">
        <v>0</v>
      </c>
      <c r="GG359">
        <v>0</v>
      </c>
      <c r="GH359">
        <v>1</v>
      </c>
      <c r="GI359">
        <v>1</v>
      </c>
      <c r="GJ359">
        <v>0</v>
      </c>
      <c r="GK359">
        <v>0</v>
      </c>
      <c r="GL359">
        <v>0</v>
      </c>
      <c r="GM359">
        <v>0</v>
      </c>
      <c r="GN359">
        <v>1</v>
      </c>
      <c r="GO359">
        <v>0</v>
      </c>
      <c r="GP359">
        <v>0</v>
      </c>
      <c r="GQ359">
        <v>0</v>
      </c>
      <c r="GR359" t="s">
        <v>1925</v>
      </c>
      <c r="GS359" t="s">
        <v>1925</v>
      </c>
      <c r="GT359" t="s">
        <v>1925</v>
      </c>
      <c r="GU359" t="s">
        <v>1925</v>
      </c>
      <c r="GV359" t="s">
        <v>1925</v>
      </c>
      <c r="GW359" t="s">
        <v>1925</v>
      </c>
      <c r="GX359" t="s">
        <v>1925</v>
      </c>
      <c r="GY359" t="s">
        <v>1925</v>
      </c>
      <c r="GZ359" t="s">
        <v>1925</v>
      </c>
      <c r="HA359" t="s">
        <v>1925</v>
      </c>
      <c r="HB359" t="s">
        <v>1925</v>
      </c>
      <c r="HC359" t="s">
        <v>1925</v>
      </c>
      <c r="HD359" t="s">
        <v>1925</v>
      </c>
      <c r="HE359">
        <v>1</v>
      </c>
      <c r="HF359">
        <v>1</v>
      </c>
      <c r="HG359">
        <v>1</v>
      </c>
      <c r="HH359">
        <v>1</v>
      </c>
      <c r="HI359">
        <v>0</v>
      </c>
      <c r="HJ359">
        <v>0</v>
      </c>
      <c r="HK359">
        <v>1</v>
      </c>
      <c r="HL359">
        <v>1</v>
      </c>
      <c r="HM359">
        <v>1</v>
      </c>
      <c r="HN359">
        <v>1</v>
      </c>
      <c r="HO359">
        <v>0</v>
      </c>
      <c r="HP359">
        <v>0</v>
      </c>
      <c r="HQ359">
        <v>0</v>
      </c>
      <c r="HR359">
        <v>0</v>
      </c>
      <c r="HS359">
        <v>0</v>
      </c>
    </row>
    <row r="360" spans="1:227" x14ac:dyDescent="0.35">
      <c r="A360" t="s">
        <v>1500</v>
      </c>
      <c r="B360" s="1">
        <v>41518</v>
      </c>
      <c r="C360" s="1">
        <v>42174</v>
      </c>
      <c r="D360">
        <v>1</v>
      </c>
      <c r="E360">
        <v>1</v>
      </c>
      <c r="F360">
        <v>1</v>
      </c>
      <c r="G360">
        <v>1</v>
      </c>
      <c r="H360">
        <v>1</v>
      </c>
      <c r="I360">
        <v>0</v>
      </c>
      <c r="J360">
        <v>0</v>
      </c>
      <c r="K360">
        <v>0</v>
      </c>
      <c r="L360">
        <v>0</v>
      </c>
      <c r="M360">
        <v>0</v>
      </c>
      <c r="N360">
        <v>0</v>
      </c>
      <c r="O360">
        <v>1</v>
      </c>
      <c r="P360">
        <v>0</v>
      </c>
      <c r="Q360">
        <v>0</v>
      </c>
      <c r="R360">
        <v>0</v>
      </c>
      <c r="S360">
        <v>1</v>
      </c>
      <c r="T360">
        <v>0</v>
      </c>
      <c r="U360">
        <v>0</v>
      </c>
      <c r="V360">
        <v>1</v>
      </c>
      <c r="W360">
        <v>1</v>
      </c>
      <c r="X360">
        <v>0</v>
      </c>
      <c r="Y360">
        <v>1</v>
      </c>
      <c r="Z360">
        <v>1</v>
      </c>
      <c r="AA360">
        <v>1</v>
      </c>
      <c r="AB360">
        <v>0</v>
      </c>
      <c r="AC360">
        <v>0</v>
      </c>
      <c r="AD360">
        <v>0</v>
      </c>
      <c r="AE360">
        <v>0</v>
      </c>
      <c r="AF360">
        <v>0</v>
      </c>
      <c r="AG360">
        <v>0</v>
      </c>
      <c r="AH360">
        <v>0</v>
      </c>
      <c r="AI360">
        <v>1</v>
      </c>
      <c r="AJ360">
        <v>0</v>
      </c>
      <c r="AK360">
        <v>0</v>
      </c>
      <c r="AL360">
        <v>0</v>
      </c>
      <c r="AM360">
        <v>1</v>
      </c>
      <c r="AN360">
        <v>0</v>
      </c>
      <c r="AO360">
        <v>0</v>
      </c>
      <c r="AP360">
        <v>1</v>
      </c>
      <c r="AQ360">
        <v>0</v>
      </c>
      <c r="AR360">
        <v>0</v>
      </c>
      <c r="AS360">
        <v>0</v>
      </c>
      <c r="AT360">
        <v>0</v>
      </c>
      <c r="AU360">
        <v>0</v>
      </c>
      <c r="AV360">
        <v>0</v>
      </c>
      <c r="AW360">
        <v>0</v>
      </c>
      <c r="AX360">
        <v>0</v>
      </c>
      <c r="AY360">
        <v>0</v>
      </c>
      <c r="AZ360">
        <v>0</v>
      </c>
      <c r="BA360">
        <v>0</v>
      </c>
      <c r="BB360">
        <v>0</v>
      </c>
      <c r="BC360">
        <v>0</v>
      </c>
      <c r="BD360">
        <v>0</v>
      </c>
      <c r="BE360">
        <v>0</v>
      </c>
      <c r="BF360">
        <v>0</v>
      </c>
      <c r="BG360">
        <v>0</v>
      </c>
      <c r="BH360">
        <v>0</v>
      </c>
      <c r="BI360">
        <v>0</v>
      </c>
      <c r="BJ360">
        <v>0</v>
      </c>
      <c r="BK360">
        <v>1</v>
      </c>
      <c r="BL360">
        <v>0</v>
      </c>
      <c r="BM360">
        <v>0</v>
      </c>
      <c r="BN360">
        <v>0</v>
      </c>
      <c r="BO360">
        <v>0</v>
      </c>
      <c r="BP360">
        <v>1</v>
      </c>
      <c r="BQ360">
        <v>0</v>
      </c>
      <c r="BR360">
        <v>0</v>
      </c>
      <c r="BS360">
        <v>0</v>
      </c>
      <c r="BT360">
        <v>1</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1</v>
      </c>
      <c r="CN360">
        <v>0</v>
      </c>
      <c r="CO360" t="s">
        <v>1925</v>
      </c>
      <c r="CP360" t="s">
        <v>1925</v>
      </c>
      <c r="CQ360" t="s">
        <v>1925</v>
      </c>
      <c r="CR360" t="s">
        <v>1925</v>
      </c>
      <c r="CS360" t="s">
        <v>1925</v>
      </c>
      <c r="CT360" t="s">
        <v>1925</v>
      </c>
      <c r="CU360" t="s">
        <v>1925</v>
      </c>
      <c r="CV360" t="s">
        <v>1925</v>
      </c>
      <c r="CW360">
        <v>0</v>
      </c>
      <c r="CX360">
        <v>0</v>
      </c>
      <c r="CY360">
        <v>0</v>
      </c>
      <c r="CZ360">
        <v>0</v>
      </c>
      <c r="DA360">
        <v>0</v>
      </c>
      <c r="DB360">
        <v>0</v>
      </c>
      <c r="DC360">
        <v>0</v>
      </c>
      <c r="DD360">
        <v>0</v>
      </c>
      <c r="DE360">
        <v>0</v>
      </c>
      <c r="DF360">
        <v>0</v>
      </c>
      <c r="DG360">
        <v>0</v>
      </c>
      <c r="DH360">
        <v>0</v>
      </c>
      <c r="DI360">
        <v>0</v>
      </c>
      <c r="DJ360">
        <v>0</v>
      </c>
      <c r="DK360">
        <v>0</v>
      </c>
      <c r="DL360">
        <v>0</v>
      </c>
      <c r="DM360">
        <v>0</v>
      </c>
      <c r="DN360">
        <v>0</v>
      </c>
      <c r="DO360">
        <v>0</v>
      </c>
      <c r="DP360">
        <v>0</v>
      </c>
      <c r="DQ360">
        <v>0</v>
      </c>
      <c r="DR360">
        <v>0</v>
      </c>
      <c r="DS360">
        <v>0</v>
      </c>
      <c r="DT360">
        <v>0</v>
      </c>
      <c r="DU360">
        <v>0</v>
      </c>
      <c r="DV360">
        <v>0</v>
      </c>
      <c r="DW360">
        <v>0</v>
      </c>
      <c r="DX360">
        <v>1</v>
      </c>
      <c r="DY360">
        <v>0</v>
      </c>
      <c r="DZ360">
        <v>0</v>
      </c>
      <c r="EA360">
        <v>0</v>
      </c>
      <c r="EB360">
        <v>0</v>
      </c>
      <c r="EC360">
        <v>0</v>
      </c>
      <c r="ED360">
        <v>0</v>
      </c>
      <c r="EE360">
        <v>0</v>
      </c>
      <c r="EF360">
        <v>0</v>
      </c>
      <c r="EG360">
        <v>0</v>
      </c>
      <c r="EH360">
        <v>0</v>
      </c>
      <c r="EI360">
        <v>0</v>
      </c>
      <c r="EJ360">
        <v>1</v>
      </c>
      <c r="EK360">
        <v>1</v>
      </c>
      <c r="EL360">
        <v>0</v>
      </c>
      <c r="EM360">
        <v>0</v>
      </c>
      <c r="EN360">
        <v>0</v>
      </c>
      <c r="EO360">
        <v>0</v>
      </c>
      <c r="EP360">
        <v>0</v>
      </c>
      <c r="EQ360">
        <v>0</v>
      </c>
      <c r="ER360">
        <v>0</v>
      </c>
      <c r="ES360">
        <v>0</v>
      </c>
      <c r="ET360">
        <v>0</v>
      </c>
      <c r="EU360">
        <v>0</v>
      </c>
      <c r="EV360">
        <v>0</v>
      </c>
      <c r="EW360">
        <v>0</v>
      </c>
      <c r="EX360">
        <v>0</v>
      </c>
      <c r="EY360">
        <v>1</v>
      </c>
      <c r="EZ360">
        <v>1</v>
      </c>
      <c r="FA360">
        <v>0</v>
      </c>
      <c r="FB360">
        <v>0</v>
      </c>
      <c r="FC360">
        <v>1</v>
      </c>
      <c r="FD360">
        <v>1</v>
      </c>
      <c r="FE360">
        <v>1</v>
      </c>
      <c r="FF360">
        <v>0</v>
      </c>
      <c r="FG360">
        <v>0</v>
      </c>
      <c r="FH360">
        <v>0</v>
      </c>
      <c r="FI360">
        <v>0</v>
      </c>
      <c r="FJ360">
        <v>1</v>
      </c>
      <c r="FK360">
        <v>0</v>
      </c>
      <c r="FL360">
        <v>0</v>
      </c>
      <c r="FM360">
        <v>0</v>
      </c>
      <c r="FN360">
        <v>0</v>
      </c>
      <c r="FO360">
        <v>0</v>
      </c>
      <c r="FP360">
        <v>0</v>
      </c>
      <c r="FQ360">
        <v>1</v>
      </c>
      <c r="FR360">
        <v>2</v>
      </c>
      <c r="FS360" t="s">
        <v>1925</v>
      </c>
      <c r="FT360" t="s">
        <v>1925</v>
      </c>
      <c r="FU360" t="s">
        <v>1925</v>
      </c>
      <c r="FV360" t="s">
        <v>1925</v>
      </c>
      <c r="FW360" t="s">
        <v>1925</v>
      </c>
      <c r="FX360" t="s">
        <v>1925</v>
      </c>
      <c r="FY360" t="s">
        <v>1925</v>
      </c>
      <c r="FZ360" t="s">
        <v>1925</v>
      </c>
      <c r="GA360" t="s">
        <v>1925</v>
      </c>
      <c r="GB360" t="s">
        <v>1925</v>
      </c>
      <c r="GC360">
        <v>1</v>
      </c>
      <c r="GD360">
        <v>0</v>
      </c>
      <c r="GE360">
        <v>1</v>
      </c>
      <c r="GF360">
        <v>0</v>
      </c>
      <c r="GG360">
        <v>0</v>
      </c>
      <c r="GH360">
        <v>1</v>
      </c>
      <c r="GI360">
        <v>1</v>
      </c>
      <c r="GJ360">
        <v>0</v>
      </c>
      <c r="GK360">
        <v>0</v>
      </c>
      <c r="GL360">
        <v>0</v>
      </c>
      <c r="GM360">
        <v>0</v>
      </c>
      <c r="GN360">
        <v>1</v>
      </c>
      <c r="GO360">
        <v>0</v>
      </c>
      <c r="GP360">
        <v>0</v>
      </c>
      <c r="GQ360">
        <v>0</v>
      </c>
      <c r="GR360" t="s">
        <v>1925</v>
      </c>
      <c r="GS360" t="s">
        <v>1925</v>
      </c>
      <c r="GT360" t="s">
        <v>1925</v>
      </c>
      <c r="GU360" t="s">
        <v>1925</v>
      </c>
      <c r="GV360" t="s">
        <v>1925</v>
      </c>
      <c r="GW360" t="s">
        <v>1925</v>
      </c>
      <c r="GX360" t="s">
        <v>1925</v>
      </c>
      <c r="GY360" t="s">
        <v>1925</v>
      </c>
      <c r="GZ360" t="s">
        <v>1925</v>
      </c>
      <c r="HA360" t="s">
        <v>1925</v>
      </c>
      <c r="HB360" t="s">
        <v>1925</v>
      </c>
      <c r="HC360" t="s">
        <v>1925</v>
      </c>
      <c r="HD360" t="s">
        <v>1925</v>
      </c>
      <c r="HE360">
        <v>1</v>
      </c>
      <c r="HF360">
        <v>1</v>
      </c>
      <c r="HG360">
        <v>1</v>
      </c>
      <c r="HH360">
        <v>1</v>
      </c>
      <c r="HI360">
        <v>0</v>
      </c>
      <c r="HJ360">
        <v>0</v>
      </c>
      <c r="HK360">
        <v>1</v>
      </c>
      <c r="HL360">
        <v>1</v>
      </c>
      <c r="HM360">
        <v>1</v>
      </c>
      <c r="HN360">
        <v>1</v>
      </c>
      <c r="HO360">
        <v>0</v>
      </c>
      <c r="HP360">
        <v>0</v>
      </c>
      <c r="HQ360">
        <v>0</v>
      </c>
      <c r="HR360">
        <v>0</v>
      </c>
      <c r="HS360">
        <v>0</v>
      </c>
    </row>
    <row r="361" spans="1:227" x14ac:dyDescent="0.35">
      <c r="A361" t="s">
        <v>1500</v>
      </c>
      <c r="B361" s="1">
        <v>42175</v>
      </c>
      <c r="C361" s="1">
        <v>42897</v>
      </c>
      <c r="D361">
        <v>1</v>
      </c>
      <c r="E361">
        <v>1</v>
      </c>
      <c r="F361">
        <v>1</v>
      </c>
      <c r="G361">
        <v>1</v>
      </c>
      <c r="H361">
        <v>1</v>
      </c>
      <c r="I361">
        <v>0</v>
      </c>
      <c r="J361">
        <v>0</v>
      </c>
      <c r="K361">
        <v>0</v>
      </c>
      <c r="L361">
        <v>0</v>
      </c>
      <c r="M361">
        <v>0</v>
      </c>
      <c r="N361">
        <v>0</v>
      </c>
      <c r="O361">
        <v>1</v>
      </c>
      <c r="P361">
        <v>0</v>
      </c>
      <c r="Q361">
        <v>0</v>
      </c>
      <c r="R361">
        <v>0</v>
      </c>
      <c r="S361">
        <v>1</v>
      </c>
      <c r="T361">
        <v>0</v>
      </c>
      <c r="U361">
        <v>0</v>
      </c>
      <c r="V361">
        <v>1</v>
      </c>
      <c r="W361">
        <v>1</v>
      </c>
      <c r="X361">
        <v>0</v>
      </c>
      <c r="Y361">
        <v>1</v>
      </c>
      <c r="Z361">
        <v>1</v>
      </c>
      <c r="AA361">
        <v>1</v>
      </c>
      <c r="AB361">
        <v>0</v>
      </c>
      <c r="AC361">
        <v>0</v>
      </c>
      <c r="AD361">
        <v>0</v>
      </c>
      <c r="AE361">
        <v>0</v>
      </c>
      <c r="AF361">
        <v>0</v>
      </c>
      <c r="AG361">
        <v>0</v>
      </c>
      <c r="AH361">
        <v>0</v>
      </c>
      <c r="AI361">
        <v>1</v>
      </c>
      <c r="AJ361">
        <v>0</v>
      </c>
      <c r="AK361">
        <v>0</v>
      </c>
      <c r="AL361">
        <v>0</v>
      </c>
      <c r="AM361">
        <v>1</v>
      </c>
      <c r="AN361">
        <v>0</v>
      </c>
      <c r="AO361">
        <v>0</v>
      </c>
      <c r="AP361">
        <v>1</v>
      </c>
      <c r="AQ361">
        <v>0</v>
      </c>
      <c r="AR361">
        <v>0</v>
      </c>
      <c r="AS361">
        <v>0</v>
      </c>
      <c r="AT361">
        <v>0</v>
      </c>
      <c r="AU361">
        <v>0</v>
      </c>
      <c r="AV361">
        <v>0</v>
      </c>
      <c r="AW361">
        <v>0</v>
      </c>
      <c r="AX361">
        <v>0</v>
      </c>
      <c r="AY361">
        <v>0</v>
      </c>
      <c r="AZ361">
        <v>0</v>
      </c>
      <c r="BA361">
        <v>0</v>
      </c>
      <c r="BB361">
        <v>0</v>
      </c>
      <c r="BC361">
        <v>0</v>
      </c>
      <c r="BD361">
        <v>0</v>
      </c>
      <c r="BE361">
        <v>0</v>
      </c>
      <c r="BF361">
        <v>0</v>
      </c>
      <c r="BG361">
        <v>0</v>
      </c>
      <c r="BH361">
        <v>0</v>
      </c>
      <c r="BI361">
        <v>0</v>
      </c>
      <c r="BJ361">
        <v>0</v>
      </c>
      <c r="BK361">
        <v>1</v>
      </c>
      <c r="BL361">
        <v>0</v>
      </c>
      <c r="BM361">
        <v>0</v>
      </c>
      <c r="BN361">
        <v>0</v>
      </c>
      <c r="BO361">
        <v>0</v>
      </c>
      <c r="BP361">
        <v>1</v>
      </c>
      <c r="BQ361">
        <v>0</v>
      </c>
      <c r="BR361">
        <v>0</v>
      </c>
      <c r="BS361">
        <v>0</v>
      </c>
      <c r="BT361">
        <v>1</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1</v>
      </c>
      <c r="CN361">
        <v>0</v>
      </c>
      <c r="CO361" t="s">
        <v>1925</v>
      </c>
      <c r="CP361" t="s">
        <v>1925</v>
      </c>
      <c r="CQ361" t="s">
        <v>1925</v>
      </c>
      <c r="CR361" t="s">
        <v>1925</v>
      </c>
      <c r="CS361" t="s">
        <v>1925</v>
      </c>
      <c r="CT361" t="s">
        <v>1925</v>
      </c>
      <c r="CU361" t="s">
        <v>1925</v>
      </c>
      <c r="CV361" t="s">
        <v>1925</v>
      </c>
      <c r="CW361">
        <v>0</v>
      </c>
      <c r="CX361">
        <v>0</v>
      </c>
      <c r="CY361">
        <v>0</v>
      </c>
      <c r="CZ361">
        <v>0</v>
      </c>
      <c r="DA361">
        <v>0</v>
      </c>
      <c r="DB361">
        <v>0</v>
      </c>
      <c r="DC361">
        <v>0</v>
      </c>
      <c r="DD361">
        <v>0</v>
      </c>
      <c r="DE361">
        <v>0</v>
      </c>
      <c r="DF361">
        <v>0</v>
      </c>
      <c r="DG361">
        <v>0</v>
      </c>
      <c r="DH361">
        <v>0</v>
      </c>
      <c r="DI361">
        <v>0</v>
      </c>
      <c r="DJ361">
        <v>0</v>
      </c>
      <c r="DK361">
        <v>0</v>
      </c>
      <c r="DL361">
        <v>0</v>
      </c>
      <c r="DM361">
        <v>0</v>
      </c>
      <c r="DN361">
        <v>0</v>
      </c>
      <c r="DO361">
        <v>0</v>
      </c>
      <c r="DP361">
        <v>0</v>
      </c>
      <c r="DQ361">
        <v>0</v>
      </c>
      <c r="DR361">
        <v>0</v>
      </c>
      <c r="DS361">
        <v>0</v>
      </c>
      <c r="DT361">
        <v>0</v>
      </c>
      <c r="DU361">
        <v>0</v>
      </c>
      <c r="DV361">
        <v>0</v>
      </c>
      <c r="DW361">
        <v>0</v>
      </c>
      <c r="DX361">
        <v>1</v>
      </c>
      <c r="DY361">
        <v>0</v>
      </c>
      <c r="DZ361">
        <v>0</v>
      </c>
      <c r="EA361">
        <v>0</v>
      </c>
      <c r="EB361">
        <v>0</v>
      </c>
      <c r="EC361">
        <v>0</v>
      </c>
      <c r="ED361">
        <v>0</v>
      </c>
      <c r="EE361">
        <v>0</v>
      </c>
      <c r="EF361">
        <v>0</v>
      </c>
      <c r="EG361">
        <v>0</v>
      </c>
      <c r="EH361">
        <v>0</v>
      </c>
      <c r="EI361">
        <v>0</v>
      </c>
      <c r="EJ361">
        <v>1</v>
      </c>
      <c r="EK361">
        <v>1</v>
      </c>
      <c r="EL361">
        <v>0</v>
      </c>
      <c r="EM361">
        <v>0</v>
      </c>
      <c r="EN361">
        <v>0</v>
      </c>
      <c r="EO361">
        <v>0</v>
      </c>
      <c r="EP361">
        <v>0</v>
      </c>
      <c r="EQ361">
        <v>0</v>
      </c>
      <c r="ER361">
        <v>0</v>
      </c>
      <c r="ES361">
        <v>0</v>
      </c>
      <c r="ET361">
        <v>0</v>
      </c>
      <c r="EU361">
        <v>0</v>
      </c>
      <c r="EV361">
        <v>0</v>
      </c>
      <c r="EW361">
        <v>0</v>
      </c>
      <c r="EX361">
        <v>0</v>
      </c>
      <c r="EY361">
        <v>1</v>
      </c>
      <c r="EZ361">
        <v>1</v>
      </c>
      <c r="FA361">
        <v>0</v>
      </c>
      <c r="FB361">
        <v>0</v>
      </c>
      <c r="FC361">
        <v>1</v>
      </c>
      <c r="FD361">
        <v>1</v>
      </c>
      <c r="FE361">
        <v>1</v>
      </c>
      <c r="FF361">
        <v>0</v>
      </c>
      <c r="FG361">
        <v>0</v>
      </c>
      <c r="FH361">
        <v>0</v>
      </c>
      <c r="FI361">
        <v>0</v>
      </c>
      <c r="FJ361">
        <v>1</v>
      </c>
      <c r="FK361">
        <v>0</v>
      </c>
      <c r="FL361">
        <v>0</v>
      </c>
      <c r="FM361">
        <v>0</v>
      </c>
      <c r="FN361">
        <v>0</v>
      </c>
      <c r="FO361">
        <v>0</v>
      </c>
      <c r="FP361">
        <v>0</v>
      </c>
      <c r="FQ361">
        <v>1</v>
      </c>
      <c r="FR361">
        <v>2</v>
      </c>
      <c r="FS361" t="s">
        <v>1925</v>
      </c>
      <c r="FT361" t="s">
        <v>1925</v>
      </c>
      <c r="FU361" t="s">
        <v>1925</v>
      </c>
      <c r="FV361" t="s">
        <v>1925</v>
      </c>
      <c r="FW361" t="s">
        <v>1925</v>
      </c>
      <c r="FX361" t="s">
        <v>1925</v>
      </c>
      <c r="FY361" t="s">
        <v>1925</v>
      </c>
      <c r="FZ361" t="s">
        <v>1925</v>
      </c>
      <c r="GA361" t="s">
        <v>1925</v>
      </c>
      <c r="GB361" t="s">
        <v>1925</v>
      </c>
      <c r="GC361">
        <v>1</v>
      </c>
      <c r="GD361">
        <v>0</v>
      </c>
      <c r="GE361">
        <v>1</v>
      </c>
      <c r="GF361">
        <v>0</v>
      </c>
      <c r="GG361">
        <v>0</v>
      </c>
      <c r="GH361">
        <v>1</v>
      </c>
      <c r="GI361">
        <v>1</v>
      </c>
      <c r="GJ361">
        <v>0</v>
      </c>
      <c r="GK361">
        <v>0</v>
      </c>
      <c r="GL361">
        <v>0</v>
      </c>
      <c r="GM361">
        <v>0</v>
      </c>
      <c r="GN361">
        <v>1</v>
      </c>
      <c r="GO361">
        <v>0</v>
      </c>
      <c r="GP361">
        <v>0</v>
      </c>
      <c r="GQ361">
        <v>0</v>
      </c>
      <c r="GR361" t="s">
        <v>1925</v>
      </c>
      <c r="GS361" t="s">
        <v>1925</v>
      </c>
      <c r="GT361" t="s">
        <v>1925</v>
      </c>
      <c r="GU361" t="s">
        <v>1925</v>
      </c>
      <c r="GV361" t="s">
        <v>1925</v>
      </c>
      <c r="GW361" t="s">
        <v>1925</v>
      </c>
      <c r="GX361" t="s">
        <v>1925</v>
      </c>
      <c r="GY361" t="s">
        <v>1925</v>
      </c>
      <c r="GZ361" t="s">
        <v>1925</v>
      </c>
      <c r="HA361" t="s">
        <v>1925</v>
      </c>
      <c r="HB361" t="s">
        <v>1925</v>
      </c>
      <c r="HC361" t="s">
        <v>1925</v>
      </c>
      <c r="HD361" t="s">
        <v>1925</v>
      </c>
      <c r="HE361">
        <v>1</v>
      </c>
      <c r="HF361">
        <v>1</v>
      </c>
      <c r="HG361">
        <v>1</v>
      </c>
      <c r="HH361">
        <v>1</v>
      </c>
      <c r="HI361">
        <v>0</v>
      </c>
      <c r="HJ361">
        <v>0</v>
      </c>
      <c r="HK361">
        <v>1</v>
      </c>
      <c r="HL361">
        <v>1</v>
      </c>
      <c r="HM361">
        <v>1</v>
      </c>
      <c r="HN361">
        <v>1</v>
      </c>
      <c r="HO361">
        <v>0</v>
      </c>
      <c r="HP361">
        <v>0</v>
      </c>
      <c r="HQ361">
        <v>0</v>
      </c>
      <c r="HR361">
        <v>0</v>
      </c>
      <c r="HS361">
        <v>0</v>
      </c>
    </row>
    <row r="362" spans="1:227" x14ac:dyDescent="0.35">
      <c r="A362" t="s">
        <v>1500</v>
      </c>
      <c r="B362" s="1">
        <v>42898</v>
      </c>
      <c r="C362" s="1">
        <v>42900</v>
      </c>
      <c r="D362">
        <v>1</v>
      </c>
      <c r="E362">
        <v>1</v>
      </c>
      <c r="F362">
        <v>1</v>
      </c>
      <c r="G362">
        <v>1</v>
      </c>
      <c r="H362">
        <v>1</v>
      </c>
      <c r="I362">
        <v>0</v>
      </c>
      <c r="J362">
        <v>0</v>
      </c>
      <c r="K362">
        <v>0</v>
      </c>
      <c r="L362">
        <v>0</v>
      </c>
      <c r="M362">
        <v>0</v>
      </c>
      <c r="N362">
        <v>0</v>
      </c>
      <c r="O362">
        <v>1</v>
      </c>
      <c r="P362">
        <v>0</v>
      </c>
      <c r="Q362">
        <v>0</v>
      </c>
      <c r="R362">
        <v>0</v>
      </c>
      <c r="S362">
        <v>1</v>
      </c>
      <c r="T362">
        <v>0</v>
      </c>
      <c r="U362">
        <v>0</v>
      </c>
      <c r="V362">
        <v>1</v>
      </c>
      <c r="W362">
        <v>1</v>
      </c>
      <c r="X362">
        <v>0</v>
      </c>
      <c r="Y362">
        <v>1</v>
      </c>
      <c r="Z362">
        <v>1</v>
      </c>
      <c r="AA362">
        <v>1</v>
      </c>
      <c r="AB362">
        <v>0</v>
      </c>
      <c r="AC362">
        <v>0</v>
      </c>
      <c r="AD362">
        <v>0</v>
      </c>
      <c r="AE362">
        <v>0</v>
      </c>
      <c r="AF362">
        <v>0</v>
      </c>
      <c r="AG362">
        <v>0</v>
      </c>
      <c r="AH362">
        <v>0</v>
      </c>
      <c r="AI362">
        <v>1</v>
      </c>
      <c r="AJ362">
        <v>0</v>
      </c>
      <c r="AK362">
        <v>0</v>
      </c>
      <c r="AL362">
        <v>0</v>
      </c>
      <c r="AM362">
        <v>1</v>
      </c>
      <c r="AN362">
        <v>0</v>
      </c>
      <c r="AO362">
        <v>0</v>
      </c>
      <c r="AP362">
        <v>1</v>
      </c>
      <c r="AQ362">
        <v>0</v>
      </c>
      <c r="AR362">
        <v>0</v>
      </c>
      <c r="AS362">
        <v>0</v>
      </c>
      <c r="AT362">
        <v>0</v>
      </c>
      <c r="AU362">
        <v>0</v>
      </c>
      <c r="AV362">
        <v>0</v>
      </c>
      <c r="AW362">
        <v>0</v>
      </c>
      <c r="AX362">
        <v>0</v>
      </c>
      <c r="AY362">
        <v>0</v>
      </c>
      <c r="AZ362">
        <v>0</v>
      </c>
      <c r="BA362">
        <v>0</v>
      </c>
      <c r="BB362">
        <v>0</v>
      </c>
      <c r="BC362">
        <v>0</v>
      </c>
      <c r="BD362">
        <v>0</v>
      </c>
      <c r="BE362">
        <v>0</v>
      </c>
      <c r="BF362">
        <v>0</v>
      </c>
      <c r="BG362">
        <v>0</v>
      </c>
      <c r="BH362">
        <v>0</v>
      </c>
      <c r="BI362">
        <v>0</v>
      </c>
      <c r="BJ362">
        <v>0</v>
      </c>
      <c r="BK362">
        <v>1</v>
      </c>
      <c r="BL362">
        <v>0</v>
      </c>
      <c r="BM362">
        <v>0</v>
      </c>
      <c r="BN362">
        <v>0</v>
      </c>
      <c r="BO362">
        <v>0</v>
      </c>
      <c r="BP362">
        <v>1</v>
      </c>
      <c r="BQ362">
        <v>0</v>
      </c>
      <c r="BR362">
        <v>0</v>
      </c>
      <c r="BS362">
        <v>0</v>
      </c>
      <c r="BT362">
        <v>1</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1</v>
      </c>
      <c r="CN362">
        <v>0</v>
      </c>
      <c r="CO362" t="s">
        <v>1925</v>
      </c>
      <c r="CP362" t="s">
        <v>1925</v>
      </c>
      <c r="CQ362" t="s">
        <v>1925</v>
      </c>
      <c r="CR362" t="s">
        <v>1925</v>
      </c>
      <c r="CS362" t="s">
        <v>1925</v>
      </c>
      <c r="CT362" t="s">
        <v>1925</v>
      </c>
      <c r="CU362" t="s">
        <v>1925</v>
      </c>
      <c r="CV362" t="s">
        <v>1925</v>
      </c>
      <c r="CW362">
        <v>0</v>
      </c>
      <c r="CX362">
        <v>0</v>
      </c>
      <c r="CY362">
        <v>0</v>
      </c>
      <c r="CZ362">
        <v>0</v>
      </c>
      <c r="DA362">
        <v>0</v>
      </c>
      <c r="DB362">
        <v>0</v>
      </c>
      <c r="DC362">
        <v>0</v>
      </c>
      <c r="DD362">
        <v>0</v>
      </c>
      <c r="DE362">
        <v>0</v>
      </c>
      <c r="DF362">
        <v>0</v>
      </c>
      <c r="DG362">
        <v>0</v>
      </c>
      <c r="DH362">
        <v>0</v>
      </c>
      <c r="DI362">
        <v>0</v>
      </c>
      <c r="DJ362">
        <v>0</v>
      </c>
      <c r="DK362">
        <v>0</v>
      </c>
      <c r="DL362">
        <v>0</v>
      </c>
      <c r="DM362">
        <v>0</v>
      </c>
      <c r="DN362">
        <v>0</v>
      </c>
      <c r="DO362">
        <v>0</v>
      </c>
      <c r="DP362">
        <v>0</v>
      </c>
      <c r="DQ362">
        <v>0</v>
      </c>
      <c r="DR362">
        <v>0</v>
      </c>
      <c r="DS362">
        <v>0</v>
      </c>
      <c r="DT362">
        <v>0</v>
      </c>
      <c r="DU362">
        <v>0</v>
      </c>
      <c r="DV362">
        <v>0</v>
      </c>
      <c r="DW362">
        <v>0</v>
      </c>
      <c r="DX362">
        <v>1</v>
      </c>
      <c r="DY362">
        <v>0</v>
      </c>
      <c r="DZ362">
        <v>0</v>
      </c>
      <c r="EA362">
        <v>0</v>
      </c>
      <c r="EB362">
        <v>0</v>
      </c>
      <c r="EC362">
        <v>0</v>
      </c>
      <c r="ED362">
        <v>0</v>
      </c>
      <c r="EE362">
        <v>0</v>
      </c>
      <c r="EF362">
        <v>0</v>
      </c>
      <c r="EG362">
        <v>0</v>
      </c>
      <c r="EH362">
        <v>0</v>
      </c>
      <c r="EI362">
        <v>0</v>
      </c>
      <c r="EJ362">
        <v>1</v>
      </c>
      <c r="EK362">
        <v>1</v>
      </c>
      <c r="EL362">
        <v>0</v>
      </c>
      <c r="EM362">
        <v>0</v>
      </c>
      <c r="EN362">
        <v>0</v>
      </c>
      <c r="EO362">
        <v>0</v>
      </c>
      <c r="EP362">
        <v>0</v>
      </c>
      <c r="EQ362">
        <v>0</v>
      </c>
      <c r="ER362">
        <v>0</v>
      </c>
      <c r="ES362">
        <v>0</v>
      </c>
      <c r="ET362">
        <v>0</v>
      </c>
      <c r="EU362">
        <v>0</v>
      </c>
      <c r="EV362">
        <v>0</v>
      </c>
      <c r="EW362">
        <v>0</v>
      </c>
      <c r="EX362">
        <v>0</v>
      </c>
      <c r="EY362">
        <v>1</v>
      </c>
      <c r="EZ362">
        <v>1</v>
      </c>
      <c r="FA362">
        <v>0</v>
      </c>
      <c r="FB362">
        <v>0</v>
      </c>
      <c r="FC362">
        <v>1</v>
      </c>
      <c r="FD362">
        <v>1</v>
      </c>
      <c r="FE362">
        <v>1</v>
      </c>
      <c r="FF362">
        <v>1</v>
      </c>
      <c r="FG362">
        <v>0</v>
      </c>
      <c r="FH362">
        <v>0</v>
      </c>
      <c r="FI362">
        <v>0</v>
      </c>
      <c r="FJ362">
        <v>1</v>
      </c>
      <c r="FK362">
        <v>0</v>
      </c>
      <c r="FL362">
        <v>0</v>
      </c>
      <c r="FM362">
        <v>0</v>
      </c>
      <c r="FN362">
        <v>0</v>
      </c>
      <c r="FO362">
        <v>0</v>
      </c>
      <c r="FP362">
        <v>0</v>
      </c>
      <c r="FQ362">
        <v>1</v>
      </c>
      <c r="FR362">
        <v>2</v>
      </c>
      <c r="FS362" t="s">
        <v>1925</v>
      </c>
      <c r="FT362" t="s">
        <v>1925</v>
      </c>
      <c r="FU362" t="s">
        <v>1925</v>
      </c>
      <c r="FV362" t="s">
        <v>1925</v>
      </c>
      <c r="FW362" t="s">
        <v>1925</v>
      </c>
      <c r="FX362" t="s">
        <v>1925</v>
      </c>
      <c r="FY362" t="s">
        <v>1925</v>
      </c>
      <c r="FZ362" t="s">
        <v>1925</v>
      </c>
      <c r="GA362" t="s">
        <v>1925</v>
      </c>
      <c r="GB362" t="s">
        <v>1925</v>
      </c>
      <c r="GC362">
        <v>1</v>
      </c>
      <c r="GD362">
        <v>0</v>
      </c>
      <c r="GE362">
        <v>1</v>
      </c>
      <c r="GF362">
        <v>0</v>
      </c>
      <c r="GG362">
        <v>0</v>
      </c>
      <c r="GH362">
        <v>1</v>
      </c>
      <c r="GI362">
        <v>1</v>
      </c>
      <c r="GJ362">
        <v>0</v>
      </c>
      <c r="GK362">
        <v>0</v>
      </c>
      <c r="GL362">
        <v>0</v>
      </c>
      <c r="GM362">
        <v>0</v>
      </c>
      <c r="GN362">
        <v>1</v>
      </c>
      <c r="GO362">
        <v>0</v>
      </c>
      <c r="GP362">
        <v>0</v>
      </c>
      <c r="GQ362">
        <v>0</v>
      </c>
      <c r="GR362" t="s">
        <v>1925</v>
      </c>
      <c r="GS362" t="s">
        <v>1925</v>
      </c>
      <c r="GT362" t="s">
        <v>1925</v>
      </c>
      <c r="GU362" t="s">
        <v>1925</v>
      </c>
      <c r="GV362" t="s">
        <v>1925</v>
      </c>
      <c r="GW362" t="s">
        <v>1925</v>
      </c>
      <c r="GX362" t="s">
        <v>1925</v>
      </c>
      <c r="GY362" t="s">
        <v>1925</v>
      </c>
      <c r="GZ362" t="s">
        <v>1925</v>
      </c>
      <c r="HA362" t="s">
        <v>1925</v>
      </c>
      <c r="HB362" t="s">
        <v>1925</v>
      </c>
      <c r="HC362" t="s">
        <v>1925</v>
      </c>
      <c r="HD362" t="s">
        <v>1925</v>
      </c>
      <c r="HE362">
        <v>1</v>
      </c>
      <c r="HF362">
        <v>1</v>
      </c>
      <c r="HG362">
        <v>1</v>
      </c>
      <c r="HH362">
        <v>1</v>
      </c>
      <c r="HI362">
        <v>0</v>
      </c>
      <c r="HJ362">
        <v>0</v>
      </c>
      <c r="HK362">
        <v>1</v>
      </c>
      <c r="HL362">
        <v>1</v>
      </c>
      <c r="HM362">
        <v>1</v>
      </c>
      <c r="HN362">
        <v>1</v>
      </c>
      <c r="HO362">
        <v>0</v>
      </c>
      <c r="HP362">
        <v>0</v>
      </c>
      <c r="HQ362">
        <v>0</v>
      </c>
      <c r="HR362">
        <v>0</v>
      </c>
      <c r="HS362">
        <v>0</v>
      </c>
    </row>
    <row r="363" spans="1:227" x14ac:dyDescent="0.35">
      <c r="A363" t="s">
        <v>1500</v>
      </c>
      <c r="B363" s="1">
        <v>42901</v>
      </c>
      <c r="C363" s="1">
        <v>42978</v>
      </c>
      <c r="D363">
        <v>1</v>
      </c>
      <c r="E363">
        <v>1</v>
      </c>
      <c r="F363">
        <v>1</v>
      </c>
      <c r="G363">
        <v>1</v>
      </c>
      <c r="H363">
        <v>1</v>
      </c>
      <c r="I363">
        <v>0</v>
      </c>
      <c r="J363">
        <v>0</v>
      </c>
      <c r="K363">
        <v>0</v>
      </c>
      <c r="L363">
        <v>0</v>
      </c>
      <c r="M363">
        <v>0</v>
      </c>
      <c r="N363">
        <v>0</v>
      </c>
      <c r="O363">
        <v>1</v>
      </c>
      <c r="P363">
        <v>0</v>
      </c>
      <c r="Q363">
        <v>0</v>
      </c>
      <c r="R363">
        <v>0</v>
      </c>
      <c r="S363">
        <v>1</v>
      </c>
      <c r="T363">
        <v>0</v>
      </c>
      <c r="U363">
        <v>0</v>
      </c>
      <c r="V363">
        <v>1</v>
      </c>
      <c r="W363">
        <v>1</v>
      </c>
      <c r="X363">
        <v>0</v>
      </c>
      <c r="Y363">
        <v>1</v>
      </c>
      <c r="Z363">
        <v>1</v>
      </c>
      <c r="AA363">
        <v>1</v>
      </c>
      <c r="AB363">
        <v>0</v>
      </c>
      <c r="AC363">
        <v>0</v>
      </c>
      <c r="AD363">
        <v>0</v>
      </c>
      <c r="AE363">
        <v>0</v>
      </c>
      <c r="AF363">
        <v>0</v>
      </c>
      <c r="AG363">
        <v>0</v>
      </c>
      <c r="AH363">
        <v>0</v>
      </c>
      <c r="AI363">
        <v>1</v>
      </c>
      <c r="AJ363">
        <v>0</v>
      </c>
      <c r="AK363">
        <v>0</v>
      </c>
      <c r="AL363">
        <v>0</v>
      </c>
      <c r="AM363">
        <v>1</v>
      </c>
      <c r="AN363">
        <v>0</v>
      </c>
      <c r="AO363">
        <v>0</v>
      </c>
      <c r="AP363">
        <v>1</v>
      </c>
      <c r="AQ363">
        <v>0</v>
      </c>
      <c r="AR363">
        <v>0</v>
      </c>
      <c r="AS363">
        <v>0</v>
      </c>
      <c r="AT363">
        <v>0</v>
      </c>
      <c r="AU363">
        <v>0</v>
      </c>
      <c r="AV363">
        <v>0</v>
      </c>
      <c r="AW363">
        <v>0</v>
      </c>
      <c r="AX363">
        <v>0</v>
      </c>
      <c r="AY363">
        <v>0</v>
      </c>
      <c r="AZ363">
        <v>0</v>
      </c>
      <c r="BA363">
        <v>0</v>
      </c>
      <c r="BB363">
        <v>0</v>
      </c>
      <c r="BC363">
        <v>0</v>
      </c>
      <c r="BD363">
        <v>0</v>
      </c>
      <c r="BE363">
        <v>0</v>
      </c>
      <c r="BF363">
        <v>0</v>
      </c>
      <c r="BG363">
        <v>0</v>
      </c>
      <c r="BH363">
        <v>0</v>
      </c>
      <c r="BI363">
        <v>0</v>
      </c>
      <c r="BJ363">
        <v>0</v>
      </c>
      <c r="BK363">
        <v>1</v>
      </c>
      <c r="BL363">
        <v>0</v>
      </c>
      <c r="BM363">
        <v>0</v>
      </c>
      <c r="BN363">
        <v>0</v>
      </c>
      <c r="BO363">
        <v>0</v>
      </c>
      <c r="BP363">
        <v>1</v>
      </c>
      <c r="BQ363">
        <v>0</v>
      </c>
      <c r="BR363">
        <v>0</v>
      </c>
      <c r="BS363">
        <v>0</v>
      </c>
      <c r="BT363">
        <v>1</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1</v>
      </c>
      <c r="CN363">
        <v>0</v>
      </c>
      <c r="CO363" t="s">
        <v>1925</v>
      </c>
      <c r="CP363" t="s">
        <v>1925</v>
      </c>
      <c r="CQ363" t="s">
        <v>1925</v>
      </c>
      <c r="CR363" t="s">
        <v>1925</v>
      </c>
      <c r="CS363" t="s">
        <v>1925</v>
      </c>
      <c r="CT363" t="s">
        <v>1925</v>
      </c>
      <c r="CU363" t="s">
        <v>1925</v>
      </c>
      <c r="CV363" t="s">
        <v>1925</v>
      </c>
      <c r="CW363">
        <v>0</v>
      </c>
      <c r="CX363">
        <v>0</v>
      </c>
      <c r="CY363">
        <v>0</v>
      </c>
      <c r="CZ363">
        <v>0</v>
      </c>
      <c r="DA363">
        <v>0</v>
      </c>
      <c r="DB363">
        <v>0</v>
      </c>
      <c r="DC363">
        <v>0</v>
      </c>
      <c r="DD363">
        <v>0</v>
      </c>
      <c r="DE363">
        <v>0</v>
      </c>
      <c r="DF363">
        <v>0</v>
      </c>
      <c r="DG363">
        <v>0</v>
      </c>
      <c r="DH363">
        <v>0</v>
      </c>
      <c r="DI363">
        <v>0</v>
      </c>
      <c r="DJ363">
        <v>0</v>
      </c>
      <c r="DK363">
        <v>0</v>
      </c>
      <c r="DL363">
        <v>0</v>
      </c>
      <c r="DM363">
        <v>0</v>
      </c>
      <c r="DN363">
        <v>0</v>
      </c>
      <c r="DO363">
        <v>0</v>
      </c>
      <c r="DP363">
        <v>0</v>
      </c>
      <c r="DQ363">
        <v>0</v>
      </c>
      <c r="DR363">
        <v>0</v>
      </c>
      <c r="DS363">
        <v>0</v>
      </c>
      <c r="DT363">
        <v>0</v>
      </c>
      <c r="DU363">
        <v>0</v>
      </c>
      <c r="DV363">
        <v>0</v>
      </c>
      <c r="DW363">
        <v>0</v>
      </c>
      <c r="DX363">
        <v>1</v>
      </c>
      <c r="DY363">
        <v>0</v>
      </c>
      <c r="DZ363">
        <v>0</v>
      </c>
      <c r="EA363">
        <v>0</v>
      </c>
      <c r="EB363">
        <v>0</v>
      </c>
      <c r="EC363">
        <v>0</v>
      </c>
      <c r="ED363">
        <v>0</v>
      </c>
      <c r="EE363">
        <v>0</v>
      </c>
      <c r="EF363">
        <v>0</v>
      </c>
      <c r="EG363">
        <v>0</v>
      </c>
      <c r="EH363">
        <v>0</v>
      </c>
      <c r="EI363">
        <v>0</v>
      </c>
      <c r="EJ363">
        <v>1</v>
      </c>
      <c r="EK363">
        <v>1</v>
      </c>
      <c r="EL363">
        <v>0</v>
      </c>
      <c r="EM363">
        <v>0</v>
      </c>
      <c r="EN363">
        <v>0</v>
      </c>
      <c r="EO363">
        <v>0</v>
      </c>
      <c r="EP363">
        <v>0</v>
      </c>
      <c r="EQ363">
        <v>0</v>
      </c>
      <c r="ER363">
        <v>0</v>
      </c>
      <c r="ES363">
        <v>0</v>
      </c>
      <c r="ET363">
        <v>0</v>
      </c>
      <c r="EU363">
        <v>0</v>
      </c>
      <c r="EV363">
        <v>0</v>
      </c>
      <c r="EW363">
        <v>0</v>
      </c>
      <c r="EX363">
        <v>0</v>
      </c>
      <c r="EY363">
        <v>1</v>
      </c>
      <c r="EZ363">
        <v>1</v>
      </c>
      <c r="FA363">
        <v>0</v>
      </c>
      <c r="FB363">
        <v>0</v>
      </c>
      <c r="FC363">
        <v>1</v>
      </c>
      <c r="FD363">
        <v>1</v>
      </c>
      <c r="FE363">
        <v>1</v>
      </c>
      <c r="FF363">
        <v>1</v>
      </c>
      <c r="FG363">
        <v>0</v>
      </c>
      <c r="FH363">
        <v>0</v>
      </c>
      <c r="FI363">
        <v>0</v>
      </c>
      <c r="FJ363">
        <v>1</v>
      </c>
      <c r="FK363">
        <v>0</v>
      </c>
      <c r="FL363">
        <v>0</v>
      </c>
      <c r="FM363">
        <v>0</v>
      </c>
      <c r="FN363">
        <v>0</v>
      </c>
      <c r="FO363">
        <v>0</v>
      </c>
      <c r="FP363">
        <v>0</v>
      </c>
      <c r="FQ363">
        <v>1</v>
      </c>
      <c r="FR363">
        <v>2</v>
      </c>
      <c r="FS363" t="s">
        <v>1925</v>
      </c>
      <c r="FT363" t="s">
        <v>1925</v>
      </c>
      <c r="FU363" t="s">
        <v>1925</v>
      </c>
      <c r="FV363" t="s">
        <v>1925</v>
      </c>
      <c r="FW363" t="s">
        <v>1925</v>
      </c>
      <c r="FX363" t="s">
        <v>1925</v>
      </c>
      <c r="FY363" t="s">
        <v>1925</v>
      </c>
      <c r="FZ363" t="s">
        <v>1925</v>
      </c>
      <c r="GA363" t="s">
        <v>1925</v>
      </c>
      <c r="GB363" t="s">
        <v>1925</v>
      </c>
      <c r="GC363">
        <v>1</v>
      </c>
      <c r="GD363">
        <v>0</v>
      </c>
      <c r="GE363">
        <v>1</v>
      </c>
      <c r="GF363">
        <v>0</v>
      </c>
      <c r="GG363">
        <v>0</v>
      </c>
      <c r="GH363">
        <v>1</v>
      </c>
      <c r="GI363">
        <v>1</v>
      </c>
      <c r="GJ363">
        <v>0</v>
      </c>
      <c r="GK363">
        <v>0</v>
      </c>
      <c r="GL363">
        <v>0</v>
      </c>
      <c r="GM363">
        <v>0</v>
      </c>
      <c r="GN363">
        <v>1</v>
      </c>
      <c r="GO363">
        <v>0</v>
      </c>
      <c r="GP363">
        <v>0</v>
      </c>
      <c r="GQ363">
        <v>0</v>
      </c>
      <c r="GR363" t="s">
        <v>1925</v>
      </c>
      <c r="GS363" t="s">
        <v>1925</v>
      </c>
      <c r="GT363" t="s">
        <v>1925</v>
      </c>
      <c r="GU363" t="s">
        <v>1925</v>
      </c>
      <c r="GV363" t="s">
        <v>1925</v>
      </c>
      <c r="GW363" t="s">
        <v>1925</v>
      </c>
      <c r="GX363" t="s">
        <v>1925</v>
      </c>
      <c r="GY363" t="s">
        <v>1925</v>
      </c>
      <c r="GZ363" t="s">
        <v>1925</v>
      </c>
      <c r="HA363" t="s">
        <v>1925</v>
      </c>
      <c r="HB363" t="s">
        <v>1925</v>
      </c>
      <c r="HC363" t="s">
        <v>1925</v>
      </c>
      <c r="HD363" t="s">
        <v>1925</v>
      </c>
      <c r="HE363">
        <v>1</v>
      </c>
      <c r="HF363">
        <v>1</v>
      </c>
      <c r="HG363">
        <v>1</v>
      </c>
      <c r="HH363">
        <v>1</v>
      </c>
      <c r="HI363">
        <v>0</v>
      </c>
      <c r="HJ363">
        <v>0</v>
      </c>
      <c r="HK363">
        <v>1</v>
      </c>
      <c r="HL363">
        <v>1</v>
      </c>
      <c r="HM363">
        <v>1</v>
      </c>
      <c r="HN363">
        <v>1</v>
      </c>
      <c r="HO363">
        <v>0</v>
      </c>
      <c r="HP363">
        <v>0</v>
      </c>
      <c r="HQ363">
        <v>0</v>
      </c>
      <c r="HR363">
        <v>0</v>
      </c>
      <c r="HS363">
        <v>0</v>
      </c>
    </row>
    <row r="364" spans="1:227" x14ac:dyDescent="0.35">
      <c r="A364" t="s">
        <v>1500</v>
      </c>
      <c r="B364" s="1">
        <v>42979</v>
      </c>
      <c r="C364" s="1">
        <v>43435</v>
      </c>
      <c r="D364">
        <v>1</v>
      </c>
      <c r="E364">
        <v>1</v>
      </c>
      <c r="F364">
        <v>1</v>
      </c>
      <c r="G364">
        <v>1</v>
      </c>
      <c r="H364">
        <v>1</v>
      </c>
      <c r="I364">
        <v>0</v>
      </c>
      <c r="J364">
        <v>0</v>
      </c>
      <c r="K364">
        <v>0</v>
      </c>
      <c r="L364">
        <v>0</v>
      </c>
      <c r="M364">
        <v>0</v>
      </c>
      <c r="N364">
        <v>0</v>
      </c>
      <c r="O364">
        <v>1</v>
      </c>
      <c r="P364">
        <v>0</v>
      </c>
      <c r="Q364">
        <v>0</v>
      </c>
      <c r="R364">
        <v>0</v>
      </c>
      <c r="S364">
        <v>1</v>
      </c>
      <c r="T364">
        <v>0</v>
      </c>
      <c r="U364">
        <v>0</v>
      </c>
      <c r="V364">
        <v>1</v>
      </c>
      <c r="W364">
        <v>1</v>
      </c>
      <c r="X364">
        <v>0</v>
      </c>
      <c r="Y364">
        <v>1</v>
      </c>
      <c r="Z364">
        <v>1</v>
      </c>
      <c r="AA364">
        <v>1</v>
      </c>
      <c r="AB364">
        <v>0</v>
      </c>
      <c r="AC364">
        <v>0</v>
      </c>
      <c r="AD364">
        <v>1</v>
      </c>
      <c r="AE364">
        <v>0</v>
      </c>
      <c r="AF364">
        <v>0</v>
      </c>
      <c r="AG364">
        <v>0</v>
      </c>
      <c r="AH364">
        <v>0</v>
      </c>
      <c r="AI364">
        <v>1</v>
      </c>
      <c r="AJ364">
        <v>0</v>
      </c>
      <c r="AK364">
        <v>0</v>
      </c>
      <c r="AL364">
        <v>0</v>
      </c>
      <c r="AM364">
        <v>1</v>
      </c>
      <c r="AN364">
        <v>0</v>
      </c>
      <c r="AO364">
        <v>0</v>
      </c>
      <c r="AP364">
        <v>1</v>
      </c>
      <c r="AQ364">
        <v>0</v>
      </c>
      <c r="AR364">
        <v>0</v>
      </c>
      <c r="AS364">
        <v>0</v>
      </c>
      <c r="AT364">
        <v>0</v>
      </c>
      <c r="AU364">
        <v>0</v>
      </c>
      <c r="AV364">
        <v>0</v>
      </c>
      <c r="AW364">
        <v>0</v>
      </c>
      <c r="AX364">
        <v>0</v>
      </c>
      <c r="AY364">
        <v>0</v>
      </c>
      <c r="AZ364">
        <v>0</v>
      </c>
      <c r="BA364">
        <v>0</v>
      </c>
      <c r="BB364">
        <v>0</v>
      </c>
      <c r="BC364">
        <v>0</v>
      </c>
      <c r="BD364">
        <v>0</v>
      </c>
      <c r="BE364">
        <v>0</v>
      </c>
      <c r="BF364">
        <v>0</v>
      </c>
      <c r="BG364">
        <v>0</v>
      </c>
      <c r="BH364">
        <v>0</v>
      </c>
      <c r="BI364">
        <v>0</v>
      </c>
      <c r="BJ364">
        <v>0</v>
      </c>
      <c r="BK364">
        <v>1</v>
      </c>
      <c r="BL364">
        <v>0</v>
      </c>
      <c r="BM364">
        <v>0</v>
      </c>
      <c r="BN364">
        <v>0</v>
      </c>
      <c r="BO364">
        <v>0</v>
      </c>
      <c r="BP364">
        <v>1</v>
      </c>
      <c r="BQ364">
        <v>0</v>
      </c>
      <c r="BR364">
        <v>0</v>
      </c>
      <c r="BS364">
        <v>0</v>
      </c>
      <c r="BT364">
        <v>1</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1</v>
      </c>
      <c r="CN364">
        <v>0</v>
      </c>
      <c r="CO364" t="s">
        <v>1925</v>
      </c>
      <c r="CP364" t="s">
        <v>1925</v>
      </c>
      <c r="CQ364" t="s">
        <v>1925</v>
      </c>
      <c r="CR364" t="s">
        <v>1925</v>
      </c>
      <c r="CS364" t="s">
        <v>1925</v>
      </c>
      <c r="CT364" t="s">
        <v>1925</v>
      </c>
      <c r="CU364" t="s">
        <v>1925</v>
      </c>
      <c r="CV364" t="s">
        <v>1925</v>
      </c>
      <c r="CW364">
        <v>0</v>
      </c>
      <c r="CX364">
        <v>0</v>
      </c>
      <c r="CY364">
        <v>0</v>
      </c>
      <c r="CZ364">
        <v>0</v>
      </c>
      <c r="DA364">
        <v>0</v>
      </c>
      <c r="DB364">
        <v>0</v>
      </c>
      <c r="DC364">
        <v>0</v>
      </c>
      <c r="DD364">
        <v>0</v>
      </c>
      <c r="DE364">
        <v>0</v>
      </c>
      <c r="DF364">
        <v>0</v>
      </c>
      <c r="DG364">
        <v>0</v>
      </c>
      <c r="DH364">
        <v>0</v>
      </c>
      <c r="DI364">
        <v>0</v>
      </c>
      <c r="DJ364">
        <v>0</v>
      </c>
      <c r="DK364">
        <v>0</v>
      </c>
      <c r="DL364">
        <v>0</v>
      </c>
      <c r="DM364">
        <v>0</v>
      </c>
      <c r="DN364">
        <v>0</v>
      </c>
      <c r="DO364">
        <v>0</v>
      </c>
      <c r="DP364">
        <v>0</v>
      </c>
      <c r="DQ364">
        <v>0</v>
      </c>
      <c r="DR364">
        <v>0</v>
      </c>
      <c r="DS364">
        <v>0</v>
      </c>
      <c r="DT364">
        <v>0</v>
      </c>
      <c r="DU364">
        <v>0</v>
      </c>
      <c r="DV364">
        <v>0</v>
      </c>
      <c r="DW364">
        <v>0</v>
      </c>
      <c r="DX364">
        <v>1</v>
      </c>
      <c r="DY364">
        <v>0</v>
      </c>
      <c r="DZ364">
        <v>0</v>
      </c>
      <c r="EA364">
        <v>0</v>
      </c>
      <c r="EB364">
        <v>0</v>
      </c>
      <c r="EC364">
        <v>0</v>
      </c>
      <c r="ED364">
        <v>0</v>
      </c>
      <c r="EE364">
        <v>0</v>
      </c>
      <c r="EF364">
        <v>0</v>
      </c>
      <c r="EG364">
        <v>0</v>
      </c>
      <c r="EH364">
        <v>0</v>
      </c>
      <c r="EI364">
        <v>0</v>
      </c>
      <c r="EJ364">
        <v>1</v>
      </c>
      <c r="EK364">
        <v>1</v>
      </c>
      <c r="EL364">
        <v>0</v>
      </c>
      <c r="EM364">
        <v>0</v>
      </c>
      <c r="EN364">
        <v>0</v>
      </c>
      <c r="EO364">
        <v>0</v>
      </c>
      <c r="EP364">
        <v>0</v>
      </c>
      <c r="EQ364">
        <v>0</v>
      </c>
      <c r="ER364">
        <v>0</v>
      </c>
      <c r="ES364">
        <v>0</v>
      </c>
      <c r="ET364">
        <v>0</v>
      </c>
      <c r="EU364">
        <v>0</v>
      </c>
      <c r="EV364">
        <v>0</v>
      </c>
      <c r="EW364">
        <v>0</v>
      </c>
      <c r="EX364">
        <v>0</v>
      </c>
      <c r="EY364">
        <v>1</v>
      </c>
      <c r="EZ364">
        <v>1</v>
      </c>
      <c r="FA364">
        <v>0</v>
      </c>
      <c r="FB364">
        <v>0</v>
      </c>
      <c r="FC364">
        <v>1</v>
      </c>
      <c r="FD364">
        <v>1</v>
      </c>
      <c r="FE364">
        <v>1</v>
      </c>
      <c r="FF364">
        <v>1</v>
      </c>
      <c r="FG364">
        <v>0</v>
      </c>
      <c r="FH364">
        <v>0</v>
      </c>
      <c r="FI364">
        <v>0</v>
      </c>
      <c r="FJ364">
        <v>1</v>
      </c>
      <c r="FK364">
        <v>0</v>
      </c>
      <c r="FL364">
        <v>0</v>
      </c>
      <c r="FM364">
        <v>0</v>
      </c>
      <c r="FN364">
        <v>0</v>
      </c>
      <c r="FO364">
        <v>0</v>
      </c>
      <c r="FP364">
        <v>0</v>
      </c>
      <c r="FQ364">
        <v>1</v>
      </c>
      <c r="FR364">
        <v>2</v>
      </c>
      <c r="FS364" t="s">
        <v>1925</v>
      </c>
      <c r="FT364" t="s">
        <v>1925</v>
      </c>
      <c r="FU364" t="s">
        <v>1925</v>
      </c>
      <c r="FV364" t="s">
        <v>1925</v>
      </c>
      <c r="FW364" t="s">
        <v>1925</v>
      </c>
      <c r="FX364" t="s">
        <v>1925</v>
      </c>
      <c r="FY364" t="s">
        <v>1925</v>
      </c>
      <c r="FZ364" t="s">
        <v>1925</v>
      </c>
      <c r="GA364" t="s">
        <v>1925</v>
      </c>
      <c r="GB364" t="s">
        <v>1925</v>
      </c>
      <c r="GC364">
        <v>1</v>
      </c>
      <c r="GD364">
        <v>0</v>
      </c>
      <c r="GE364">
        <v>1</v>
      </c>
      <c r="GF364">
        <v>0</v>
      </c>
      <c r="GG364">
        <v>0</v>
      </c>
      <c r="GH364">
        <v>1</v>
      </c>
      <c r="GI364">
        <v>1</v>
      </c>
      <c r="GJ364">
        <v>0</v>
      </c>
      <c r="GK364">
        <v>0</v>
      </c>
      <c r="GL364">
        <v>0</v>
      </c>
      <c r="GM364">
        <v>0</v>
      </c>
      <c r="GN364">
        <v>1</v>
      </c>
      <c r="GO364">
        <v>0</v>
      </c>
      <c r="GP364">
        <v>0</v>
      </c>
      <c r="GQ364">
        <v>0</v>
      </c>
      <c r="GR364" t="s">
        <v>1925</v>
      </c>
      <c r="GS364" t="s">
        <v>1925</v>
      </c>
      <c r="GT364" t="s">
        <v>1925</v>
      </c>
      <c r="GU364" t="s">
        <v>1925</v>
      </c>
      <c r="GV364" t="s">
        <v>1925</v>
      </c>
      <c r="GW364" t="s">
        <v>1925</v>
      </c>
      <c r="GX364" t="s">
        <v>1925</v>
      </c>
      <c r="GY364" t="s">
        <v>1925</v>
      </c>
      <c r="GZ364" t="s">
        <v>1925</v>
      </c>
      <c r="HA364" t="s">
        <v>1925</v>
      </c>
      <c r="HB364" t="s">
        <v>1925</v>
      </c>
      <c r="HC364" t="s">
        <v>1925</v>
      </c>
      <c r="HD364" t="s">
        <v>1925</v>
      </c>
      <c r="HE364">
        <v>1</v>
      </c>
      <c r="HF364">
        <v>1</v>
      </c>
      <c r="HG364">
        <v>1</v>
      </c>
      <c r="HH364">
        <v>1</v>
      </c>
      <c r="HI364">
        <v>0</v>
      </c>
      <c r="HJ364">
        <v>0</v>
      </c>
      <c r="HK364">
        <v>1</v>
      </c>
      <c r="HL364">
        <v>1</v>
      </c>
      <c r="HM364">
        <v>1</v>
      </c>
      <c r="HN364">
        <v>1</v>
      </c>
      <c r="HO364">
        <v>0</v>
      </c>
      <c r="HP364">
        <v>0</v>
      </c>
      <c r="HQ364">
        <v>0</v>
      </c>
      <c r="HR364">
        <v>0</v>
      </c>
      <c r="HS364">
        <v>0</v>
      </c>
    </row>
    <row r="365" spans="1:227" x14ac:dyDescent="0.35">
      <c r="A365" t="s">
        <v>1572</v>
      </c>
      <c r="B365" s="1">
        <v>39448</v>
      </c>
      <c r="C365" s="1">
        <v>39819</v>
      </c>
      <c r="D365">
        <v>1</v>
      </c>
      <c r="E365">
        <v>1</v>
      </c>
      <c r="F365">
        <v>1</v>
      </c>
      <c r="G365">
        <v>1</v>
      </c>
      <c r="H365">
        <v>0</v>
      </c>
      <c r="I365">
        <v>0</v>
      </c>
      <c r="J365">
        <v>0</v>
      </c>
      <c r="K365">
        <v>0</v>
      </c>
      <c r="L365">
        <v>0</v>
      </c>
      <c r="M365">
        <v>0</v>
      </c>
      <c r="N365">
        <v>0</v>
      </c>
      <c r="O365">
        <v>0</v>
      </c>
      <c r="P365">
        <v>0</v>
      </c>
      <c r="Q365">
        <v>0</v>
      </c>
      <c r="R365">
        <v>0</v>
      </c>
      <c r="S365">
        <v>1</v>
      </c>
      <c r="T365">
        <v>0</v>
      </c>
      <c r="U365">
        <v>0</v>
      </c>
      <c r="V365">
        <v>1</v>
      </c>
      <c r="W365">
        <v>1</v>
      </c>
      <c r="X365">
        <v>0</v>
      </c>
      <c r="Y365">
        <v>1</v>
      </c>
      <c r="Z365">
        <v>1</v>
      </c>
      <c r="AA365">
        <v>1</v>
      </c>
      <c r="AB365">
        <v>0</v>
      </c>
      <c r="AC365">
        <v>1</v>
      </c>
      <c r="AD365">
        <v>0</v>
      </c>
      <c r="AE365">
        <v>0</v>
      </c>
      <c r="AF365">
        <v>0</v>
      </c>
      <c r="AG365">
        <v>0</v>
      </c>
      <c r="AH365">
        <v>1</v>
      </c>
      <c r="AI365">
        <v>1</v>
      </c>
      <c r="AJ365">
        <v>0</v>
      </c>
      <c r="AK365">
        <v>0</v>
      </c>
      <c r="AL365">
        <v>1</v>
      </c>
      <c r="AM365">
        <v>0</v>
      </c>
      <c r="AN365">
        <v>0</v>
      </c>
      <c r="AO365">
        <v>1</v>
      </c>
      <c r="AP365">
        <v>0</v>
      </c>
      <c r="AQ365">
        <v>0</v>
      </c>
      <c r="AR365">
        <v>0</v>
      </c>
      <c r="AS365">
        <v>1</v>
      </c>
      <c r="AT365">
        <v>0</v>
      </c>
      <c r="AU365">
        <v>0</v>
      </c>
      <c r="AV365">
        <v>0</v>
      </c>
      <c r="AW365">
        <v>0</v>
      </c>
      <c r="AX365">
        <v>0</v>
      </c>
      <c r="AY365">
        <v>0</v>
      </c>
      <c r="AZ365">
        <v>0</v>
      </c>
      <c r="BA365">
        <v>0</v>
      </c>
      <c r="BB365">
        <v>0</v>
      </c>
      <c r="BC365">
        <v>0</v>
      </c>
      <c r="BD365">
        <v>0</v>
      </c>
      <c r="BE365">
        <v>0</v>
      </c>
      <c r="BF365">
        <v>0</v>
      </c>
      <c r="BG365">
        <v>0</v>
      </c>
      <c r="BH365">
        <v>0</v>
      </c>
      <c r="BI365">
        <v>0</v>
      </c>
      <c r="BJ365">
        <v>0</v>
      </c>
      <c r="BK365">
        <v>1</v>
      </c>
      <c r="BL365">
        <v>0</v>
      </c>
      <c r="BM365">
        <v>0</v>
      </c>
      <c r="BN365">
        <v>0</v>
      </c>
      <c r="BO365">
        <v>0</v>
      </c>
      <c r="BP365">
        <v>0</v>
      </c>
      <c r="BQ365">
        <v>0</v>
      </c>
      <c r="BR365">
        <v>0</v>
      </c>
      <c r="BS365">
        <v>1</v>
      </c>
      <c r="BT365">
        <v>1</v>
      </c>
      <c r="BU365">
        <v>0</v>
      </c>
      <c r="BV365">
        <v>0</v>
      </c>
      <c r="BW365">
        <v>1</v>
      </c>
      <c r="BX365">
        <v>0</v>
      </c>
      <c r="BY365">
        <v>0</v>
      </c>
      <c r="BZ365">
        <v>0</v>
      </c>
      <c r="CA365">
        <v>1</v>
      </c>
      <c r="CB365">
        <v>1</v>
      </c>
      <c r="CC365">
        <v>0</v>
      </c>
      <c r="CD365">
        <v>0</v>
      </c>
      <c r="CE365">
        <v>0</v>
      </c>
      <c r="CF365">
        <v>0</v>
      </c>
      <c r="CG365">
        <v>0</v>
      </c>
      <c r="CH365">
        <v>0</v>
      </c>
      <c r="CI365">
        <v>1</v>
      </c>
      <c r="CJ365">
        <v>0</v>
      </c>
      <c r="CK365">
        <v>0</v>
      </c>
      <c r="CL365">
        <v>0</v>
      </c>
      <c r="CM365">
        <v>0</v>
      </c>
      <c r="CN365">
        <v>0</v>
      </c>
      <c r="CO365">
        <v>0</v>
      </c>
      <c r="CP365">
        <v>0</v>
      </c>
      <c r="CQ365">
        <v>0</v>
      </c>
      <c r="CR365">
        <v>0</v>
      </c>
      <c r="CS365">
        <v>0</v>
      </c>
      <c r="CT365">
        <v>0</v>
      </c>
      <c r="CU365">
        <v>1</v>
      </c>
      <c r="CV365">
        <v>0</v>
      </c>
      <c r="CW365">
        <v>0</v>
      </c>
      <c r="CX365">
        <v>0</v>
      </c>
      <c r="CY365">
        <v>1</v>
      </c>
      <c r="CZ365">
        <v>0</v>
      </c>
      <c r="DA365">
        <v>1</v>
      </c>
      <c r="DB365">
        <v>0</v>
      </c>
      <c r="DC365">
        <v>1</v>
      </c>
      <c r="DD365">
        <v>0</v>
      </c>
      <c r="DE365">
        <v>0</v>
      </c>
      <c r="DF365">
        <v>0</v>
      </c>
      <c r="DG365">
        <v>0</v>
      </c>
      <c r="DH365">
        <v>1</v>
      </c>
      <c r="DI365">
        <v>0</v>
      </c>
      <c r="DJ365">
        <v>0</v>
      </c>
      <c r="DK365">
        <v>1</v>
      </c>
      <c r="DL365">
        <v>0</v>
      </c>
      <c r="DM365">
        <v>0</v>
      </c>
      <c r="DN365">
        <v>0</v>
      </c>
      <c r="DO365">
        <v>0</v>
      </c>
      <c r="DP365">
        <v>1</v>
      </c>
      <c r="DQ365">
        <v>1</v>
      </c>
      <c r="DR365">
        <v>0</v>
      </c>
      <c r="DS365">
        <v>0</v>
      </c>
      <c r="DT365">
        <v>0</v>
      </c>
      <c r="DU365">
        <v>0</v>
      </c>
      <c r="DV365">
        <v>0</v>
      </c>
      <c r="DW365">
        <v>0</v>
      </c>
      <c r="DX365">
        <v>0</v>
      </c>
      <c r="DY365">
        <v>0</v>
      </c>
      <c r="DZ365">
        <v>0</v>
      </c>
      <c r="EA365">
        <v>0</v>
      </c>
      <c r="EB365">
        <v>0</v>
      </c>
      <c r="EC365">
        <v>0</v>
      </c>
      <c r="ED365">
        <v>0</v>
      </c>
      <c r="EE365">
        <v>0</v>
      </c>
      <c r="EF365">
        <v>0</v>
      </c>
      <c r="EG365">
        <v>0</v>
      </c>
      <c r="EH365">
        <v>0</v>
      </c>
      <c r="EI365">
        <v>0</v>
      </c>
      <c r="EJ365">
        <v>1</v>
      </c>
      <c r="EK365">
        <v>0</v>
      </c>
      <c r="EL365">
        <v>0</v>
      </c>
      <c r="EM365">
        <v>0</v>
      </c>
      <c r="EN365">
        <v>0</v>
      </c>
      <c r="EO365">
        <v>0</v>
      </c>
      <c r="EP365">
        <v>0</v>
      </c>
      <c r="EQ365">
        <v>0</v>
      </c>
      <c r="ER365">
        <v>0</v>
      </c>
      <c r="ES365">
        <v>0</v>
      </c>
      <c r="ET365">
        <v>1</v>
      </c>
      <c r="EU365">
        <v>0</v>
      </c>
      <c r="EV365">
        <v>0</v>
      </c>
      <c r="EW365">
        <v>2</v>
      </c>
      <c r="EX365" t="s">
        <v>1925</v>
      </c>
      <c r="EY365" t="s">
        <v>1925</v>
      </c>
      <c r="EZ365" t="s">
        <v>1925</v>
      </c>
      <c r="FA365" t="s">
        <v>1925</v>
      </c>
      <c r="FB365" t="s">
        <v>1925</v>
      </c>
      <c r="FC365" t="s">
        <v>1925</v>
      </c>
      <c r="FD365" t="s">
        <v>1925</v>
      </c>
      <c r="FE365">
        <v>0</v>
      </c>
      <c r="FF365" t="s">
        <v>1925</v>
      </c>
      <c r="FG365" t="s">
        <v>1925</v>
      </c>
      <c r="FH365" t="s">
        <v>1925</v>
      </c>
      <c r="FI365" t="s">
        <v>1925</v>
      </c>
      <c r="FJ365" t="s">
        <v>1925</v>
      </c>
      <c r="FK365" t="s">
        <v>1925</v>
      </c>
      <c r="FL365">
        <v>0</v>
      </c>
      <c r="FM365">
        <v>0</v>
      </c>
      <c r="FN365">
        <v>0</v>
      </c>
      <c r="FO365">
        <v>1</v>
      </c>
      <c r="FP365">
        <v>0</v>
      </c>
      <c r="FQ365">
        <v>0</v>
      </c>
      <c r="FR365">
        <v>0</v>
      </c>
      <c r="FS365">
        <v>1</v>
      </c>
      <c r="FT365">
        <v>1</v>
      </c>
      <c r="FU365">
        <v>1</v>
      </c>
      <c r="FV365">
        <v>1</v>
      </c>
      <c r="FW365">
        <v>0</v>
      </c>
      <c r="FX365">
        <v>0</v>
      </c>
      <c r="FY365">
        <v>0</v>
      </c>
      <c r="FZ365">
        <v>0</v>
      </c>
      <c r="GA365">
        <v>0</v>
      </c>
      <c r="GB365">
        <v>0</v>
      </c>
      <c r="GC365">
        <v>1</v>
      </c>
      <c r="GD365">
        <v>0</v>
      </c>
      <c r="GE365">
        <v>1</v>
      </c>
      <c r="GF365">
        <v>1</v>
      </c>
      <c r="GG365">
        <v>0</v>
      </c>
      <c r="GH365">
        <v>1</v>
      </c>
      <c r="GI365">
        <v>0</v>
      </c>
      <c r="GJ365">
        <v>1</v>
      </c>
      <c r="GK365">
        <v>1</v>
      </c>
      <c r="GL365">
        <v>1</v>
      </c>
      <c r="GM365">
        <v>1</v>
      </c>
      <c r="GN365">
        <v>0</v>
      </c>
      <c r="GO365">
        <v>0</v>
      </c>
      <c r="GP365">
        <v>0</v>
      </c>
      <c r="GQ365">
        <v>0</v>
      </c>
      <c r="GR365" t="s">
        <v>1925</v>
      </c>
      <c r="GS365" t="s">
        <v>1925</v>
      </c>
      <c r="GT365" t="s">
        <v>1925</v>
      </c>
      <c r="GU365" t="s">
        <v>1925</v>
      </c>
      <c r="GV365" t="s">
        <v>1925</v>
      </c>
      <c r="GW365" t="s">
        <v>1925</v>
      </c>
      <c r="GX365" t="s">
        <v>1925</v>
      </c>
      <c r="GY365" t="s">
        <v>1925</v>
      </c>
      <c r="GZ365" t="s">
        <v>1925</v>
      </c>
      <c r="HA365" t="s">
        <v>1925</v>
      </c>
      <c r="HB365" t="s">
        <v>1925</v>
      </c>
      <c r="HC365" t="s">
        <v>1925</v>
      </c>
      <c r="HD365" t="s">
        <v>1925</v>
      </c>
      <c r="HE365">
        <v>1</v>
      </c>
      <c r="HF365">
        <v>1</v>
      </c>
      <c r="HG365">
        <v>1</v>
      </c>
      <c r="HH365">
        <v>0</v>
      </c>
      <c r="HI365">
        <v>0</v>
      </c>
      <c r="HJ365">
        <v>0</v>
      </c>
      <c r="HK365">
        <v>0</v>
      </c>
      <c r="HL365">
        <v>0</v>
      </c>
      <c r="HM365">
        <v>0</v>
      </c>
      <c r="HN365">
        <v>0</v>
      </c>
      <c r="HO365">
        <v>0</v>
      </c>
      <c r="HP365">
        <v>0</v>
      </c>
      <c r="HQ365">
        <v>0</v>
      </c>
      <c r="HR365">
        <v>0</v>
      </c>
      <c r="HS365">
        <v>0</v>
      </c>
    </row>
    <row r="366" spans="1:227" x14ac:dyDescent="0.35">
      <c r="A366" t="s">
        <v>1572</v>
      </c>
      <c r="B366" s="1">
        <v>39820</v>
      </c>
      <c r="C366" s="1">
        <v>40734</v>
      </c>
      <c r="D366">
        <v>1</v>
      </c>
      <c r="E366">
        <v>1</v>
      </c>
      <c r="F366">
        <v>1</v>
      </c>
      <c r="G366">
        <v>1</v>
      </c>
      <c r="H366">
        <v>0</v>
      </c>
      <c r="I366">
        <v>0</v>
      </c>
      <c r="J366">
        <v>0</v>
      </c>
      <c r="K366">
        <v>0</v>
      </c>
      <c r="L366">
        <v>0</v>
      </c>
      <c r="M366">
        <v>0</v>
      </c>
      <c r="N366">
        <v>0</v>
      </c>
      <c r="O366">
        <v>0</v>
      </c>
      <c r="P366">
        <v>0</v>
      </c>
      <c r="Q366">
        <v>0</v>
      </c>
      <c r="R366">
        <v>0</v>
      </c>
      <c r="S366">
        <v>1</v>
      </c>
      <c r="T366">
        <v>0</v>
      </c>
      <c r="U366">
        <v>0</v>
      </c>
      <c r="V366">
        <v>1</v>
      </c>
      <c r="W366">
        <v>1</v>
      </c>
      <c r="X366">
        <v>0</v>
      </c>
      <c r="Y366">
        <v>1</v>
      </c>
      <c r="Z366">
        <v>1</v>
      </c>
      <c r="AA366">
        <v>1</v>
      </c>
      <c r="AB366">
        <v>0</v>
      </c>
      <c r="AC366">
        <v>1</v>
      </c>
      <c r="AD366">
        <v>0</v>
      </c>
      <c r="AE366">
        <v>0</v>
      </c>
      <c r="AF366">
        <v>0</v>
      </c>
      <c r="AG366">
        <v>0</v>
      </c>
      <c r="AH366">
        <v>1</v>
      </c>
      <c r="AI366">
        <v>1</v>
      </c>
      <c r="AJ366">
        <v>0</v>
      </c>
      <c r="AK366">
        <v>0</v>
      </c>
      <c r="AL366">
        <v>1</v>
      </c>
      <c r="AM366">
        <v>0</v>
      </c>
      <c r="AN366">
        <v>0</v>
      </c>
      <c r="AO366">
        <v>1</v>
      </c>
      <c r="AP366">
        <v>0</v>
      </c>
      <c r="AQ366">
        <v>0</v>
      </c>
      <c r="AR366">
        <v>0</v>
      </c>
      <c r="AS366">
        <v>1</v>
      </c>
      <c r="AT366">
        <v>0</v>
      </c>
      <c r="AU366">
        <v>0</v>
      </c>
      <c r="AV366">
        <v>0</v>
      </c>
      <c r="AW366">
        <v>0</v>
      </c>
      <c r="AX366">
        <v>0</v>
      </c>
      <c r="AY366">
        <v>0</v>
      </c>
      <c r="AZ366">
        <v>0</v>
      </c>
      <c r="BA366">
        <v>0</v>
      </c>
      <c r="BB366">
        <v>0</v>
      </c>
      <c r="BC366">
        <v>0</v>
      </c>
      <c r="BD366">
        <v>0</v>
      </c>
      <c r="BE366">
        <v>0</v>
      </c>
      <c r="BF366">
        <v>0</v>
      </c>
      <c r="BG366">
        <v>0</v>
      </c>
      <c r="BH366">
        <v>0</v>
      </c>
      <c r="BI366">
        <v>0</v>
      </c>
      <c r="BJ366">
        <v>0</v>
      </c>
      <c r="BK366">
        <v>1</v>
      </c>
      <c r="BL366">
        <v>0</v>
      </c>
      <c r="BM366">
        <v>0</v>
      </c>
      <c r="BN366">
        <v>0</v>
      </c>
      <c r="BO366">
        <v>0</v>
      </c>
      <c r="BP366">
        <v>0</v>
      </c>
      <c r="BQ366">
        <v>0</v>
      </c>
      <c r="BR366">
        <v>0</v>
      </c>
      <c r="BS366">
        <v>1</v>
      </c>
      <c r="BT366">
        <v>1</v>
      </c>
      <c r="BU366">
        <v>0</v>
      </c>
      <c r="BV366">
        <v>0</v>
      </c>
      <c r="BW366">
        <v>1</v>
      </c>
      <c r="BX366">
        <v>0</v>
      </c>
      <c r="BY366">
        <v>0</v>
      </c>
      <c r="BZ366">
        <v>0</v>
      </c>
      <c r="CA366">
        <v>1</v>
      </c>
      <c r="CB366">
        <v>1</v>
      </c>
      <c r="CC366">
        <v>0</v>
      </c>
      <c r="CD366">
        <v>0</v>
      </c>
      <c r="CE366">
        <v>0</v>
      </c>
      <c r="CF366">
        <v>0</v>
      </c>
      <c r="CG366">
        <v>0</v>
      </c>
      <c r="CH366">
        <v>0</v>
      </c>
      <c r="CI366">
        <v>1</v>
      </c>
      <c r="CJ366">
        <v>0</v>
      </c>
      <c r="CK366">
        <v>0</v>
      </c>
      <c r="CL366">
        <v>0</v>
      </c>
      <c r="CM366">
        <v>0</v>
      </c>
      <c r="CN366">
        <v>0</v>
      </c>
      <c r="CO366">
        <v>0</v>
      </c>
      <c r="CP366">
        <v>0</v>
      </c>
      <c r="CQ366">
        <v>0</v>
      </c>
      <c r="CR366">
        <v>0</v>
      </c>
      <c r="CS366">
        <v>0</v>
      </c>
      <c r="CT366">
        <v>0</v>
      </c>
      <c r="CU366">
        <v>1</v>
      </c>
      <c r="CV366">
        <v>0</v>
      </c>
      <c r="CW366">
        <v>0</v>
      </c>
      <c r="CX366">
        <v>0</v>
      </c>
      <c r="CY366">
        <v>1</v>
      </c>
      <c r="CZ366">
        <v>0</v>
      </c>
      <c r="DA366">
        <v>1</v>
      </c>
      <c r="DB366">
        <v>0</v>
      </c>
      <c r="DC366">
        <v>1</v>
      </c>
      <c r="DD366">
        <v>0</v>
      </c>
      <c r="DE366">
        <v>0</v>
      </c>
      <c r="DF366">
        <v>0</v>
      </c>
      <c r="DG366">
        <v>0</v>
      </c>
      <c r="DH366">
        <v>1</v>
      </c>
      <c r="DI366">
        <v>0</v>
      </c>
      <c r="DJ366">
        <v>0</v>
      </c>
      <c r="DK366">
        <v>1</v>
      </c>
      <c r="DL366">
        <v>0</v>
      </c>
      <c r="DM366">
        <v>0</v>
      </c>
      <c r="DN366">
        <v>0</v>
      </c>
      <c r="DO366">
        <v>0</v>
      </c>
      <c r="DP366">
        <v>1</v>
      </c>
      <c r="DQ366">
        <v>1</v>
      </c>
      <c r="DR366">
        <v>0</v>
      </c>
      <c r="DS366">
        <v>0</v>
      </c>
      <c r="DT366">
        <v>0</v>
      </c>
      <c r="DU366">
        <v>0</v>
      </c>
      <c r="DV366">
        <v>0</v>
      </c>
      <c r="DW366">
        <v>0</v>
      </c>
      <c r="DX366">
        <v>0</v>
      </c>
      <c r="DY366">
        <v>0</v>
      </c>
      <c r="DZ366">
        <v>0</v>
      </c>
      <c r="EA366">
        <v>0</v>
      </c>
      <c r="EB366">
        <v>0</v>
      </c>
      <c r="EC366">
        <v>0</v>
      </c>
      <c r="ED366">
        <v>0</v>
      </c>
      <c r="EE366">
        <v>0</v>
      </c>
      <c r="EF366">
        <v>0</v>
      </c>
      <c r="EG366">
        <v>0</v>
      </c>
      <c r="EH366">
        <v>0</v>
      </c>
      <c r="EI366">
        <v>0</v>
      </c>
      <c r="EJ366">
        <v>1</v>
      </c>
      <c r="EK366">
        <v>0</v>
      </c>
      <c r="EL366">
        <v>0</v>
      </c>
      <c r="EM366">
        <v>0</v>
      </c>
      <c r="EN366">
        <v>0</v>
      </c>
      <c r="EO366">
        <v>0</v>
      </c>
      <c r="EP366">
        <v>0</v>
      </c>
      <c r="EQ366">
        <v>0</v>
      </c>
      <c r="ER366">
        <v>0</v>
      </c>
      <c r="ES366">
        <v>0</v>
      </c>
      <c r="ET366">
        <v>1</v>
      </c>
      <c r="EU366">
        <v>0</v>
      </c>
      <c r="EV366">
        <v>0</v>
      </c>
      <c r="EW366">
        <v>2</v>
      </c>
      <c r="EX366" t="s">
        <v>1925</v>
      </c>
      <c r="EY366" t="s">
        <v>1925</v>
      </c>
      <c r="EZ366" t="s">
        <v>1925</v>
      </c>
      <c r="FA366" t="s">
        <v>1925</v>
      </c>
      <c r="FB366" t="s">
        <v>1925</v>
      </c>
      <c r="FC366" t="s">
        <v>1925</v>
      </c>
      <c r="FD366" t="s">
        <v>1925</v>
      </c>
      <c r="FE366">
        <v>0</v>
      </c>
      <c r="FF366" t="s">
        <v>1925</v>
      </c>
      <c r="FG366" t="s">
        <v>1925</v>
      </c>
      <c r="FH366" t="s">
        <v>1925</v>
      </c>
      <c r="FI366" t="s">
        <v>1925</v>
      </c>
      <c r="FJ366" t="s">
        <v>1925</v>
      </c>
      <c r="FK366" t="s">
        <v>1925</v>
      </c>
      <c r="FL366">
        <v>0</v>
      </c>
      <c r="FM366">
        <v>0</v>
      </c>
      <c r="FN366">
        <v>0</v>
      </c>
      <c r="FO366">
        <v>1</v>
      </c>
      <c r="FP366">
        <v>0</v>
      </c>
      <c r="FQ366">
        <v>0</v>
      </c>
      <c r="FR366">
        <v>0</v>
      </c>
      <c r="FS366">
        <v>1</v>
      </c>
      <c r="FT366">
        <v>1</v>
      </c>
      <c r="FU366">
        <v>1</v>
      </c>
      <c r="FV366">
        <v>1</v>
      </c>
      <c r="FW366">
        <v>0</v>
      </c>
      <c r="FX366">
        <v>0</v>
      </c>
      <c r="FY366">
        <v>0</v>
      </c>
      <c r="FZ366">
        <v>0</v>
      </c>
      <c r="GA366">
        <v>0</v>
      </c>
      <c r="GB366">
        <v>0</v>
      </c>
      <c r="GC366">
        <v>1</v>
      </c>
      <c r="GD366">
        <v>0</v>
      </c>
      <c r="GE366">
        <v>1</v>
      </c>
      <c r="GF366">
        <v>1</v>
      </c>
      <c r="GG366">
        <v>0</v>
      </c>
      <c r="GH366">
        <v>1</v>
      </c>
      <c r="GI366">
        <v>0</v>
      </c>
      <c r="GJ366">
        <v>1</v>
      </c>
      <c r="GK366">
        <v>1</v>
      </c>
      <c r="GL366">
        <v>1</v>
      </c>
      <c r="GM366">
        <v>1</v>
      </c>
      <c r="GN366">
        <v>0</v>
      </c>
      <c r="GO366">
        <v>0</v>
      </c>
      <c r="GP366">
        <v>0</v>
      </c>
      <c r="GQ366">
        <v>0</v>
      </c>
      <c r="GR366" t="s">
        <v>1925</v>
      </c>
      <c r="GS366" t="s">
        <v>1925</v>
      </c>
      <c r="GT366" t="s">
        <v>1925</v>
      </c>
      <c r="GU366" t="s">
        <v>1925</v>
      </c>
      <c r="GV366" t="s">
        <v>1925</v>
      </c>
      <c r="GW366" t="s">
        <v>1925</v>
      </c>
      <c r="GX366" t="s">
        <v>1925</v>
      </c>
      <c r="GY366" t="s">
        <v>1925</v>
      </c>
      <c r="GZ366" t="s">
        <v>1925</v>
      </c>
      <c r="HA366" t="s">
        <v>1925</v>
      </c>
      <c r="HB366" t="s">
        <v>1925</v>
      </c>
      <c r="HC366" t="s">
        <v>1925</v>
      </c>
      <c r="HD366" t="s">
        <v>1925</v>
      </c>
      <c r="HE366">
        <v>1</v>
      </c>
      <c r="HF366">
        <v>1</v>
      </c>
      <c r="HG366">
        <v>1</v>
      </c>
      <c r="HH366">
        <v>0</v>
      </c>
      <c r="HI366">
        <v>0</v>
      </c>
      <c r="HJ366">
        <v>0</v>
      </c>
      <c r="HK366">
        <v>0</v>
      </c>
      <c r="HL366">
        <v>0</v>
      </c>
      <c r="HM366">
        <v>0</v>
      </c>
      <c r="HN366">
        <v>0</v>
      </c>
      <c r="HO366">
        <v>0</v>
      </c>
      <c r="HP366">
        <v>0</v>
      </c>
      <c r="HQ366">
        <v>0</v>
      </c>
      <c r="HR366">
        <v>0</v>
      </c>
      <c r="HS366">
        <v>0</v>
      </c>
    </row>
    <row r="367" spans="1:227" x14ac:dyDescent="0.35">
      <c r="A367" t="s">
        <v>1572</v>
      </c>
      <c r="B367" s="1">
        <v>40735</v>
      </c>
      <c r="C367" s="1">
        <v>41735</v>
      </c>
      <c r="D367">
        <v>1</v>
      </c>
      <c r="E367">
        <v>1</v>
      </c>
      <c r="F367">
        <v>1</v>
      </c>
      <c r="G367">
        <v>1</v>
      </c>
      <c r="H367">
        <v>0</v>
      </c>
      <c r="I367">
        <v>0</v>
      </c>
      <c r="J367">
        <v>0</v>
      </c>
      <c r="K367">
        <v>0</v>
      </c>
      <c r="L367">
        <v>0</v>
      </c>
      <c r="M367">
        <v>0</v>
      </c>
      <c r="N367">
        <v>0</v>
      </c>
      <c r="O367">
        <v>0</v>
      </c>
      <c r="P367">
        <v>0</v>
      </c>
      <c r="Q367">
        <v>0</v>
      </c>
      <c r="R367">
        <v>0</v>
      </c>
      <c r="S367">
        <v>1</v>
      </c>
      <c r="T367">
        <v>0</v>
      </c>
      <c r="U367">
        <v>0</v>
      </c>
      <c r="V367">
        <v>1</v>
      </c>
      <c r="W367">
        <v>1</v>
      </c>
      <c r="X367">
        <v>0</v>
      </c>
      <c r="Y367">
        <v>1</v>
      </c>
      <c r="Z367">
        <v>1</v>
      </c>
      <c r="AA367">
        <v>1</v>
      </c>
      <c r="AB367">
        <v>0</v>
      </c>
      <c r="AC367">
        <v>1</v>
      </c>
      <c r="AD367">
        <v>0</v>
      </c>
      <c r="AE367">
        <v>0</v>
      </c>
      <c r="AF367">
        <v>0</v>
      </c>
      <c r="AG367">
        <v>0</v>
      </c>
      <c r="AH367">
        <v>1</v>
      </c>
      <c r="AI367">
        <v>1</v>
      </c>
      <c r="AJ367">
        <v>0</v>
      </c>
      <c r="AK367">
        <v>0</v>
      </c>
      <c r="AL367">
        <v>1</v>
      </c>
      <c r="AM367">
        <v>0</v>
      </c>
      <c r="AN367">
        <v>0</v>
      </c>
      <c r="AO367">
        <v>1</v>
      </c>
      <c r="AP367">
        <v>0</v>
      </c>
      <c r="AQ367">
        <v>0</v>
      </c>
      <c r="AR367">
        <v>0</v>
      </c>
      <c r="AS367">
        <v>1</v>
      </c>
      <c r="AT367">
        <v>0</v>
      </c>
      <c r="AU367">
        <v>0</v>
      </c>
      <c r="AV367">
        <v>0</v>
      </c>
      <c r="AW367">
        <v>0</v>
      </c>
      <c r="AX367">
        <v>0</v>
      </c>
      <c r="AY367">
        <v>0</v>
      </c>
      <c r="AZ367">
        <v>0</v>
      </c>
      <c r="BA367">
        <v>0</v>
      </c>
      <c r="BB367">
        <v>0</v>
      </c>
      <c r="BC367">
        <v>0</v>
      </c>
      <c r="BD367">
        <v>0</v>
      </c>
      <c r="BE367">
        <v>0</v>
      </c>
      <c r="BF367">
        <v>0</v>
      </c>
      <c r="BG367">
        <v>0</v>
      </c>
      <c r="BH367">
        <v>0</v>
      </c>
      <c r="BI367">
        <v>0</v>
      </c>
      <c r="BJ367">
        <v>0</v>
      </c>
      <c r="BK367">
        <v>1</v>
      </c>
      <c r="BL367">
        <v>0</v>
      </c>
      <c r="BM367">
        <v>0</v>
      </c>
      <c r="BN367">
        <v>0</v>
      </c>
      <c r="BO367">
        <v>0</v>
      </c>
      <c r="BP367">
        <v>0</v>
      </c>
      <c r="BQ367">
        <v>0</v>
      </c>
      <c r="BR367">
        <v>0</v>
      </c>
      <c r="BS367">
        <v>1</v>
      </c>
      <c r="BT367">
        <v>1</v>
      </c>
      <c r="BU367">
        <v>0</v>
      </c>
      <c r="BV367">
        <v>0</v>
      </c>
      <c r="BW367">
        <v>1</v>
      </c>
      <c r="BX367">
        <v>0</v>
      </c>
      <c r="BY367">
        <v>0</v>
      </c>
      <c r="BZ367">
        <v>0</v>
      </c>
      <c r="CA367">
        <v>1</v>
      </c>
      <c r="CB367">
        <v>1</v>
      </c>
      <c r="CC367">
        <v>0</v>
      </c>
      <c r="CD367">
        <v>0</v>
      </c>
      <c r="CE367">
        <v>0</v>
      </c>
      <c r="CF367">
        <v>0</v>
      </c>
      <c r="CG367">
        <v>0</v>
      </c>
      <c r="CH367">
        <v>0</v>
      </c>
      <c r="CI367">
        <v>1</v>
      </c>
      <c r="CJ367">
        <v>0</v>
      </c>
      <c r="CK367">
        <v>0</v>
      </c>
      <c r="CL367">
        <v>0</v>
      </c>
      <c r="CM367">
        <v>0</v>
      </c>
      <c r="CN367">
        <v>0</v>
      </c>
      <c r="CO367">
        <v>0</v>
      </c>
      <c r="CP367">
        <v>0</v>
      </c>
      <c r="CQ367">
        <v>0</v>
      </c>
      <c r="CR367">
        <v>0</v>
      </c>
      <c r="CS367">
        <v>0</v>
      </c>
      <c r="CT367">
        <v>0</v>
      </c>
      <c r="CU367">
        <v>1</v>
      </c>
      <c r="CV367">
        <v>0</v>
      </c>
      <c r="CW367">
        <v>0</v>
      </c>
      <c r="CX367">
        <v>0</v>
      </c>
      <c r="CY367">
        <v>1</v>
      </c>
      <c r="CZ367">
        <v>0</v>
      </c>
      <c r="DA367">
        <v>1</v>
      </c>
      <c r="DB367">
        <v>0</v>
      </c>
      <c r="DC367">
        <v>1</v>
      </c>
      <c r="DD367">
        <v>0</v>
      </c>
      <c r="DE367">
        <v>0</v>
      </c>
      <c r="DF367">
        <v>0</v>
      </c>
      <c r="DG367">
        <v>0</v>
      </c>
      <c r="DH367">
        <v>1</v>
      </c>
      <c r="DI367">
        <v>0</v>
      </c>
      <c r="DJ367">
        <v>0</v>
      </c>
      <c r="DK367">
        <v>1</v>
      </c>
      <c r="DL367">
        <v>0</v>
      </c>
      <c r="DM367">
        <v>0</v>
      </c>
      <c r="DN367">
        <v>0</v>
      </c>
      <c r="DO367">
        <v>0</v>
      </c>
      <c r="DP367">
        <v>1</v>
      </c>
      <c r="DQ367">
        <v>1</v>
      </c>
      <c r="DR367">
        <v>0</v>
      </c>
      <c r="DS367">
        <v>0</v>
      </c>
      <c r="DT367">
        <v>0</v>
      </c>
      <c r="DU367">
        <v>0</v>
      </c>
      <c r="DV367">
        <v>0</v>
      </c>
      <c r="DW367">
        <v>0</v>
      </c>
      <c r="DX367">
        <v>0</v>
      </c>
      <c r="DY367">
        <v>0</v>
      </c>
      <c r="DZ367">
        <v>0</v>
      </c>
      <c r="EA367">
        <v>0</v>
      </c>
      <c r="EB367">
        <v>0</v>
      </c>
      <c r="EC367">
        <v>0</v>
      </c>
      <c r="ED367">
        <v>0</v>
      </c>
      <c r="EE367">
        <v>0</v>
      </c>
      <c r="EF367">
        <v>0</v>
      </c>
      <c r="EG367">
        <v>0</v>
      </c>
      <c r="EH367">
        <v>0</v>
      </c>
      <c r="EI367">
        <v>0</v>
      </c>
      <c r="EJ367">
        <v>1</v>
      </c>
      <c r="EK367">
        <v>0</v>
      </c>
      <c r="EL367">
        <v>0</v>
      </c>
      <c r="EM367">
        <v>0</v>
      </c>
      <c r="EN367">
        <v>0</v>
      </c>
      <c r="EO367">
        <v>0</v>
      </c>
      <c r="EP367">
        <v>0</v>
      </c>
      <c r="EQ367">
        <v>0</v>
      </c>
      <c r="ER367">
        <v>0</v>
      </c>
      <c r="ES367">
        <v>0</v>
      </c>
      <c r="ET367">
        <v>1</v>
      </c>
      <c r="EU367">
        <v>0</v>
      </c>
      <c r="EV367">
        <v>0</v>
      </c>
      <c r="EW367">
        <v>2</v>
      </c>
      <c r="EX367" t="s">
        <v>1925</v>
      </c>
      <c r="EY367" t="s">
        <v>1925</v>
      </c>
      <c r="EZ367" t="s">
        <v>1925</v>
      </c>
      <c r="FA367" t="s">
        <v>1925</v>
      </c>
      <c r="FB367" t="s">
        <v>1925</v>
      </c>
      <c r="FC367" t="s">
        <v>1925</v>
      </c>
      <c r="FD367" t="s">
        <v>1925</v>
      </c>
      <c r="FE367">
        <v>0</v>
      </c>
      <c r="FF367" t="s">
        <v>1925</v>
      </c>
      <c r="FG367" t="s">
        <v>1925</v>
      </c>
      <c r="FH367" t="s">
        <v>1925</v>
      </c>
      <c r="FI367" t="s">
        <v>1925</v>
      </c>
      <c r="FJ367" t="s">
        <v>1925</v>
      </c>
      <c r="FK367" t="s">
        <v>1925</v>
      </c>
      <c r="FL367">
        <v>0</v>
      </c>
      <c r="FM367">
        <v>0</v>
      </c>
      <c r="FN367">
        <v>0</v>
      </c>
      <c r="FO367">
        <v>1</v>
      </c>
      <c r="FP367">
        <v>0</v>
      </c>
      <c r="FQ367">
        <v>0</v>
      </c>
      <c r="FR367">
        <v>0</v>
      </c>
      <c r="FS367">
        <v>1</v>
      </c>
      <c r="FT367">
        <v>1</v>
      </c>
      <c r="FU367">
        <v>1</v>
      </c>
      <c r="FV367">
        <v>1</v>
      </c>
      <c r="FW367">
        <v>0</v>
      </c>
      <c r="FX367">
        <v>0</v>
      </c>
      <c r="FY367">
        <v>0</v>
      </c>
      <c r="FZ367">
        <v>0</v>
      </c>
      <c r="GA367">
        <v>0</v>
      </c>
      <c r="GB367">
        <v>0</v>
      </c>
      <c r="GC367">
        <v>1</v>
      </c>
      <c r="GD367">
        <v>0</v>
      </c>
      <c r="GE367">
        <v>1</v>
      </c>
      <c r="GF367">
        <v>1</v>
      </c>
      <c r="GG367">
        <v>0</v>
      </c>
      <c r="GH367">
        <v>1</v>
      </c>
      <c r="GI367">
        <v>0</v>
      </c>
      <c r="GJ367">
        <v>1</v>
      </c>
      <c r="GK367">
        <v>1</v>
      </c>
      <c r="GL367">
        <v>1</v>
      </c>
      <c r="GM367">
        <v>1</v>
      </c>
      <c r="GN367">
        <v>0</v>
      </c>
      <c r="GO367">
        <v>0</v>
      </c>
      <c r="GP367">
        <v>0</v>
      </c>
      <c r="GQ367">
        <v>0</v>
      </c>
      <c r="GR367" t="s">
        <v>1925</v>
      </c>
      <c r="GS367" t="s">
        <v>1925</v>
      </c>
      <c r="GT367" t="s">
        <v>1925</v>
      </c>
      <c r="GU367" t="s">
        <v>1925</v>
      </c>
      <c r="GV367" t="s">
        <v>1925</v>
      </c>
      <c r="GW367" t="s">
        <v>1925</v>
      </c>
      <c r="GX367" t="s">
        <v>1925</v>
      </c>
      <c r="GY367" t="s">
        <v>1925</v>
      </c>
      <c r="GZ367" t="s">
        <v>1925</v>
      </c>
      <c r="HA367" t="s">
        <v>1925</v>
      </c>
      <c r="HB367" t="s">
        <v>1925</v>
      </c>
      <c r="HC367" t="s">
        <v>1925</v>
      </c>
      <c r="HD367" t="s">
        <v>1925</v>
      </c>
      <c r="HE367">
        <v>1</v>
      </c>
      <c r="HF367">
        <v>1</v>
      </c>
      <c r="HG367">
        <v>1</v>
      </c>
      <c r="HH367">
        <v>0</v>
      </c>
      <c r="HI367">
        <v>0</v>
      </c>
      <c r="HJ367">
        <v>0</v>
      </c>
      <c r="HK367">
        <v>0</v>
      </c>
      <c r="HL367">
        <v>0</v>
      </c>
      <c r="HM367">
        <v>0</v>
      </c>
      <c r="HN367">
        <v>0</v>
      </c>
      <c r="HO367">
        <v>0</v>
      </c>
      <c r="HP367">
        <v>0</v>
      </c>
      <c r="HQ367">
        <v>0</v>
      </c>
      <c r="HR367">
        <v>0</v>
      </c>
      <c r="HS367">
        <v>0</v>
      </c>
    </row>
    <row r="368" spans="1:227" x14ac:dyDescent="0.35">
      <c r="A368" t="s">
        <v>1572</v>
      </c>
      <c r="B368" s="1">
        <v>41736</v>
      </c>
      <c r="C368" s="1">
        <v>43123</v>
      </c>
      <c r="D368">
        <v>1</v>
      </c>
      <c r="E368">
        <v>1</v>
      </c>
      <c r="F368">
        <v>1</v>
      </c>
      <c r="G368">
        <v>1</v>
      </c>
      <c r="H368">
        <v>0</v>
      </c>
      <c r="I368">
        <v>0</v>
      </c>
      <c r="J368">
        <v>0</v>
      </c>
      <c r="K368">
        <v>0</v>
      </c>
      <c r="L368">
        <v>0</v>
      </c>
      <c r="M368">
        <v>0</v>
      </c>
      <c r="N368">
        <v>0</v>
      </c>
      <c r="O368">
        <v>0</v>
      </c>
      <c r="P368">
        <v>0</v>
      </c>
      <c r="Q368">
        <v>0</v>
      </c>
      <c r="R368">
        <v>0</v>
      </c>
      <c r="S368">
        <v>1</v>
      </c>
      <c r="T368">
        <v>0</v>
      </c>
      <c r="U368">
        <v>0</v>
      </c>
      <c r="V368">
        <v>1</v>
      </c>
      <c r="W368">
        <v>1</v>
      </c>
      <c r="X368">
        <v>0</v>
      </c>
      <c r="Y368">
        <v>1</v>
      </c>
      <c r="Z368">
        <v>1</v>
      </c>
      <c r="AA368">
        <v>1</v>
      </c>
      <c r="AB368">
        <v>0</v>
      </c>
      <c r="AC368">
        <v>1</v>
      </c>
      <c r="AD368">
        <v>1</v>
      </c>
      <c r="AE368">
        <v>0</v>
      </c>
      <c r="AF368">
        <v>0</v>
      </c>
      <c r="AG368">
        <v>0</v>
      </c>
      <c r="AH368">
        <v>1</v>
      </c>
      <c r="AI368">
        <v>1</v>
      </c>
      <c r="AJ368">
        <v>0</v>
      </c>
      <c r="AK368">
        <v>0</v>
      </c>
      <c r="AL368">
        <v>1</v>
      </c>
      <c r="AM368">
        <v>0</v>
      </c>
      <c r="AN368">
        <v>0</v>
      </c>
      <c r="AO368">
        <v>1</v>
      </c>
      <c r="AP368">
        <v>0</v>
      </c>
      <c r="AQ368">
        <v>0</v>
      </c>
      <c r="AR368">
        <v>0</v>
      </c>
      <c r="AS368">
        <v>1</v>
      </c>
      <c r="AT368">
        <v>0</v>
      </c>
      <c r="AU368">
        <v>0</v>
      </c>
      <c r="AV368">
        <v>0</v>
      </c>
      <c r="AW368">
        <v>0</v>
      </c>
      <c r="AX368">
        <v>0</v>
      </c>
      <c r="AY368">
        <v>0</v>
      </c>
      <c r="AZ368">
        <v>0</v>
      </c>
      <c r="BA368">
        <v>0</v>
      </c>
      <c r="BB368">
        <v>0</v>
      </c>
      <c r="BC368">
        <v>0</v>
      </c>
      <c r="BD368">
        <v>0</v>
      </c>
      <c r="BE368">
        <v>0</v>
      </c>
      <c r="BF368">
        <v>0</v>
      </c>
      <c r="BG368">
        <v>0</v>
      </c>
      <c r="BH368">
        <v>0</v>
      </c>
      <c r="BI368">
        <v>0</v>
      </c>
      <c r="BJ368">
        <v>0</v>
      </c>
      <c r="BK368">
        <v>1</v>
      </c>
      <c r="BL368">
        <v>0</v>
      </c>
      <c r="BM368">
        <v>0</v>
      </c>
      <c r="BN368">
        <v>0</v>
      </c>
      <c r="BO368">
        <v>0</v>
      </c>
      <c r="BP368">
        <v>0</v>
      </c>
      <c r="BQ368">
        <v>0</v>
      </c>
      <c r="BR368">
        <v>0</v>
      </c>
      <c r="BS368">
        <v>1</v>
      </c>
      <c r="BT368">
        <v>1</v>
      </c>
      <c r="BU368">
        <v>0</v>
      </c>
      <c r="BV368">
        <v>0</v>
      </c>
      <c r="BW368">
        <v>1</v>
      </c>
      <c r="BX368">
        <v>0</v>
      </c>
      <c r="BY368">
        <v>0</v>
      </c>
      <c r="BZ368">
        <v>0</v>
      </c>
      <c r="CA368">
        <v>1</v>
      </c>
      <c r="CB368">
        <v>1</v>
      </c>
      <c r="CC368">
        <v>0</v>
      </c>
      <c r="CD368">
        <v>0</v>
      </c>
      <c r="CE368">
        <v>0</v>
      </c>
      <c r="CF368">
        <v>0</v>
      </c>
      <c r="CG368">
        <v>0</v>
      </c>
      <c r="CH368">
        <v>0</v>
      </c>
      <c r="CI368">
        <v>1</v>
      </c>
      <c r="CJ368">
        <v>0</v>
      </c>
      <c r="CK368">
        <v>0</v>
      </c>
      <c r="CL368">
        <v>0</v>
      </c>
      <c r="CM368">
        <v>0</v>
      </c>
      <c r="CN368">
        <v>0</v>
      </c>
      <c r="CO368">
        <v>0</v>
      </c>
      <c r="CP368">
        <v>0</v>
      </c>
      <c r="CQ368">
        <v>0</v>
      </c>
      <c r="CR368">
        <v>0</v>
      </c>
      <c r="CS368">
        <v>0</v>
      </c>
      <c r="CT368">
        <v>0</v>
      </c>
      <c r="CU368">
        <v>1</v>
      </c>
      <c r="CV368">
        <v>0</v>
      </c>
      <c r="CW368">
        <v>0</v>
      </c>
      <c r="CX368">
        <v>0</v>
      </c>
      <c r="CY368">
        <v>1</v>
      </c>
      <c r="CZ368">
        <v>0</v>
      </c>
      <c r="DA368">
        <v>1</v>
      </c>
      <c r="DB368">
        <v>0</v>
      </c>
      <c r="DC368">
        <v>1</v>
      </c>
      <c r="DD368">
        <v>0</v>
      </c>
      <c r="DE368">
        <v>0</v>
      </c>
      <c r="DF368">
        <v>0</v>
      </c>
      <c r="DG368">
        <v>0</v>
      </c>
      <c r="DH368">
        <v>1</v>
      </c>
      <c r="DI368">
        <v>0</v>
      </c>
      <c r="DJ368">
        <v>0</v>
      </c>
      <c r="DK368">
        <v>1</v>
      </c>
      <c r="DL368">
        <v>0</v>
      </c>
      <c r="DM368">
        <v>0</v>
      </c>
      <c r="DN368">
        <v>0</v>
      </c>
      <c r="DO368">
        <v>0</v>
      </c>
      <c r="DP368">
        <v>1</v>
      </c>
      <c r="DQ368">
        <v>1</v>
      </c>
      <c r="DR368">
        <v>0</v>
      </c>
      <c r="DS368">
        <v>0</v>
      </c>
      <c r="DT368">
        <v>0</v>
      </c>
      <c r="DU368">
        <v>0</v>
      </c>
      <c r="DV368">
        <v>0</v>
      </c>
      <c r="DW368">
        <v>0</v>
      </c>
      <c r="DX368">
        <v>0</v>
      </c>
      <c r="DY368">
        <v>0</v>
      </c>
      <c r="DZ368">
        <v>0</v>
      </c>
      <c r="EA368">
        <v>0</v>
      </c>
      <c r="EB368">
        <v>0</v>
      </c>
      <c r="EC368">
        <v>0</v>
      </c>
      <c r="ED368">
        <v>0</v>
      </c>
      <c r="EE368">
        <v>0</v>
      </c>
      <c r="EF368">
        <v>0</v>
      </c>
      <c r="EG368">
        <v>0</v>
      </c>
      <c r="EH368">
        <v>0</v>
      </c>
      <c r="EI368">
        <v>0</v>
      </c>
      <c r="EJ368">
        <v>1</v>
      </c>
      <c r="EK368">
        <v>0</v>
      </c>
      <c r="EL368">
        <v>0</v>
      </c>
      <c r="EM368">
        <v>0</v>
      </c>
      <c r="EN368">
        <v>0</v>
      </c>
      <c r="EO368">
        <v>0</v>
      </c>
      <c r="EP368">
        <v>0</v>
      </c>
      <c r="EQ368">
        <v>0</v>
      </c>
      <c r="ER368">
        <v>0</v>
      </c>
      <c r="ES368">
        <v>0</v>
      </c>
      <c r="ET368">
        <v>1</v>
      </c>
      <c r="EU368">
        <v>0</v>
      </c>
      <c r="EV368">
        <v>0</v>
      </c>
      <c r="EW368">
        <v>2</v>
      </c>
      <c r="EX368" t="s">
        <v>1925</v>
      </c>
      <c r="EY368" t="s">
        <v>1925</v>
      </c>
      <c r="EZ368" t="s">
        <v>1925</v>
      </c>
      <c r="FA368" t="s">
        <v>1925</v>
      </c>
      <c r="FB368" t="s">
        <v>1925</v>
      </c>
      <c r="FC368" t="s">
        <v>1925</v>
      </c>
      <c r="FD368" t="s">
        <v>1925</v>
      </c>
      <c r="FE368">
        <v>0</v>
      </c>
      <c r="FF368" t="s">
        <v>1925</v>
      </c>
      <c r="FG368" t="s">
        <v>1925</v>
      </c>
      <c r="FH368" t="s">
        <v>1925</v>
      </c>
      <c r="FI368" t="s">
        <v>1925</v>
      </c>
      <c r="FJ368" t="s">
        <v>1925</v>
      </c>
      <c r="FK368" t="s">
        <v>1925</v>
      </c>
      <c r="FL368">
        <v>0</v>
      </c>
      <c r="FM368">
        <v>0</v>
      </c>
      <c r="FN368">
        <v>0</v>
      </c>
      <c r="FO368">
        <v>1</v>
      </c>
      <c r="FP368">
        <v>0</v>
      </c>
      <c r="FQ368">
        <v>0</v>
      </c>
      <c r="FR368">
        <v>0</v>
      </c>
      <c r="FS368">
        <v>1</v>
      </c>
      <c r="FT368">
        <v>1</v>
      </c>
      <c r="FU368">
        <v>1</v>
      </c>
      <c r="FV368">
        <v>1</v>
      </c>
      <c r="FW368">
        <v>0</v>
      </c>
      <c r="FX368">
        <v>0</v>
      </c>
      <c r="FY368">
        <v>0</v>
      </c>
      <c r="FZ368">
        <v>0</v>
      </c>
      <c r="GA368">
        <v>0</v>
      </c>
      <c r="GB368">
        <v>0</v>
      </c>
      <c r="GC368">
        <v>1</v>
      </c>
      <c r="GD368">
        <v>0</v>
      </c>
      <c r="GE368">
        <v>1</v>
      </c>
      <c r="GF368">
        <v>1</v>
      </c>
      <c r="GG368">
        <v>0</v>
      </c>
      <c r="GH368">
        <v>1</v>
      </c>
      <c r="GI368">
        <v>0</v>
      </c>
      <c r="GJ368">
        <v>1</v>
      </c>
      <c r="GK368">
        <v>1</v>
      </c>
      <c r="GL368">
        <v>1</v>
      </c>
      <c r="GM368">
        <v>1</v>
      </c>
      <c r="GN368">
        <v>0</v>
      </c>
      <c r="GO368">
        <v>0</v>
      </c>
      <c r="GP368">
        <v>0</v>
      </c>
      <c r="GQ368">
        <v>0</v>
      </c>
      <c r="GR368" t="s">
        <v>1925</v>
      </c>
      <c r="GS368" t="s">
        <v>1925</v>
      </c>
      <c r="GT368" t="s">
        <v>1925</v>
      </c>
      <c r="GU368" t="s">
        <v>1925</v>
      </c>
      <c r="GV368" t="s">
        <v>1925</v>
      </c>
      <c r="GW368" t="s">
        <v>1925</v>
      </c>
      <c r="GX368" t="s">
        <v>1925</v>
      </c>
      <c r="GY368" t="s">
        <v>1925</v>
      </c>
      <c r="GZ368" t="s">
        <v>1925</v>
      </c>
      <c r="HA368" t="s">
        <v>1925</v>
      </c>
      <c r="HB368" t="s">
        <v>1925</v>
      </c>
      <c r="HC368" t="s">
        <v>1925</v>
      </c>
      <c r="HD368" t="s">
        <v>1925</v>
      </c>
      <c r="HE368">
        <v>1</v>
      </c>
      <c r="HF368">
        <v>1</v>
      </c>
      <c r="HG368">
        <v>1</v>
      </c>
      <c r="HH368">
        <v>0</v>
      </c>
      <c r="HI368">
        <v>0</v>
      </c>
      <c r="HJ368">
        <v>0</v>
      </c>
      <c r="HK368">
        <v>0</v>
      </c>
      <c r="HL368">
        <v>0</v>
      </c>
      <c r="HM368">
        <v>0</v>
      </c>
      <c r="HN368">
        <v>0</v>
      </c>
      <c r="HO368">
        <v>0</v>
      </c>
      <c r="HP368">
        <v>0</v>
      </c>
      <c r="HQ368">
        <v>0</v>
      </c>
      <c r="HR368">
        <v>0</v>
      </c>
      <c r="HS368">
        <v>0</v>
      </c>
    </row>
    <row r="369" spans="1:227" x14ac:dyDescent="0.35">
      <c r="A369" t="s">
        <v>1572</v>
      </c>
      <c r="B369" s="1">
        <v>43124</v>
      </c>
      <c r="C369" s="1">
        <v>43174</v>
      </c>
      <c r="D369">
        <v>1</v>
      </c>
      <c r="E369">
        <v>1</v>
      </c>
      <c r="F369">
        <v>1</v>
      </c>
      <c r="G369">
        <v>1</v>
      </c>
      <c r="H369">
        <v>0</v>
      </c>
      <c r="I369">
        <v>0</v>
      </c>
      <c r="J369">
        <v>0</v>
      </c>
      <c r="K369">
        <v>0</v>
      </c>
      <c r="L369">
        <v>0</v>
      </c>
      <c r="M369">
        <v>0</v>
      </c>
      <c r="N369">
        <v>0</v>
      </c>
      <c r="O369">
        <v>0</v>
      </c>
      <c r="P369">
        <v>0</v>
      </c>
      <c r="Q369">
        <v>0</v>
      </c>
      <c r="R369">
        <v>0</v>
      </c>
      <c r="S369">
        <v>1</v>
      </c>
      <c r="T369">
        <v>0</v>
      </c>
      <c r="U369">
        <v>0</v>
      </c>
      <c r="V369">
        <v>1</v>
      </c>
      <c r="W369">
        <v>1</v>
      </c>
      <c r="X369">
        <v>0</v>
      </c>
      <c r="Y369">
        <v>1</v>
      </c>
      <c r="Z369">
        <v>1</v>
      </c>
      <c r="AA369">
        <v>1</v>
      </c>
      <c r="AB369">
        <v>0</v>
      </c>
      <c r="AC369">
        <v>1</v>
      </c>
      <c r="AD369">
        <v>1</v>
      </c>
      <c r="AE369">
        <v>0</v>
      </c>
      <c r="AF369">
        <v>0</v>
      </c>
      <c r="AG369">
        <v>0</v>
      </c>
      <c r="AH369">
        <v>1</v>
      </c>
      <c r="AI369">
        <v>1</v>
      </c>
      <c r="AJ369">
        <v>0</v>
      </c>
      <c r="AK369">
        <v>0</v>
      </c>
      <c r="AL369">
        <v>1</v>
      </c>
      <c r="AM369">
        <v>0</v>
      </c>
      <c r="AN369">
        <v>0</v>
      </c>
      <c r="AO369">
        <v>1</v>
      </c>
      <c r="AP369">
        <v>0</v>
      </c>
      <c r="AQ369">
        <v>0</v>
      </c>
      <c r="AR369">
        <v>0</v>
      </c>
      <c r="AS369">
        <v>1</v>
      </c>
      <c r="AT369">
        <v>0</v>
      </c>
      <c r="AU369">
        <v>0</v>
      </c>
      <c r="AV369">
        <v>0</v>
      </c>
      <c r="AW369">
        <v>0</v>
      </c>
      <c r="AX369">
        <v>0</v>
      </c>
      <c r="AY369">
        <v>0</v>
      </c>
      <c r="AZ369">
        <v>0</v>
      </c>
      <c r="BA369">
        <v>0</v>
      </c>
      <c r="BB369">
        <v>0</v>
      </c>
      <c r="BC369">
        <v>0</v>
      </c>
      <c r="BD369">
        <v>0</v>
      </c>
      <c r="BE369">
        <v>0</v>
      </c>
      <c r="BF369">
        <v>0</v>
      </c>
      <c r="BG369">
        <v>0</v>
      </c>
      <c r="BH369">
        <v>0</v>
      </c>
      <c r="BI369">
        <v>0</v>
      </c>
      <c r="BJ369">
        <v>0</v>
      </c>
      <c r="BK369">
        <v>1</v>
      </c>
      <c r="BL369">
        <v>0</v>
      </c>
      <c r="BM369">
        <v>0</v>
      </c>
      <c r="BN369">
        <v>0</v>
      </c>
      <c r="BO369">
        <v>0</v>
      </c>
      <c r="BP369">
        <v>0</v>
      </c>
      <c r="BQ369">
        <v>0</v>
      </c>
      <c r="BR369">
        <v>0</v>
      </c>
      <c r="BS369">
        <v>1</v>
      </c>
      <c r="BT369">
        <v>1</v>
      </c>
      <c r="BU369">
        <v>0</v>
      </c>
      <c r="BV369">
        <v>0</v>
      </c>
      <c r="BW369">
        <v>1</v>
      </c>
      <c r="BX369">
        <v>0</v>
      </c>
      <c r="BY369">
        <v>0</v>
      </c>
      <c r="BZ369">
        <v>0</v>
      </c>
      <c r="CA369">
        <v>1</v>
      </c>
      <c r="CB369">
        <v>1</v>
      </c>
      <c r="CC369">
        <v>0</v>
      </c>
      <c r="CD369">
        <v>0</v>
      </c>
      <c r="CE369">
        <v>0</v>
      </c>
      <c r="CF369">
        <v>0</v>
      </c>
      <c r="CG369">
        <v>0</v>
      </c>
      <c r="CH369">
        <v>0</v>
      </c>
      <c r="CI369">
        <v>1</v>
      </c>
      <c r="CJ369">
        <v>0</v>
      </c>
      <c r="CK369">
        <v>0</v>
      </c>
      <c r="CL369">
        <v>0</v>
      </c>
      <c r="CM369">
        <v>0</v>
      </c>
      <c r="CN369">
        <v>0</v>
      </c>
      <c r="CO369">
        <v>0</v>
      </c>
      <c r="CP369">
        <v>0</v>
      </c>
      <c r="CQ369">
        <v>0</v>
      </c>
      <c r="CR369">
        <v>0</v>
      </c>
      <c r="CS369">
        <v>0</v>
      </c>
      <c r="CT369">
        <v>0</v>
      </c>
      <c r="CU369">
        <v>1</v>
      </c>
      <c r="CV369">
        <v>0</v>
      </c>
      <c r="CW369">
        <v>0</v>
      </c>
      <c r="CX369">
        <v>0</v>
      </c>
      <c r="CY369">
        <v>1</v>
      </c>
      <c r="CZ369">
        <v>0</v>
      </c>
      <c r="DA369">
        <v>1</v>
      </c>
      <c r="DB369">
        <v>0</v>
      </c>
      <c r="DC369">
        <v>1</v>
      </c>
      <c r="DD369">
        <v>0</v>
      </c>
      <c r="DE369">
        <v>0</v>
      </c>
      <c r="DF369">
        <v>0</v>
      </c>
      <c r="DG369">
        <v>0</v>
      </c>
      <c r="DH369">
        <v>1</v>
      </c>
      <c r="DI369">
        <v>0</v>
      </c>
      <c r="DJ369">
        <v>0</v>
      </c>
      <c r="DK369">
        <v>1</v>
      </c>
      <c r="DL369">
        <v>0</v>
      </c>
      <c r="DM369">
        <v>0</v>
      </c>
      <c r="DN369">
        <v>0</v>
      </c>
      <c r="DO369">
        <v>0</v>
      </c>
      <c r="DP369">
        <v>1</v>
      </c>
      <c r="DQ369">
        <v>1</v>
      </c>
      <c r="DR369">
        <v>0</v>
      </c>
      <c r="DS369">
        <v>0</v>
      </c>
      <c r="DT369">
        <v>0</v>
      </c>
      <c r="DU369">
        <v>0</v>
      </c>
      <c r="DV369">
        <v>0</v>
      </c>
      <c r="DW369">
        <v>0</v>
      </c>
      <c r="DX369">
        <v>0</v>
      </c>
      <c r="DY369">
        <v>0</v>
      </c>
      <c r="DZ369">
        <v>0</v>
      </c>
      <c r="EA369">
        <v>0</v>
      </c>
      <c r="EB369">
        <v>0</v>
      </c>
      <c r="EC369">
        <v>0</v>
      </c>
      <c r="ED369">
        <v>0</v>
      </c>
      <c r="EE369">
        <v>0</v>
      </c>
      <c r="EF369">
        <v>0</v>
      </c>
      <c r="EG369">
        <v>0</v>
      </c>
      <c r="EH369">
        <v>0</v>
      </c>
      <c r="EI369">
        <v>0</v>
      </c>
      <c r="EJ369">
        <v>1</v>
      </c>
      <c r="EK369">
        <v>0</v>
      </c>
      <c r="EL369">
        <v>0</v>
      </c>
      <c r="EM369">
        <v>0</v>
      </c>
      <c r="EN369">
        <v>0</v>
      </c>
      <c r="EO369">
        <v>0</v>
      </c>
      <c r="EP369">
        <v>0</v>
      </c>
      <c r="EQ369">
        <v>0</v>
      </c>
      <c r="ER369">
        <v>0</v>
      </c>
      <c r="ES369">
        <v>0</v>
      </c>
      <c r="ET369">
        <v>1</v>
      </c>
      <c r="EU369">
        <v>0</v>
      </c>
      <c r="EV369">
        <v>0</v>
      </c>
      <c r="EW369">
        <v>2</v>
      </c>
      <c r="EX369" t="s">
        <v>1925</v>
      </c>
      <c r="EY369" t="s">
        <v>1925</v>
      </c>
      <c r="EZ369" t="s">
        <v>1925</v>
      </c>
      <c r="FA369" t="s">
        <v>1925</v>
      </c>
      <c r="FB369" t="s">
        <v>1925</v>
      </c>
      <c r="FC369" t="s">
        <v>1925</v>
      </c>
      <c r="FD369" t="s">
        <v>1925</v>
      </c>
      <c r="FE369">
        <v>0</v>
      </c>
      <c r="FF369" t="s">
        <v>1925</v>
      </c>
      <c r="FG369" t="s">
        <v>1925</v>
      </c>
      <c r="FH369" t="s">
        <v>1925</v>
      </c>
      <c r="FI369" t="s">
        <v>1925</v>
      </c>
      <c r="FJ369" t="s">
        <v>1925</v>
      </c>
      <c r="FK369" t="s">
        <v>1925</v>
      </c>
      <c r="FL369">
        <v>0</v>
      </c>
      <c r="FM369">
        <v>0</v>
      </c>
      <c r="FN369">
        <v>0</v>
      </c>
      <c r="FO369">
        <v>1</v>
      </c>
      <c r="FP369">
        <v>0</v>
      </c>
      <c r="FQ369">
        <v>0</v>
      </c>
      <c r="FR369">
        <v>0</v>
      </c>
      <c r="FS369">
        <v>1</v>
      </c>
      <c r="FT369">
        <v>1</v>
      </c>
      <c r="FU369">
        <v>1</v>
      </c>
      <c r="FV369">
        <v>1</v>
      </c>
      <c r="FW369">
        <v>0</v>
      </c>
      <c r="FX369">
        <v>0</v>
      </c>
      <c r="FY369">
        <v>0</v>
      </c>
      <c r="FZ369">
        <v>0</v>
      </c>
      <c r="GA369">
        <v>0</v>
      </c>
      <c r="GB369">
        <v>0</v>
      </c>
      <c r="GC369">
        <v>1</v>
      </c>
      <c r="GD369">
        <v>0</v>
      </c>
      <c r="GE369">
        <v>1</v>
      </c>
      <c r="GF369">
        <v>1</v>
      </c>
      <c r="GG369">
        <v>0</v>
      </c>
      <c r="GH369">
        <v>1</v>
      </c>
      <c r="GI369">
        <v>0</v>
      </c>
      <c r="GJ369">
        <v>1</v>
      </c>
      <c r="GK369">
        <v>1</v>
      </c>
      <c r="GL369">
        <v>1</v>
      </c>
      <c r="GM369">
        <v>1</v>
      </c>
      <c r="GN369">
        <v>0</v>
      </c>
      <c r="GO369">
        <v>0</v>
      </c>
      <c r="GP369">
        <v>0</v>
      </c>
      <c r="GQ369">
        <v>0</v>
      </c>
      <c r="GR369" t="s">
        <v>1925</v>
      </c>
      <c r="GS369" t="s">
        <v>1925</v>
      </c>
      <c r="GT369" t="s">
        <v>1925</v>
      </c>
      <c r="GU369" t="s">
        <v>1925</v>
      </c>
      <c r="GV369" t="s">
        <v>1925</v>
      </c>
      <c r="GW369" t="s">
        <v>1925</v>
      </c>
      <c r="GX369" t="s">
        <v>1925</v>
      </c>
      <c r="GY369" t="s">
        <v>1925</v>
      </c>
      <c r="GZ369" t="s">
        <v>1925</v>
      </c>
      <c r="HA369" t="s">
        <v>1925</v>
      </c>
      <c r="HB369" t="s">
        <v>1925</v>
      </c>
      <c r="HC369" t="s">
        <v>1925</v>
      </c>
      <c r="HD369" t="s">
        <v>1925</v>
      </c>
      <c r="HE369">
        <v>1</v>
      </c>
      <c r="HF369">
        <v>1</v>
      </c>
      <c r="HG369">
        <v>1</v>
      </c>
      <c r="HH369">
        <v>0</v>
      </c>
      <c r="HI369">
        <v>0</v>
      </c>
      <c r="HJ369">
        <v>0</v>
      </c>
      <c r="HK369">
        <v>0</v>
      </c>
      <c r="HL369">
        <v>0</v>
      </c>
      <c r="HM369">
        <v>0</v>
      </c>
      <c r="HN369">
        <v>0</v>
      </c>
      <c r="HO369">
        <v>0</v>
      </c>
      <c r="HP369">
        <v>0</v>
      </c>
      <c r="HQ369">
        <v>0</v>
      </c>
      <c r="HR369">
        <v>0</v>
      </c>
      <c r="HS369">
        <v>0</v>
      </c>
    </row>
    <row r="370" spans="1:227" x14ac:dyDescent="0.35">
      <c r="A370" t="s">
        <v>1572</v>
      </c>
      <c r="B370" s="1">
        <v>43175</v>
      </c>
      <c r="C370" s="1">
        <v>43227</v>
      </c>
      <c r="D370">
        <v>1</v>
      </c>
      <c r="E370">
        <v>1</v>
      </c>
      <c r="F370">
        <v>1</v>
      </c>
      <c r="G370">
        <v>1</v>
      </c>
      <c r="H370">
        <v>0</v>
      </c>
      <c r="I370">
        <v>0</v>
      </c>
      <c r="J370">
        <v>0</v>
      </c>
      <c r="K370">
        <v>0</v>
      </c>
      <c r="L370">
        <v>0</v>
      </c>
      <c r="M370">
        <v>0</v>
      </c>
      <c r="N370">
        <v>0</v>
      </c>
      <c r="O370">
        <v>0</v>
      </c>
      <c r="P370">
        <v>0</v>
      </c>
      <c r="Q370">
        <v>0</v>
      </c>
      <c r="R370">
        <v>0</v>
      </c>
      <c r="S370">
        <v>1</v>
      </c>
      <c r="T370">
        <v>0</v>
      </c>
      <c r="U370">
        <v>0</v>
      </c>
      <c r="V370">
        <v>1</v>
      </c>
      <c r="W370">
        <v>1</v>
      </c>
      <c r="X370">
        <v>0</v>
      </c>
      <c r="Y370">
        <v>1</v>
      </c>
      <c r="Z370">
        <v>1</v>
      </c>
      <c r="AA370">
        <v>1</v>
      </c>
      <c r="AB370">
        <v>0</v>
      </c>
      <c r="AC370">
        <v>1</v>
      </c>
      <c r="AD370">
        <v>1</v>
      </c>
      <c r="AE370">
        <v>0</v>
      </c>
      <c r="AF370">
        <v>0</v>
      </c>
      <c r="AG370">
        <v>0</v>
      </c>
      <c r="AH370">
        <v>1</v>
      </c>
      <c r="AI370">
        <v>1</v>
      </c>
      <c r="AJ370">
        <v>0</v>
      </c>
      <c r="AK370">
        <v>0</v>
      </c>
      <c r="AL370">
        <v>1</v>
      </c>
      <c r="AM370">
        <v>0</v>
      </c>
      <c r="AN370">
        <v>0</v>
      </c>
      <c r="AO370">
        <v>1</v>
      </c>
      <c r="AP370">
        <v>0</v>
      </c>
      <c r="AQ370">
        <v>0</v>
      </c>
      <c r="AR370">
        <v>0</v>
      </c>
      <c r="AS370">
        <v>1</v>
      </c>
      <c r="AT370">
        <v>0</v>
      </c>
      <c r="AU370">
        <v>0</v>
      </c>
      <c r="AV370">
        <v>0</v>
      </c>
      <c r="AW370">
        <v>0</v>
      </c>
      <c r="AX370">
        <v>0</v>
      </c>
      <c r="AY370">
        <v>0</v>
      </c>
      <c r="AZ370">
        <v>0</v>
      </c>
      <c r="BA370">
        <v>0</v>
      </c>
      <c r="BB370">
        <v>0</v>
      </c>
      <c r="BC370">
        <v>0</v>
      </c>
      <c r="BD370">
        <v>0</v>
      </c>
      <c r="BE370">
        <v>0</v>
      </c>
      <c r="BF370">
        <v>0</v>
      </c>
      <c r="BG370">
        <v>0</v>
      </c>
      <c r="BH370">
        <v>0</v>
      </c>
      <c r="BI370">
        <v>0</v>
      </c>
      <c r="BJ370">
        <v>0</v>
      </c>
      <c r="BK370">
        <v>1</v>
      </c>
      <c r="BL370">
        <v>0</v>
      </c>
      <c r="BM370">
        <v>0</v>
      </c>
      <c r="BN370">
        <v>0</v>
      </c>
      <c r="BO370">
        <v>0</v>
      </c>
      <c r="BP370">
        <v>0</v>
      </c>
      <c r="BQ370">
        <v>0</v>
      </c>
      <c r="BR370">
        <v>0</v>
      </c>
      <c r="BS370">
        <v>1</v>
      </c>
      <c r="BT370">
        <v>1</v>
      </c>
      <c r="BU370">
        <v>0</v>
      </c>
      <c r="BV370">
        <v>0</v>
      </c>
      <c r="BW370">
        <v>1</v>
      </c>
      <c r="BX370">
        <v>0</v>
      </c>
      <c r="BY370">
        <v>0</v>
      </c>
      <c r="BZ370">
        <v>0</v>
      </c>
      <c r="CA370">
        <v>1</v>
      </c>
      <c r="CB370">
        <v>1</v>
      </c>
      <c r="CC370">
        <v>0</v>
      </c>
      <c r="CD370">
        <v>0</v>
      </c>
      <c r="CE370">
        <v>0</v>
      </c>
      <c r="CF370">
        <v>0</v>
      </c>
      <c r="CG370">
        <v>0</v>
      </c>
      <c r="CH370">
        <v>0</v>
      </c>
      <c r="CI370">
        <v>1</v>
      </c>
      <c r="CJ370">
        <v>0</v>
      </c>
      <c r="CK370">
        <v>0</v>
      </c>
      <c r="CL370">
        <v>0</v>
      </c>
      <c r="CM370">
        <v>0</v>
      </c>
      <c r="CN370">
        <v>0</v>
      </c>
      <c r="CO370">
        <v>0</v>
      </c>
      <c r="CP370">
        <v>0</v>
      </c>
      <c r="CQ370">
        <v>0</v>
      </c>
      <c r="CR370">
        <v>0</v>
      </c>
      <c r="CS370">
        <v>0</v>
      </c>
      <c r="CT370">
        <v>0</v>
      </c>
      <c r="CU370">
        <v>1</v>
      </c>
      <c r="CV370">
        <v>0</v>
      </c>
      <c r="CW370">
        <v>0</v>
      </c>
      <c r="CX370">
        <v>0</v>
      </c>
      <c r="CY370">
        <v>1</v>
      </c>
      <c r="CZ370">
        <v>0</v>
      </c>
      <c r="DA370">
        <v>1</v>
      </c>
      <c r="DB370">
        <v>0</v>
      </c>
      <c r="DC370">
        <v>1</v>
      </c>
      <c r="DD370">
        <v>0</v>
      </c>
      <c r="DE370">
        <v>0</v>
      </c>
      <c r="DF370">
        <v>0</v>
      </c>
      <c r="DG370">
        <v>0</v>
      </c>
      <c r="DH370">
        <v>1</v>
      </c>
      <c r="DI370">
        <v>0</v>
      </c>
      <c r="DJ370">
        <v>0</v>
      </c>
      <c r="DK370">
        <v>1</v>
      </c>
      <c r="DL370">
        <v>0</v>
      </c>
      <c r="DM370">
        <v>0</v>
      </c>
      <c r="DN370">
        <v>0</v>
      </c>
      <c r="DO370">
        <v>0</v>
      </c>
      <c r="DP370">
        <v>1</v>
      </c>
      <c r="DQ370">
        <v>1</v>
      </c>
      <c r="DR370">
        <v>0</v>
      </c>
      <c r="DS370">
        <v>0</v>
      </c>
      <c r="DT370">
        <v>0</v>
      </c>
      <c r="DU370">
        <v>0</v>
      </c>
      <c r="DV370">
        <v>0</v>
      </c>
      <c r="DW370">
        <v>0</v>
      </c>
      <c r="DX370">
        <v>0</v>
      </c>
      <c r="DY370">
        <v>0</v>
      </c>
      <c r="DZ370">
        <v>0</v>
      </c>
      <c r="EA370">
        <v>0</v>
      </c>
      <c r="EB370">
        <v>0</v>
      </c>
      <c r="EC370">
        <v>0</v>
      </c>
      <c r="ED370">
        <v>0</v>
      </c>
      <c r="EE370">
        <v>0</v>
      </c>
      <c r="EF370">
        <v>0</v>
      </c>
      <c r="EG370">
        <v>0</v>
      </c>
      <c r="EH370">
        <v>0</v>
      </c>
      <c r="EI370">
        <v>0</v>
      </c>
      <c r="EJ370">
        <v>1</v>
      </c>
      <c r="EK370">
        <v>0</v>
      </c>
      <c r="EL370">
        <v>0</v>
      </c>
      <c r="EM370">
        <v>0</v>
      </c>
      <c r="EN370">
        <v>0</v>
      </c>
      <c r="EO370">
        <v>0</v>
      </c>
      <c r="EP370">
        <v>0</v>
      </c>
      <c r="EQ370">
        <v>0</v>
      </c>
      <c r="ER370">
        <v>0</v>
      </c>
      <c r="ES370">
        <v>0</v>
      </c>
      <c r="ET370">
        <v>1</v>
      </c>
      <c r="EU370">
        <v>0</v>
      </c>
      <c r="EV370">
        <v>0</v>
      </c>
      <c r="EW370">
        <v>2</v>
      </c>
      <c r="EX370" t="s">
        <v>1925</v>
      </c>
      <c r="EY370" t="s">
        <v>1925</v>
      </c>
      <c r="EZ370" t="s">
        <v>1925</v>
      </c>
      <c r="FA370" t="s">
        <v>1925</v>
      </c>
      <c r="FB370" t="s">
        <v>1925</v>
      </c>
      <c r="FC370" t="s">
        <v>1925</v>
      </c>
      <c r="FD370" t="s">
        <v>1925</v>
      </c>
      <c r="FE370">
        <v>0</v>
      </c>
      <c r="FF370" t="s">
        <v>1925</v>
      </c>
      <c r="FG370" t="s">
        <v>1925</v>
      </c>
      <c r="FH370" t="s">
        <v>1925</v>
      </c>
      <c r="FI370" t="s">
        <v>1925</v>
      </c>
      <c r="FJ370" t="s">
        <v>1925</v>
      </c>
      <c r="FK370" t="s">
        <v>1925</v>
      </c>
      <c r="FL370">
        <v>0</v>
      </c>
      <c r="FM370">
        <v>0</v>
      </c>
      <c r="FN370">
        <v>0</v>
      </c>
      <c r="FO370">
        <v>1</v>
      </c>
      <c r="FP370">
        <v>0</v>
      </c>
      <c r="FQ370">
        <v>0</v>
      </c>
      <c r="FR370">
        <v>0</v>
      </c>
      <c r="FS370">
        <v>1</v>
      </c>
      <c r="FT370">
        <v>1</v>
      </c>
      <c r="FU370">
        <v>1</v>
      </c>
      <c r="FV370">
        <v>1</v>
      </c>
      <c r="FW370">
        <v>0</v>
      </c>
      <c r="FX370">
        <v>0</v>
      </c>
      <c r="FY370">
        <v>0</v>
      </c>
      <c r="FZ370">
        <v>0</v>
      </c>
      <c r="GA370">
        <v>0</v>
      </c>
      <c r="GB370">
        <v>0</v>
      </c>
      <c r="GC370">
        <v>1</v>
      </c>
      <c r="GD370">
        <v>0</v>
      </c>
      <c r="GE370">
        <v>1</v>
      </c>
      <c r="GF370">
        <v>1</v>
      </c>
      <c r="GG370">
        <v>0</v>
      </c>
      <c r="GH370">
        <v>1</v>
      </c>
      <c r="GI370">
        <v>0</v>
      </c>
      <c r="GJ370">
        <v>1</v>
      </c>
      <c r="GK370">
        <v>1</v>
      </c>
      <c r="GL370">
        <v>1</v>
      </c>
      <c r="GM370">
        <v>1</v>
      </c>
      <c r="GN370">
        <v>0</v>
      </c>
      <c r="GO370">
        <v>0</v>
      </c>
      <c r="GP370">
        <v>0</v>
      </c>
      <c r="GQ370">
        <v>0</v>
      </c>
      <c r="GR370" t="s">
        <v>1925</v>
      </c>
      <c r="GS370" t="s">
        <v>1925</v>
      </c>
      <c r="GT370" t="s">
        <v>1925</v>
      </c>
      <c r="GU370" t="s">
        <v>1925</v>
      </c>
      <c r="GV370" t="s">
        <v>1925</v>
      </c>
      <c r="GW370" t="s">
        <v>1925</v>
      </c>
      <c r="GX370" t="s">
        <v>1925</v>
      </c>
      <c r="GY370" t="s">
        <v>1925</v>
      </c>
      <c r="GZ370" t="s">
        <v>1925</v>
      </c>
      <c r="HA370" t="s">
        <v>1925</v>
      </c>
      <c r="HB370" t="s">
        <v>1925</v>
      </c>
      <c r="HC370" t="s">
        <v>1925</v>
      </c>
      <c r="HD370" t="s">
        <v>1925</v>
      </c>
      <c r="HE370">
        <v>1</v>
      </c>
      <c r="HF370">
        <v>1</v>
      </c>
      <c r="HG370">
        <v>1</v>
      </c>
      <c r="HH370">
        <v>0</v>
      </c>
      <c r="HI370">
        <v>0</v>
      </c>
      <c r="HJ370">
        <v>0</v>
      </c>
      <c r="HK370">
        <v>0</v>
      </c>
      <c r="HL370">
        <v>0</v>
      </c>
      <c r="HM370">
        <v>0</v>
      </c>
      <c r="HN370">
        <v>0</v>
      </c>
      <c r="HO370">
        <v>0</v>
      </c>
      <c r="HP370">
        <v>0</v>
      </c>
      <c r="HQ370">
        <v>0</v>
      </c>
      <c r="HR370">
        <v>0</v>
      </c>
      <c r="HS370">
        <v>0</v>
      </c>
    </row>
    <row r="371" spans="1:227" x14ac:dyDescent="0.35">
      <c r="A371" t="s">
        <v>1572</v>
      </c>
      <c r="B371" s="1">
        <v>43228</v>
      </c>
      <c r="C371" s="1">
        <v>43435</v>
      </c>
      <c r="D371">
        <v>1</v>
      </c>
      <c r="E371">
        <v>1</v>
      </c>
      <c r="F371">
        <v>1</v>
      </c>
      <c r="G371">
        <v>1</v>
      </c>
      <c r="H371">
        <v>0</v>
      </c>
      <c r="I371">
        <v>0</v>
      </c>
      <c r="J371">
        <v>0</v>
      </c>
      <c r="K371">
        <v>0</v>
      </c>
      <c r="L371">
        <v>0</v>
      </c>
      <c r="M371">
        <v>0</v>
      </c>
      <c r="N371">
        <v>0</v>
      </c>
      <c r="O371">
        <v>0</v>
      </c>
      <c r="P371">
        <v>0</v>
      </c>
      <c r="Q371">
        <v>0</v>
      </c>
      <c r="R371">
        <v>0</v>
      </c>
      <c r="S371">
        <v>1</v>
      </c>
      <c r="T371">
        <v>0</v>
      </c>
      <c r="U371">
        <v>0</v>
      </c>
      <c r="V371">
        <v>1</v>
      </c>
      <c r="W371">
        <v>1</v>
      </c>
      <c r="X371">
        <v>0</v>
      </c>
      <c r="Y371">
        <v>1</v>
      </c>
      <c r="Z371">
        <v>1</v>
      </c>
      <c r="AA371">
        <v>1</v>
      </c>
      <c r="AB371">
        <v>0</v>
      </c>
      <c r="AC371">
        <v>1</v>
      </c>
      <c r="AD371">
        <v>1</v>
      </c>
      <c r="AE371">
        <v>0</v>
      </c>
      <c r="AF371">
        <v>0</v>
      </c>
      <c r="AG371">
        <v>0</v>
      </c>
      <c r="AH371">
        <v>1</v>
      </c>
      <c r="AI371">
        <v>1</v>
      </c>
      <c r="AJ371">
        <v>0</v>
      </c>
      <c r="AK371">
        <v>0</v>
      </c>
      <c r="AL371">
        <v>1</v>
      </c>
      <c r="AM371">
        <v>0</v>
      </c>
      <c r="AN371">
        <v>0</v>
      </c>
      <c r="AO371">
        <v>1</v>
      </c>
      <c r="AP371">
        <v>0</v>
      </c>
      <c r="AQ371">
        <v>0</v>
      </c>
      <c r="AR371">
        <v>0</v>
      </c>
      <c r="AS371">
        <v>1</v>
      </c>
      <c r="AT371">
        <v>0</v>
      </c>
      <c r="AU371">
        <v>0</v>
      </c>
      <c r="AV371">
        <v>0</v>
      </c>
      <c r="AW371">
        <v>0</v>
      </c>
      <c r="AX371">
        <v>0</v>
      </c>
      <c r="AY371">
        <v>0</v>
      </c>
      <c r="AZ371">
        <v>0</v>
      </c>
      <c r="BA371">
        <v>0</v>
      </c>
      <c r="BB371">
        <v>0</v>
      </c>
      <c r="BC371">
        <v>0</v>
      </c>
      <c r="BD371">
        <v>0</v>
      </c>
      <c r="BE371">
        <v>0</v>
      </c>
      <c r="BF371">
        <v>0</v>
      </c>
      <c r="BG371">
        <v>0</v>
      </c>
      <c r="BH371">
        <v>0</v>
      </c>
      <c r="BI371">
        <v>0</v>
      </c>
      <c r="BJ371">
        <v>0</v>
      </c>
      <c r="BK371">
        <v>1</v>
      </c>
      <c r="BL371">
        <v>0</v>
      </c>
      <c r="BM371">
        <v>0</v>
      </c>
      <c r="BN371">
        <v>0</v>
      </c>
      <c r="BO371">
        <v>0</v>
      </c>
      <c r="BP371">
        <v>0</v>
      </c>
      <c r="BQ371">
        <v>0</v>
      </c>
      <c r="BR371">
        <v>0</v>
      </c>
      <c r="BS371">
        <v>1</v>
      </c>
      <c r="BT371">
        <v>1</v>
      </c>
      <c r="BU371">
        <v>0</v>
      </c>
      <c r="BV371">
        <v>0</v>
      </c>
      <c r="BW371">
        <v>1</v>
      </c>
      <c r="BX371">
        <v>0</v>
      </c>
      <c r="BY371">
        <v>0</v>
      </c>
      <c r="BZ371">
        <v>0</v>
      </c>
      <c r="CA371">
        <v>1</v>
      </c>
      <c r="CB371">
        <v>1</v>
      </c>
      <c r="CC371">
        <v>0</v>
      </c>
      <c r="CD371">
        <v>0</v>
      </c>
      <c r="CE371">
        <v>0</v>
      </c>
      <c r="CF371">
        <v>0</v>
      </c>
      <c r="CG371">
        <v>0</v>
      </c>
      <c r="CH371">
        <v>0</v>
      </c>
      <c r="CI371">
        <v>1</v>
      </c>
      <c r="CJ371">
        <v>0</v>
      </c>
      <c r="CK371">
        <v>0</v>
      </c>
      <c r="CL371">
        <v>0</v>
      </c>
      <c r="CM371">
        <v>0</v>
      </c>
      <c r="CN371">
        <v>0</v>
      </c>
      <c r="CO371">
        <v>0</v>
      </c>
      <c r="CP371">
        <v>0</v>
      </c>
      <c r="CQ371">
        <v>0</v>
      </c>
      <c r="CR371">
        <v>0</v>
      </c>
      <c r="CS371">
        <v>0</v>
      </c>
      <c r="CT371">
        <v>0</v>
      </c>
      <c r="CU371">
        <v>1</v>
      </c>
      <c r="CV371">
        <v>0</v>
      </c>
      <c r="CW371">
        <v>0</v>
      </c>
      <c r="CX371">
        <v>0</v>
      </c>
      <c r="CY371">
        <v>1</v>
      </c>
      <c r="CZ371">
        <v>0</v>
      </c>
      <c r="DA371">
        <v>1</v>
      </c>
      <c r="DB371">
        <v>0</v>
      </c>
      <c r="DC371">
        <v>1</v>
      </c>
      <c r="DD371">
        <v>0</v>
      </c>
      <c r="DE371">
        <v>0</v>
      </c>
      <c r="DF371">
        <v>0</v>
      </c>
      <c r="DG371">
        <v>0</v>
      </c>
      <c r="DH371">
        <v>1</v>
      </c>
      <c r="DI371">
        <v>0</v>
      </c>
      <c r="DJ371">
        <v>0</v>
      </c>
      <c r="DK371">
        <v>1</v>
      </c>
      <c r="DL371">
        <v>0</v>
      </c>
      <c r="DM371">
        <v>0</v>
      </c>
      <c r="DN371">
        <v>0</v>
      </c>
      <c r="DO371">
        <v>0</v>
      </c>
      <c r="DP371">
        <v>1</v>
      </c>
      <c r="DQ371">
        <v>1</v>
      </c>
      <c r="DR371">
        <v>0</v>
      </c>
      <c r="DS371">
        <v>0</v>
      </c>
      <c r="DT371">
        <v>0</v>
      </c>
      <c r="DU371">
        <v>0</v>
      </c>
      <c r="DV371">
        <v>0</v>
      </c>
      <c r="DW371">
        <v>0</v>
      </c>
      <c r="DX371">
        <v>0</v>
      </c>
      <c r="DY371">
        <v>0</v>
      </c>
      <c r="DZ371">
        <v>0</v>
      </c>
      <c r="EA371">
        <v>0</v>
      </c>
      <c r="EB371">
        <v>0</v>
      </c>
      <c r="EC371">
        <v>0</v>
      </c>
      <c r="ED371">
        <v>0</v>
      </c>
      <c r="EE371">
        <v>0</v>
      </c>
      <c r="EF371">
        <v>0</v>
      </c>
      <c r="EG371">
        <v>0</v>
      </c>
      <c r="EH371">
        <v>0</v>
      </c>
      <c r="EI371">
        <v>0</v>
      </c>
      <c r="EJ371">
        <v>1</v>
      </c>
      <c r="EK371">
        <v>0</v>
      </c>
      <c r="EL371">
        <v>0</v>
      </c>
      <c r="EM371">
        <v>0</v>
      </c>
      <c r="EN371">
        <v>0</v>
      </c>
      <c r="EO371">
        <v>0</v>
      </c>
      <c r="EP371">
        <v>0</v>
      </c>
      <c r="EQ371">
        <v>0</v>
      </c>
      <c r="ER371">
        <v>0</v>
      </c>
      <c r="ES371">
        <v>0</v>
      </c>
      <c r="ET371">
        <v>1</v>
      </c>
      <c r="EU371">
        <v>0</v>
      </c>
      <c r="EV371">
        <v>0</v>
      </c>
      <c r="EW371">
        <v>2</v>
      </c>
      <c r="EX371" t="s">
        <v>1925</v>
      </c>
      <c r="EY371" t="s">
        <v>1925</v>
      </c>
      <c r="EZ371" t="s">
        <v>1925</v>
      </c>
      <c r="FA371" t="s">
        <v>1925</v>
      </c>
      <c r="FB371" t="s">
        <v>1925</v>
      </c>
      <c r="FC371" t="s">
        <v>1925</v>
      </c>
      <c r="FD371" t="s">
        <v>1925</v>
      </c>
      <c r="FE371">
        <v>0</v>
      </c>
      <c r="FF371" t="s">
        <v>1925</v>
      </c>
      <c r="FG371" t="s">
        <v>1925</v>
      </c>
      <c r="FH371" t="s">
        <v>1925</v>
      </c>
      <c r="FI371" t="s">
        <v>1925</v>
      </c>
      <c r="FJ371" t="s">
        <v>1925</v>
      </c>
      <c r="FK371" t="s">
        <v>1925</v>
      </c>
      <c r="FL371">
        <v>0</v>
      </c>
      <c r="FM371">
        <v>0</v>
      </c>
      <c r="FN371">
        <v>0</v>
      </c>
      <c r="FO371">
        <v>1</v>
      </c>
      <c r="FP371">
        <v>0</v>
      </c>
      <c r="FQ371">
        <v>0</v>
      </c>
      <c r="FR371">
        <v>0</v>
      </c>
      <c r="FS371">
        <v>1</v>
      </c>
      <c r="FT371">
        <v>1</v>
      </c>
      <c r="FU371">
        <v>1</v>
      </c>
      <c r="FV371">
        <v>1</v>
      </c>
      <c r="FW371">
        <v>0</v>
      </c>
      <c r="FX371">
        <v>0</v>
      </c>
      <c r="FY371">
        <v>0</v>
      </c>
      <c r="FZ371">
        <v>0</v>
      </c>
      <c r="GA371">
        <v>0</v>
      </c>
      <c r="GB371">
        <v>0</v>
      </c>
      <c r="GC371">
        <v>1</v>
      </c>
      <c r="GD371">
        <v>0</v>
      </c>
      <c r="GE371">
        <v>1</v>
      </c>
      <c r="GF371">
        <v>1</v>
      </c>
      <c r="GG371">
        <v>0</v>
      </c>
      <c r="GH371">
        <v>1</v>
      </c>
      <c r="GI371">
        <v>0</v>
      </c>
      <c r="GJ371">
        <v>1</v>
      </c>
      <c r="GK371">
        <v>1</v>
      </c>
      <c r="GL371">
        <v>1</v>
      </c>
      <c r="GM371">
        <v>1</v>
      </c>
      <c r="GN371">
        <v>1</v>
      </c>
      <c r="GO371">
        <v>1</v>
      </c>
      <c r="GP371">
        <v>0</v>
      </c>
      <c r="GQ371">
        <v>0</v>
      </c>
      <c r="GR371" t="s">
        <v>1925</v>
      </c>
      <c r="GS371" t="s">
        <v>1925</v>
      </c>
      <c r="GT371" t="s">
        <v>1925</v>
      </c>
      <c r="GU371" t="s">
        <v>1925</v>
      </c>
      <c r="GV371" t="s">
        <v>1925</v>
      </c>
      <c r="GW371" t="s">
        <v>1925</v>
      </c>
      <c r="GX371" t="s">
        <v>1925</v>
      </c>
      <c r="GY371" t="s">
        <v>1925</v>
      </c>
      <c r="GZ371" t="s">
        <v>1925</v>
      </c>
      <c r="HA371" t="s">
        <v>1925</v>
      </c>
      <c r="HB371" t="s">
        <v>1925</v>
      </c>
      <c r="HC371" t="s">
        <v>1925</v>
      </c>
      <c r="HD371" t="s">
        <v>1925</v>
      </c>
      <c r="HE371">
        <v>1</v>
      </c>
      <c r="HF371">
        <v>1</v>
      </c>
      <c r="HG371">
        <v>1</v>
      </c>
      <c r="HH371">
        <v>0</v>
      </c>
      <c r="HI371">
        <v>0</v>
      </c>
      <c r="HJ371">
        <v>0</v>
      </c>
      <c r="HK371">
        <v>0</v>
      </c>
      <c r="HL371">
        <v>0</v>
      </c>
      <c r="HM371">
        <v>0</v>
      </c>
      <c r="HN371">
        <v>0</v>
      </c>
      <c r="HO371">
        <v>0</v>
      </c>
      <c r="HP371">
        <v>0</v>
      </c>
      <c r="HQ371">
        <v>0</v>
      </c>
      <c r="HR371">
        <v>0</v>
      </c>
      <c r="HS371">
        <v>0</v>
      </c>
    </row>
    <row r="372" spans="1:227" x14ac:dyDescent="0.35">
      <c r="A372" t="s">
        <v>1601</v>
      </c>
      <c r="B372" s="1">
        <v>39448</v>
      </c>
      <c r="C372" s="1">
        <v>39629</v>
      </c>
      <c r="D372">
        <v>1</v>
      </c>
      <c r="E372">
        <v>1</v>
      </c>
      <c r="F372">
        <v>1</v>
      </c>
      <c r="G372">
        <v>0</v>
      </c>
      <c r="H372">
        <v>0</v>
      </c>
      <c r="I372">
        <v>0</v>
      </c>
      <c r="J372">
        <v>0</v>
      </c>
      <c r="K372">
        <v>0</v>
      </c>
      <c r="L372">
        <v>0</v>
      </c>
      <c r="M372">
        <v>0</v>
      </c>
      <c r="N372">
        <v>0</v>
      </c>
      <c r="O372">
        <v>0</v>
      </c>
      <c r="P372">
        <v>0</v>
      </c>
      <c r="Q372">
        <v>0</v>
      </c>
      <c r="R372">
        <v>0</v>
      </c>
      <c r="S372">
        <v>1</v>
      </c>
      <c r="T372">
        <v>0</v>
      </c>
      <c r="U372">
        <v>0</v>
      </c>
      <c r="V372">
        <v>1</v>
      </c>
      <c r="W372">
        <v>0</v>
      </c>
      <c r="X372">
        <v>0</v>
      </c>
      <c r="Y372">
        <v>0</v>
      </c>
      <c r="Z372">
        <v>0</v>
      </c>
      <c r="AA372">
        <v>0</v>
      </c>
      <c r="AB372">
        <v>0</v>
      </c>
      <c r="AC372">
        <v>0</v>
      </c>
      <c r="AD372">
        <v>0</v>
      </c>
      <c r="AE372">
        <v>0</v>
      </c>
      <c r="AF372">
        <v>0</v>
      </c>
      <c r="AG372">
        <v>0</v>
      </c>
      <c r="AH372">
        <v>1</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1</v>
      </c>
      <c r="BL372">
        <v>0</v>
      </c>
      <c r="BM372">
        <v>1</v>
      </c>
      <c r="BN372">
        <v>0</v>
      </c>
      <c r="BO372">
        <v>0</v>
      </c>
      <c r="BP372">
        <v>0</v>
      </c>
      <c r="BQ372">
        <v>0</v>
      </c>
      <c r="BR372">
        <v>0</v>
      </c>
      <c r="BS372">
        <v>0</v>
      </c>
      <c r="BT372">
        <v>1</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1</v>
      </c>
      <c r="CO372" t="s">
        <v>1925</v>
      </c>
      <c r="CP372" t="s">
        <v>1925</v>
      </c>
      <c r="CQ372" t="s">
        <v>1925</v>
      </c>
      <c r="CR372" t="s">
        <v>1925</v>
      </c>
      <c r="CS372" t="s">
        <v>1925</v>
      </c>
      <c r="CT372" t="s">
        <v>1925</v>
      </c>
      <c r="CU372" t="s">
        <v>1925</v>
      </c>
      <c r="CV372" t="s">
        <v>1925</v>
      </c>
      <c r="CW372">
        <v>0</v>
      </c>
      <c r="CX372">
        <v>0</v>
      </c>
      <c r="CY372">
        <v>0</v>
      </c>
      <c r="CZ372">
        <v>0</v>
      </c>
      <c r="DA372">
        <v>0</v>
      </c>
      <c r="DB372">
        <v>0</v>
      </c>
      <c r="DC372">
        <v>0</v>
      </c>
      <c r="DD372">
        <v>0</v>
      </c>
      <c r="DE372">
        <v>0</v>
      </c>
      <c r="DF372">
        <v>0</v>
      </c>
      <c r="DG372">
        <v>0</v>
      </c>
      <c r="DH372">
        <v>1</v>
      </c>
      <c r="DI372">
        <v>0</v>
      </c>
      <c r="DJ372">
        <v>0</v>
      </c>
      <c r="DK372">
        <v>0</v>
      </c>
      <c r="DL372">
        <v>0</v>
      </c>
      <c r="DM372">
        <v>0</v>
      </c>
      <c r="DN372">
        <v>1</v>
      </c>
      <c r="DO372">
        <v>0</v>
      </c>
      <c r="DP372">
        <v>0</v>
      </c>
      <c r="DQ372">
        <v>0</v>
      </c>
      <c r="DR372">
        <v>0</v>
      </c>
      <c r="DS372">
        <v>0</v>
      </c>
      <c r="DT372">
        <v>0</v>
      </c>
      <c r="DU372">
        <v>0</v>
      </c>
      <c r="DV372">
        <v>0</v>
      </c>
      <c r="DW372">
        <v>0</v>
      </c>
      <c r="DX372">
        <v>0</v>
      </c>
      <c r="DY372">
        <v>0</v>
      </c>
      <c r="DZ372">
        <v>0</v>
      </c>
      <c r="EA372">
        <v>0</v>
      </c>
      <c r="EB372">
        <v>0</v>
      </c>
      <c r="EC372">
        <v>0</v>
      </c>
      <c r="ED372">
        <v>0</v>
      </c>
      <c r="EE372">
        <v>0</v>
      </c>
      <c r="EF372">
        <v>0</v>
      </c>
      <c r="EG372">
        <v>0</v>
      </c>
      <c r="EH372">
        <v>0</v>
      </c>
      <c r="EI372">
        <v>0</v>
      </c>
      <c r="EJ372">
        <v>1</v>
      </c>
      <c r="EK372">
        <v>0</v>
      </c>
      <c r="EL372">
        <v>0</v>
      </c>
      <c r="EM372">
        <v>1</v>
      </c>
      <c r="EN372">
        <v>0</v>
      </c>
      <c r="EO372">
        <v>0</v>
      </c>
      <c r="EP372">
        <v>0</v>
      </c>
      <c r="EQ372">
        <v>0</v>
      </c>
      <c r="ER372">
        <v>0</v>
      </c>
      <c r="ES372">
        <v>0</v>
      </c>
      <c r="ET372">
        <v>0</v>
      </c>
      <c r="EU372">
        <v>0</v>
      </c>
      <c r="EV372">
        <v>0</v>
      </c>
      <c r="EW372">
        <v>2</v>
      </c>
      <c r="EX372" t="s">
        <v>1925</v>
      </c>
      <c r="EY372" t="s">
        <v>1925</v>
      </c>
      <c r="EZ372" t="s">
        <v>1925</v>
      </c>
      <c r="FA372" t="s">
        <v>1925</v>
      </c>
      <c r="FB372" t="s">
        <v>1925</v>
      </c>
      <c r="FC372" t="s">
        <v>1925</v>
      </c>
      <c r="FD372" t="s">
        <v>1925</v>
      </c>
      <c r="FE372">
        <v>0</v>
      </c>
      <c r="FF372" t="s">
        <v>1925</v>
      </c>
      <c r="FG372" t="s">
        <v>1925</v>
      </c>
      <c r="FH372" t="s">
        <v>1925</v>
      </c>
      <c r="FI372" t="s">
        <v>1925</v>
      </c>
      <c r="FJ372" t="s">
        <v>1925</v>
      </c>
      <c r="FK372" t="s">
        <v>1925</v>
      </c>
      <c r="FL372">
        <v>0</v>
      </c>
      <c r="FM372">
        <v>0</v>
      </c>
      <c r="FN372">
        <v>0</v>
      </c>
      <c r="FO372">
        <v>0</v>
      </c>
      <c r="FP372">
        <v>0</v>
      </c>
      <c r="FQ372">
        <v>1</v>
      </c>
      <c r="FR372">
        <v>1</v>
      </c>
      <c r="FS372">
        <v>0</v>
      </c>
      <c r="FT372">
        <v>0</v>
      </c>
      <c r="FU372">
        <v>0</v>
      </c>
      <c r="FV372">
        <v>0</v>
      </c>
      <c r="FW372">
        <v>0</v>
      </c>
      <c r="FX372">
        <v>1</v>
      </c>
      <c r="FY372">
        <v>0</v>
      </c>
      <c r="FZ372">
        <v>0</v>
      </c>
      <c r="GA372">
        <v>0</v>
      </c>
      <c r="GB372">
        <v>0</v>
      </c>
      <c r="GC372">
        <v>1</v>
      </c>
      <c r="GD372">
        <v>0</v>
      </c>
      <c r="GE372">
        <v>0</v>
      </c>
      <c r="GF372">
        <v>0</v>
      </c>
      <c r="GG372">
        <v>0</v>
      </c>
      <c r="GH372">
        <v>0</v>
      </c>
      <c r="GI372">
        <v>0</v>
      </c>
      <c r="GJ372">
        <v>1</v>
      </c>
      <c r="GK372">
        <v>0</v>
      </c>
      <c r="GL372">
        <v>0</v>
      </c>
      <c r="GM372">
        <v>0</v>
      </c>
      <c r="GN372">
        <v>0</v>
      </c>
      <c r="GO372">
        <v>0</v>
      </c>
      <c r="GP372">
        <v>0</v>
      </c>
      <c r="GQ372">
        <v>0</v>
      </c>
      <c r="GR372" t="s">
        <v>1925</v>
      </c>
      <c r="GS372" t="s">
        <v>1925</v>
      </c>
      <c r="GT372" t="s">
        <v>1925</v>
      </c>
      <c r="GU372" t="s">
        <v>1925</v>
      </c>
      <c r="GV372" t="s">
        <v>1925</v>
      </c>
      <c r="GW372" t="s">
        <v>1925</v>
      </c>
      <c r="GX372" t="s">
        <v>1925</v>
      </c>
      <c r="GY372" t="s">
        <v>1925</v>
      </c>
      <c r="GZ372" t="s">
        <v>1925</v>
      </c>
      <c r="HA372" t="s">
        <v>1925</v>
      </c>
      <c r="HB372" t="s">
        <v>1925</v>
      </c>
      <c r="HC372" t="s">
        <v>1925</v>
      </c>
      <c r="HD372" t="s">
        <v>1925</v>
      </c>
      <c r="HE372">
        <v>1</v>
      </c>
      <c r="HF372">
        <v>1</v>
      </c>
      <c r="HG372">
        <v>0</v>
      </c>
      <c r="HH372">
        <v>0</v>
      </c>
      <c r="HI372">
        <v>0</v>
      </c>
      <c r="HJ372">
        <v>0</v>
      </c>
      <c r="HK372">
        <v>0</v>
      </c>
      <c r="HL372">
        <v>0</v>
      </c>
      <c r="HM372">
        <v>0</v>
      </c>
      <c r="HN372">
        <v>0</v>
      </c>
      <c r="HO372">
        <v>0</v>
      </c>
      <c r="HP372">
        <v>0</v>
      </c>
      <c r="HQ372">
        <v>0</v>
      </c>
      <c r="HR372">
        <v>0</v>
      </c>
      <c r="HS372">
        <v>0</v>
      </c>
    </row>
    <row r="373" spans="1:227" x14ac:dyDescent="0.35">
      <c r="A373" t="s">
        <v>1601</v>
      </c>
      <c r="B373" s="1">
        <v>39630</v>
      </c>
      <c r="C373" s="1">
        <v>40338</v>
      </c>
      <c r="D373">
        <v>1</v>
      </c>
      <c r="E373">
        <v>1</v>
      </c>
      <c r="F373">
        <v>1</v>
      </c>
      <c r="G373">
        <v>0</v>
      </c>
      <c r="H373">
        <v>0</v>
      </c>
      <c r="I373">
        <v>0</v>
      </c>
      <c r="J373">
        <v>0</v>
      </c>
      <c r="K373">
        <v>0</v>
      </c>
      <c r="L373">
        <v>0</v>
      </c>
      <c r="M373">
        <v>0</v>
      </c>
      <c r="N373">
        <v>0</v>
      </c>
      <c r="O373">
        <v>0</v>
      </c>
      <c r="P373">
        <v>0</v>
      </c>
      <c r="Q373">
        <v>0</v>
      </c>
      <c r="R373">
        <v>0</v>
      </c>
      <c r="S373">
        <v>1</v>
      </c>
      <c r="T373">
        <v>0</v>
      </c>
      <c r="U373">
        <v>0</v>
      </c>
      <c r="V373">
        <v>1</v>
      </c>
      <c r="W373">
        <v>0</v>
      </c>
      <c r="X373">
        <v>0</v>
      </c>
      <c r="Y373">
        <v>0</v>
      </c>
      <c r="Z373">
        <v>0</v>
      </c>
      <c r="AA373">
        <v>0</v>
      </c>
      <c r="AB373">
        <v>0</v>
      </c>
      <c r="AC373">
        <v>0</v>
      </c>
      <c r="AD373">
        <v>0</v>
      </c>
      <c r="AE373">
        <v>0</v>
      </c>
      <c r="AF373">
        <v>0</v>
      </c>
      <c r="AG373">
        <v>0</v>
      </c>
      <c r="AH373">
        <v>1</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1</v>
      </c>
      <c r="BL373">
        <v>0</v>
      </c>
      <c r="BM373">
        <v>1</v>
      </c>
      <c r="BN373">
        <v>0</v>
      </c>
      <c r="BO373">
        <v>0</v>
      </c>
      <c r="BP373">
        <v>0</v>
      </c>
      <c r="BQ373">
        <v>0</v>
      </c>
      <c r="BR373">
        <v>0</v>
      </c>
      <c r="BS373">
        <v>0</v>
      </c>
      <c r="BT373">
        <v>1</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1</v>
      </c>
      <c r="CO373" t="s">
        <v>1925</v>
      </c>
      <c r="CP373" t="s">
        <v>1925</v>
      </c>
      <c r="CQ373" t="s">
        <v>1925</v>
      </c>
      <c r="CR373" t="s">
        <v>1925</v>
      </c>
      <c r="CS373" t="s">
        <v>1925</v>
      </c>
      <c r="CT373" t="s">
        <v>1925</v>
      </c>
      <c r="CU373" t="s">
        <v>1925</v>
      </c>
      <c r="CV373" t="s">
        <v>1925</v>
      </c>
      <c r="CW373">
        <v>0</v>
      </c>
      <c r="CX373">
        <v>0</v>
      </c>
      <c r="CY373">
        <v>0</v>
      </c>
      <c r="CZ373">
        <v>0</v>
      </c>
      <c r="DA373">
        <v>0</v>
      </c>
      <c r="DB373">
        <v>0</v>
      </c>
      <c r="DC373">
        <v>0</v>
      </c>
      <c r="DD373">
        <v>0</v>
      </c>
      <c r="DE373">
        <v>0</v>
      </c>
      <c r="DF373">
        <v>0</v>
      </c>
      <c r="DG373">
        <v>0</v>
      </c>
      <c r="DH373">
        <v>1</v>
      </c>
      <c r="DI373">
        <v>0</v>
      </c>
      <c r="DJ373">
        <v>0</v>
      </c>
      <c r="DK373">
        <v>0</v>
      </c>
      <c r="DL373">
        <v>0</v>
      </c>
      <c r="DM373">
        <v>0</v>
      </c>
      <c r="DN373">
        <v>1</v>
      </c>
      <c r="DO373">
        <v>0</v>
      </c>
      <c r="DP373">
        <v>0</v>
      </c>
      <c r="DQ373">
        <v>0</v>
      </c>
      <c r="DR373">
        <v>0</v>
      </c>
      <c r="DS373">
        <v>0</v>
      </c>
      <c r="DT373">
        <v>0</v>
      </c>
      <c r="DU373">
        <v>0</v>
      </c>
      <c r="DV373">
        <v>0</v>
      </c>
      <c r="DW373">
        <v>0</v>
      </c>
      <c r="DX373">
        <v>0</v>
      </c>
      <c r="DY373">
        <v>0</v>
      </c>
      <c r="DZ373">
        <v>0</v>
      </c>
      <c r="EA373">
        <v>0</v>
      </c>
      <c r="EB373">
        <v>0</v>
      </c>
      <c r="EC373">
        <v>0</v>
      </c>
      <c r="ED373">
        <v>0</v>
      </c>
      <c r="EE373">
        <v>0</v>
      </c>
      <c r="EF373">
        <v>0</v>
      </c>
      <c r="EG373">
        <v>0</v>
      </c>
      <c r="EH373">
        <v>0</v>
      </c>
      <c r="EI373">
        <v>0</v>
      </c>
      <c r="EJ373">
        <v>1</v>
      </c>
      <c r="EK373">
        <v>0</v>
      </c>
      <c r="EL373">
        <v>0</v>
      </c>
      <c r="EM373">
        <v>1</v>
      </c>
      <c r="EN373">
        <v>0</v>
      </c>
      <c r="EO373">
        <v>0</v>
      </c>
      <c r="EP373">
        <v>0</v>
      </c>
      <c r="EQ373">
        <v>0</v>
      </c>
      <c r="ER373">
        <v>0</v>
      </c>
      <c r="ES373">
        <v>0</v>
      </c>
      <c r="ET373">
        <v>0</v>
      </c>
      <c r="EU373">
        <v>0</v>
      </c>
      <c r="EV373">
        <v>0</v>
      </c>
      <c r="EW373">
        <v>2</v>
      </c>
      <c r="EX373" t="s">
        <v>1925</v>
      </c>
      <c r="EY373" t="s">
        <v>1925</v>
      </c>
      <c r="EZ373" t="s">
        <v>1925</v>
      </c>
      <c r="FA373" t="s">
        <v>1925</v>
      </c>
      <c r="FB373" t="s">
        <v>1925</v>
      </c>
      <c r="FC373" t="s">
        <v>1925</v>
      </c>
      <c r="FD373" t="s">
        <v>1925</v>
      </c>
      <c r="FE373">
        <v>0</v>
      </c>
      <c r="FF373" t="s">
        <v>1925</v>
      </c>
      <c r="FG373" t="s">
        <v>1925</v>
      </c>
      <c r="FH373" t="s">
        <v>1925</v>
      </c>
      <c r="FI373" t="s">
        <v>1925</v>
      </c>
      <c r="FJ373" t="s">
        <v>1925</v>
      </c>
      <c r="FK373" t="s">
        <v>1925</v>
      </c>
      <c r="FL373">
        <v>0</v>
      </c>
      <c r="FM373">
        <v>0</v>
      </c>
      <c r="FN373">
        <v>0</v>
      </c>
      <c r="FO373">
        <v>0</v>
      </c>
      <c r="FP373">
        <v>0</v>
      </c>
      <c r="FQ373">
        <v>1</v>
      </c>
      <c r="FR373">
        <v>1</v>
      </c>
      <c r="FS373">
        <v>0</v>
      </c>
      <c r="FT373">
        <v>0</v>
      </c>
      <c r="FU373">
        <v>0</v>
      </c>
      <c r="FV373">
        <v>0</v>
      </c>
      <c r="FW373">
        <v>0</v>
      </c>
      <c r="FX373">
        <v>1</v>
      </c>
      <c r="FY373">
        <v>0</v>
      </c>
      <c r="FZ373">
        <v>0</v>
      </c>
      <c r="GA373">
        <v>0</v>
      </c>
      <c r="GB373">
        <v>0</v>
      </c>
      <c r="GC373">
        <v>1</v>
      </c>
      <c r="GD373">
        <v>0</v>
      </c>
      <c r="GE373">
        <v>0</v>
      </c>
      <c r="GF373">
        <v>0</v>
      </c>
      <c r="GG373">
        <v>0</v>
      </c>
      <c r="GH373">
        <v>0</v>
      </c>
      <c r="GI373">
        <v>0</v>
      </c>
      <c r="GJ373">
        <v>1</v>
      </c>
      <c r="GK373">
        <v>0</v>
      </c>
      <c r="GL373">
        <v>0</v>
      </c>
      <c r="GM373">
        <v>0</v>
      </c>
      <c r="GN373">
        <v>0</v>
      </c>
      <c r="GO373">
        <v>0</v>
      </c>
      <c r="GP373">
        <v>0</v>
      </c>
      <c r="GQ373">
        <v>0</v>
      </c>
      <c r="GR373" t="s">
        <v>1925</v>
      </c>
      <c r="GS373" t="s">
        <v>1925</v>
      </c>
      <c r="GT373" t="s">
        <v>1925</v>
      </c>
      <c r="GU373" t="s">
        <v>1925</v>
      </c>
      <c r="GV373" t="s">
        <v>1925</v>
      </c>
      <c r="GW373" t="s">
        <v>1925</v>
      </c>
      <c r="GX373" t="s">
        <v>1925</v>
      </c>
      <c r="GY373" t="s">
        <v>1925</v>
      </c>
      <c r="GZ373" t="s">
        <v>1925</v>
      </c>
      <c r="HA373" t="s">
        <v>1925</v>
      </c>
      <c r="HB373" t="s">
        <v>1925</v>
      </c>
      <c r="HC373" t="s">
        <v>1925</v>
      </c>
      <c r="HD373" t="s">
        <v>1925</v>
      </c>
      <c r="HE373">
        <v>1</v>
      </c>
      <c r="HF373">
        <v>1</v>
      </c>
      <c r="HG373">
        <v>0</v>
      </c>
      <c r="HH373">
        <v>0</v>
      </c>
      <c r="HI373">
        <v>0</v>
      </c>
      <c r="HJ373">
        <v>0</v>
      </c>
      <c r="HK373">
        <v>0</v>
      </c>
      <c r="HL373">
        <v>0</v>
      </c>
      <c r="HM373">
        <v>0</v>
      </c>
      <c r="HN373">
        <v>0</v>
      </c>
      <c r="HO373">
        <v>0</v>
      </c>
      <c r="HP373">
        <v>0</v>
      </c>
      <c r="HQ373">
        <v>0</v>
      </c>
      <c r="HR373">
        <v>0</v>
      </c>
      <c r="HS373">
        <v>0</v>
      </c>
    </row>
    <row r="374" spans="1:227" x14ac:dyDescent="0.35">
      <c r="A374" t="s">
        <v>1601</v>
      </c>
      <c r="B374" s="1">
        <v>40339</v>
      </c>
      <c r="C374" s="1">
        <v>40693</v>
      </c>
      <c r="D374">
        <v>1</v>
      </c>
      <c r="E374">
        <v>1</v>
      </c>
      <c r="F374">
        <v>1</v>
      </c>
      <c r="G374">
        <v>0</v>
      </c>
      <c r="H374">
        <v>0</v>
      </c>
      <c r="I374">
        <v>0</v>
      </c>
      <c r="J374">
        <v>0</v>
      </c>
      <c r="K374">
        <v>0</v>
      </c>
      <c r="L374">
        <v>0</v>
      </c>
      <c r="M374">
        <v>0</v>
      </c>
      <c r="N374">
        <v>0</v>
      </c>
      <c r="O374">
        <v>0</v>
      </c>
      <c r="P374">
        <v>0</v>
      </c>
      <c r="Q374">
        <v>0</v>
      </c>
      <c r="R374">
        <v>0</v>
      </c>
      <c r="S374">
        <v>1</v>
      </c>
      <c r="T374">
        <v>0</v>
      </c>
      <c r="U374">
        <v>0</v>
      </c>
      <c r="V374">
        <v>1</v>
      </c>
      <c r="W374">
        <v>0</v>
      </c>
      <c r="X374">
        <v>0</v>
      </c>
      <c r="Y374">
        <v>0</v>
      </c>
      <c r="Z374">
        <v>0</v>
      </c>
      <c r="AA374">
        <v>0</v>
      </c>
      <c r="AB374">
        <v>0</v>
      </c>
      <c r="AC374">
        <v>0</v>
      </c>
      <c r="AD374">
        <v>0</v>
      </c>
      <c r="AE374">
        <v>0</v>
      </c>
      <c r="AF374">
        <v>0</v>
      </c>
      <c r="AG374">
        <v>0</v>
      </c>
      <c r="AH374">
        <v>1</v>
      </c>
      <c r="AI374">
        <v>0</v>
      </c>
      <c r="AJ374">
        <v>0</v>
      </c>
      <c r="AK374">
        <v>0</v>
      </c>
      <c r="AL374">
        <v>0</v>
      </c>
      <c r="AM374">
        <v>0</v>
      </c>
      <c r="AN374">
        <v>0</v>
      </c>
      <c r="AO374">
        <v>0</v>
      </c>
      <c r="AP374">
        <v>0</v>
      </c>
      <c r="AQ374">
        <v>0</v>
      </c>
      <c r="AR374">
        <v>0</v>
      </c>
      <c r="AS374">
        <v>0</v>
      </c>
      <c r="AT374">
        <v>0</v>
      </c>
      <c r="AU374">
        <v>0</v>
      </c>
      <c r="AV374">
        <v>0</v>
      </c>
      <c r="AW374">
        <v>0</v>
      </c>
      <c r="AX374">
        <v>0</v>
      </c>
      <c r="AY374">
        <v>0</v>
      </c>
      <c r="AZ374">
        <v>0</v>
      </c>
      <c r="BA374">
        <v>0</v>
      </c>
      <c r="BB374">
        <v>0</v>
      </c>
      <c r="BC374">
        <v>0</v>
      </c>
      <c r="BD374">
        <v>0</v>
      </c>
      <c r="BE374">
        <v>0</v>
      </c>
      <c r="BF374">
        <v>0</v>
      </c>
      <c r="BG374">
        <v>0</v>
      </c>
      <c r="BH374">
        <v>0</v>
      </c>
      <c r="BI374">
        <v>0</v>
      </c>
      <c r="BJ374">
        <v>0</v>
      </c>
      <c r="BK374">
        <v>1</v>
      </c>
      <c r="BL374">
        <v>0</v>
      </c>
      <c r="BM374">
        <v>1</v>
      </c>
      <c r="BN374">
        <v>0</v>
      </c>
      <c r="BO374">
        <v>0</v>
      </c>
      <c r="BP374">
        <v>0</v>
      </c>
      <c r="BQ374">
        <v>0</v>
      </c>
      <c r="BR374">
        <v>0</v>
      </c>
      <c r="BS374">
        <v>0</v>
      </c>
      <c r="BT374">
        <v>1</v>
      </c>
      <c r="BU374">
        <v>0</v>
      </c>
      <c r="BV374">
        <v>0</v>
      </c>
      <c r="BW374">
        <v>0</v>
      </c>
      <c r="BX374">
        <v>0</v>
      </c>
      <c r="BY374">
        <v>0</v>
      </c>
      <c r="BZ374">
        <v>0</v>
      </c>
      <c r="CA374">
        <v>0</v>
      </c>
      <c r="CB374">
        <v>0</v>
      </c>
      <c r="CC374">
        <v>0</v>
      </c>
      <c r="CD374">
        <v>0</v>
      </c>
      <c r="CE374">
        <v>0</v>
      </c>
      <c r="CF374">
        <v>0</v>
      </c>
      <c r="CG374">
        <v>0</v>
      </c>
      <c r="CH374">
        <v>0</v>
      </c>
      <c r="CI374">
        <v>0</v>
      </c>
      <c r="CJ374">
        <v>0</v>
      </c>
      <c r="CK374">
        <v>0</v>
      </c>
      <c r="CL374">
        <v>0</v>
      </c>
      <c r="CM374">
        <v>0</v>
      </c>
      <c r="CN374">
        <v>1</v>
      </c>
      <c r="CO374" t="s">
        <v>1925</v>
      </c>
      <c r="CP374" t="s">
        <v>1925</v>
      </c>
      <c r="CQ374" t="s">
        <v>1925</v>
      </c>
      <c r="CR374" t="s">
        <v>1925</v>
      </c>
      <c r="CS374" t="s">
        <v>1925</v>
      </c>
      <c r="CT374" t="s">
        <v>1925</v>
      </c>
      <c r="CU374" t="s">
        <v>1925</v>
      </c>
      <c r="CV374" t="s">
        <v>1925</v>
      </c>
      <c r="CW374">
        <v>0</v>
      </c>
      <c r="CX374">
        <v>0</v>
      </c>
      <c r="CY374">
        <v>0</v>
      </c>
      <c r="CZ374">
        <v>0</v>
      </c>
      <c r="DA374">
        <v>0</v>
      </c>
      <c r="DB374">
        <v>0</v>
      </c>
      <c r="DC374">
        <v>0</v>
      </c>
      <c r="DD374">
        <v>0</v>
      </c>
      <c r="DE374">
        <v>0</v>
      </c>
      <c r="DF374">
        <v>0</v>
      </c>
      <c r="DG374">
        <v>0</v>
      </c>
      <c r="DH374">
        <v>1</v>
      </c>
      <c r="DI374">
        <v>0</v>
      </c>
      <c r="DJ374">
        <v>0</v>
      </c>
      <c r="DK374">
        <v>0</v>
      </c>
      <c r="DL374">
        <v>0</v>
      </c>
      <c r="DM374">
        <v>0</v>
      </c>
      <c r="DN374">
        <v>1</v>
      </c>
      <c r="DO374">
        <v>0</v>
      </c>
      <c r="DP374">
        <v>0</v>
      </c>
      <c r="DQ374">
        <v>0</v>
      </c>
      <c r="DR374">
        <v>0</v>
      </c>
      <c r="DS374">
        <v>0</v>
      </c>
      <c r="DT374">
        <v>0</v>
      </c>
      <c r="DU374">
        <v>0</v>
      </c>
      <c r="DV374">
        <v>0</v>
      </c>
      <c r="DW374">
        <v>0</v>
      </c>
      <c r="DX374">
        <v>0</v>
      </c>
      <c r="DY374">
        <v>0</v>
      </c>
      <c r="DZ374">
        <v>0</v>
      </c>
      <c r="EA374">
        <v>0</v>
      </c>
      <c r="EB374">
        <v>0</v>
      </c>
      <c r="EC374">
        <v>0</v>
      </c>
      <c r="ED374">
        <v>0</v>
      </c>
      <c r="EE374">
        <v>0</v>
      </c>
      <c r="EF374">
        <v>0</v>
      </c>
      <c r="EG374">
        <v>0</v>
      </c>
      <c r="EH374">
        <v>0</v>
      </c>
      <c r="EI374">
        <v>0</v>
      </c>
      <c r="EJ374">
        <v>1</v>
      </c>
      <c r="EK374">
        <v>0</v>
      </c>
      <c r="EL374">
        <v>0</v>
      </c>
      <c r="EM374">
        <v>1</v>
      </c>
      <c r="EN374">
        <v>0</v>
      </c>
      <c r="EO374">
        <v>0</v>
      </c>
      <c r="EP374">
        <v>0</v>
      </c>
      <c r="EQ374">
        <v>0</v>
      </c>
      <c r="ER374">
        <v>0</v>
      </c>
      <c r="ES374">
        <v>0</v>
      </c>
      <c r="ET374">
        <v>0</v>
      </c>
      <c r="EU374">
        <v>0</v>
      </c>
      <c r="EV374">
        <v>0</v>
      </c>
      <c r="EW374">
        <v>2</v>
      </c>
      <c r="EX374" t="s">
        <v>1925</v>
      </c>
      <c r="EY374" t="s">
        <v>1925</v>
      </c>
      <c r="EZ374" t="s">
        <v>1925</v>
      </c>
      <c r="FA374" t="s">
        <v>1925</v>
      </c>
      <c r="FB374" t="s">
        <v>1925</v>
      </c>
      <c r="FC374" t="s">
        <v>1925</v>
      </c>
      <c r="FD374" t="s">
        <v>1925</v>
      </c>
      <c r="FE374">
        <v>0</v>
      </c>
      <c r="FF374" t="s">
        <v>1925</v>
      </c>
      <c r="FG374" t="s">
        <v>1925</v>
      </c>
      <c r="FH374" t="s">
        <v>1925</v>
      </c>
      <c r="FI374" t="s">
        <v>1925</v>
      </c>
      <c r="FJ374" t="s">
        <v>1925</v>
      </c>
      <c r="FK374" t="s">
        <v>1925</v>
      </c>
      <c r="FL374">
        <v>0</v>
      </c>
      <c r="FM374">
        <v>0</v>
      </c>
      <c r="FN374">
        <v>0</v>
      </c>
      <c r="FO374">
        <v>0</v>
      </c>
      <c r="FP374">
        <v>0</v>
      </c>
      <c r="FQ374">
        <v>1</v>
      </c>
      <c r="FR374">
        <v>1</v>
      </c>
      <c r="FS374">
        <v>0</v>
      </c>
      <c r="FT374">
        <v>0</v>
      </c>
      <c r="FU374">
        <v>0</v>
      </c>
      <c r="FV374">
        <v>0</v>
      </c>
      <c r="FW374">
        <v>0</v>
      </c>
      <c r="FX374">
        <v>1</v>
      </c>
      <c r="FY374">
        <v>0</v>
      </c>
      <c r="FZ374">
        <v>0</v>
      </c>
      <c r="GA374">
        <v>0</v>
      </c>
      <c r="GB374">
        <v>0</v>
      </c>
      <c r="GC374">
        <v>1</v>
      </c>
      <c r="GD374">
        <v>0</v>
      </c>
      <c r="GE374">
        <v>0</v>
      </c>
      <c r="GF374">
        <v>0</v>
      </c>
      <c r="GG374">
        <v>0</v>
      </c>
      <c r="GH374">
        <v>0</v>
      </c>
      <c r="GI374">
        <v>0</v>
      </c>
      <c r="GJ374">
        <v>1</v>
      </c>
      <c r="GK374">
        <v>0</v>
      </c>
      <c r="GL374">
        <v>0</v>
      </c>
      <c r="GM374">
        <v>0</v>
      </c>
      <c r="GN374">
        <v>0</v>
      </c>
      <c r="GO374">
        <v>0</v>
      </c>
      <c r="GP374">
        <v>0</v>
      </c>
      <c r="GQ374">
        <v>0</v>
      </c>
      <c r="GR374" t="s">
        <v>1925</v>
      </c>
      <c r="GS374" t="s">
        <v>1925</v>
      </c>
      <c r="GT374" t="s">
        <v>1925</v>
      </c>
      <c r="GU374" t="s">
        <v>1925</v>
      </c>
      <c r="GV374" t="s">
        <v>1925</v>
      </c>
      <c r="GW374" t="s">
        <v>1925</v>
      </c>
      <c r="GX374" t="s">
        <v>1925</v>
      </c>
      <c r="GY374" t="s">
        <v>1925</v>
      </c>
      <c r="GZ374" t="s">
        <v>1925</v>
      </c>
      <c r="HA374" t="s">
        <v>1925</v>
      </c>
      <c r="HB374" t="s">
        <v>1925</v>
      </c>
      <c r="HC374" t="s">
        <v>1925</v>
      </c>
      <c r="HD374" t="s">
        <v>1925</v>
      </c>
      <c r="HE374">
        <v>1</v>
      </c>
      <c r="HF374">
        <v>1</v>
      </c>
      <c r="HG374">
        <v>0</v>
      </c>
      <c r="HH374">
        <v>0</v>
      </c>
      <c r="HI374">
        <v>0</v>
      </c>
      <c r="HJ374">
        <v>0</v>
      </c>
      <c r="HK374">
        <v>0</v>
      </c>
      <c r="HL374">
        <v>0</v>
      </c>
      <c r="HM374">
        <v>0</v>
      </c>
      <c r="HN374">
        <v>0</v>
      </c>
      <c r="HO374">
        <v>0</v>
      </c>
      <c r="HP374">
        <v>0</v>
      </c>
      <c r="HQ374">
        <v>0</v>
      </c>
      <c r="HR374">
        <v>0</v>
      </c>
      <c r="HS374">
        <v>0</v>
      </c>
    </row>
    <row r="375" spans="1:227" x14ac:dyDescent="0.35">
      <c r="A375" t="s">
        <v>1601</v>
      </c>
      <c r="B375" s="1">
        <v>40694</v>
      </c>
      <c r="C375" s="1">
        <v>41683</v>
      </c>
      <c r="D375">
        <v>1</v>
      </c>
      <c r="E375">
        <v>1</v>
      </c>
      <c r="F375">
        <v>1</v>
      </c>
      <c r="G375">
        <v>0</v>
      </c>
      <c r="H375">
        <v>0</v>
      </c>
      <c r="I375">
        <v>0</v>
      </c>
      <c r="J375">
        <v>0</v>
      </c>
      <c r="K375">
        <v>0</v>
      </c>
      <c r="L375">
        <v>0</v>
      </c>
      <c r="M375">
        <v>0</v>
      </c>
      <c r="N375">
        <v>0</v>
      </c>
      <c r="O375">
        <v>0</v>
      </c>
      <c r="P375">
        <v>0</v>
      </c>
      <c r="Q375">
        <v>0</v>
      </c>
      <c r="R375">
        <v>0</v>
      </c>
      <c r="S375">
        <v>1</v>
      </c>
      <c r="T375">
        <v>0</v>
      </c>
      <c r="U375">
        <v>0</v>
      </c>
      <c r="V375">
        <v>1</v>
      </c>
      <c r="W375">
        <v>0</v>
      </c>
      <c r="X375">
        <v>0</v>
      </c>
      <c r="Y375">
        <v>0</v>
      </c>
      <c r="Z375">
        <v>0</v>
      </c>
      <c r="AA375">
        <v>0</v>
      </c>
      <c r="AB375">
        <v>0</v>
      </c>
      <c r="AC375">
        <v>0</v>
      </c>
      <c r="AD375">
        <v>0</v>
      </c>
      <c r="AE375">
        <v>0</v>
      </c>
      <c r="AF375">
        <v>0</v>
      </c>
      <c r="AG375">
        <v>0</v>
      </c>
      <c r="AH375">
        <v>1</v>
      </c>
      <c r="AI375">
        <v>0</v>
      </c>
      <c r="AJ375">
        <v>0</v>
      </c>
      <c r="AK375">
        <v>0</v>
      </c>
      <c r="AL375">
        <v>0</v>
      </c>
      <c r="AM375">
        <v>0</v>
      </c>
      <c r="AN375">
        <v>1</v>
      </c>
      <c r="AO375">
        <v>0</v>
      </c>
      <c r="AP375">
        <v>0</v>
      </c>
      <c r="AQ375">
        <v>0</v>
      </c>
      <c r="AR375">
        <v>0</v>
      </c>
      <c r="AS375">
        <v>0</v>
      </c>
      <c r="AT375">
        <v>0</v>
      </c>
      <c r="AU375">
        <v>0</v>
      </c>
      <c r="AV375">
        <v>0</v>
      </c>
      <c r="AW375">
        <v>0</v>
      </c>
      <c r="AX375">
        <v>0</v>
      </c>
      <c r="AY375">
        <v>0</v>
      </c>
      <c r="AZ375">
        <v>0</v>
      </c>
      <c r="BA375">
        <v>0</v>
      </c>
      <c r="BB375">
        <v>0</v>
      </c>
      <c r="BC375">
        <v>0</v>
      </c>
      <c r="BD375">
        <v>0</v>
      </c>
      <c r="BE375">
        <v>0</v>
      </c>
      <c r="BF375">
        <v>0</v>
      </c>
      <c r="BG375">
        <v>0</v>
      </c>
      <c r="BH375">
        <v>0</v>
      </c>
      <c r="BI375">
        <v>0</v>
      </c>
      <c r="BJ375">
        <v>0</v>
      </c>
      <c r="BK375">
        <v>1</v>
      </c>
      <c r="BL375">
        <v>0</v>
      </c>
      <c r="BM375">
        <v>1</v>
      </c>
      <c r="BN375">
        <v>0</v>
      </c>
      <c r="BO375">
        <v>0</v>
      </c>
      <c r="BP375">
        <v>0</v>
      </c>
      <c r="BQ375">
        <v>0</v>
      </c>
      <c r="BR375">
        <v>0</v>
      </c>
      <c r="BS375">
        <v>0</v>
      </c>
      <c r="BT375">
        <v>1</v>
      </c>
      <c r="BU375">
        <v>0</v>
      </c>
      <c r="BV375">
        <v>0</v>
      </c>
      <c r="BW375">
        <v>0</v>
      </c>
      <c r="BX375">
        <v>0</v>
      </c>
      <c r="BY375">
        <v>0</v>
      </c>
      <c r="BZ375">
        <v>0</v>
      </c>
      <c r="CA375">
        <v>0</v>
      </c>
      <c r="CB375">
        <v>0</v>
      </c>
      <c r="CC375">
        <v>0</v>
      </c>
      <c r="CD375">
        <v>0</v>
      </c>
      <c r="CE375">
        <v>0</v>
      </c>
      <c r="CF375">
        <v>0</v>
      </c>
      <c r="CG375">
        <v>0</v>
      </c>
      <c r="CH375">
        <v>0</v>
      </c>
      <c r="CI375">
        <v>0</v>
      </c>
      <c r="CJ375">
        <v>0</v>
      </c>
      <c r="CK375">
        <v>0</v>
      </c>
      <c r="CL375">
        <v>0</v>
      </c>
      <c r="CM375">
        <v>0</v>
      </c>
      <c r="CN375">
        <v>1</v>
      </c>
      <c r="CO375" t="s">
        <v>1925</v>
      </c>
      <c r="CP375" t="s">
        <v>1925</v>
      </c>
      <c r="CQ375" t="s">
        <v>1925</v>
      </c>
      <c r="CR375" t="s">
        <v>1925</v>
      </c>
      <c r="CS375" t="s">
        <v>1925</v>
      </c>
      <c r="CT375" t="s">
        <v>1925</v>
      </c>
      <c r="CU375" t="s">
        <v>1925</v>
      </c>
      <c r="CV375" t="s">
        <v>1925</v>
      </c>
      <c r="CW375">
        <v>0</v>
      </c>
      <c r="CX375">
        <v>0</v>
      </c>
      <c r="CY375">
        <v>0</v>
      </c>
      <c r="CZ375">
        <v>0</v>
      </c>
      <c r="DA375">
        <v>0</v>
      </c>
      <c r="DB375">
        <v>0</v>
      </c>
      <c r="DC375">
        <v>0</v>
      </c>
      <c r="DD375">
        <v>0</v>
      </c>
      <c r="DE375">
        <v>0</v>
      </c>
      <c r="DF375">
        <v>0</v>
      </c>
      <c r="DG375">
        <v>0</v>
      </c>
      <c r="DH375">
        <v>1</v>
      </c>
      <c r="DI375">
        <v>0</v>
      </c>
      <c r="DJ375">
        <v>0</v>
      </c>
      <c r="DK375">
        <v>0</v>
      </c>
      <c r="DL375">
        <v>0</v>
      </c>
      <c r="DM375">
        <v>0</v>
      </c>
      <c r="DN375">
        <v>1</v>
      </c>
      <c r="DO375">
        <v>0</v>
      </c>
      <c r="DP375">
        <v>0</v>
      </c>
      <c r="DQ375">
        <v>0</v>
      </c>
      <c r="DR375">
        <v>0</v>
      </c>
      <c r="DS375">
        <v>0</v>
      </c>
      <c r="DT375">
        <v>0</v>
      </c>
      <c r="DU375">
        <v>0</v>
      </c>
      <c r="DV375">
        <v>0</v>
      </c>
      <c r="DW375">
        <v>0</v>
      </c>
      <c r="DX375">
        <v>0</v>
      </c>
      <c r="DY375">
        <v>0</v>
      </c>
      <c r="DZ375">
        <v>0</v>
      </c>
      <c r="EA375">
        <v>0</v>
      </c>
      <c r="EB375">
        <v>0</v>
      </c>
      <c r="EC375">
        <v>0</v>
      </c>
      <c r="ED375">
        <v>0</v>
      </c>
      <c r="EE375">
        <v>0</v>
      </c>
      <c r="EF375">
        <v>0</v>
      </c>
      <c r="EG375">
        <v>0</v>
      </c>
      <c r="EH375">
        <v>0</v>
      </c>
      <c r="EI375">
        <v>0</v>
      </c>
      <c r="EJ375">
        <v>1</v>
      </c>
      <c r="EK375">
        <v>0</v>
      </c>
      <c r="EL375">
        <v>0</v>
      </c>
      <c r="EM375">
        <v>1</v>
      </c>
      <c r="EN375">
        <v>0</v>
      </c>
      <c r="EO375">
        <v>0</v>
      </c>
      <c r="EP375">
        <v>0</v>
      </c>
      <c r="EQ375">
        <v>0</v>
      </c>
      <c r="ER375">
        <v>0</v>
      </c>
      <c r="ES375">
        <v>0</v>
      </c>
      <c r="ET375">
        <v>0</v>
      </c>
      <c r="EU375">
        <v>0</v>
      </c>
      <c r="EV375">
        <v>0</v>
      </c>
      <c r="EW375">
        <v>2</v>
      </c>
      <c r="EX375" t="s">
        <v>1925</v>
      </c>
      <c r="EY375" t="s">
        <v>1925</v>
      </c>
      <c r="EZ375" t="s">
        <v>1925</v>
      </c>
      <c r="FA375" t="s">
        <v>1925</v>
      </c>
      <c r="FB375" t="s">
        <v>1925</v>
      </c>
      <c r="FC375" t="s">
        <v>1925</v>
      </c>
      <c r="FD375" t="s">
        <v>1925</v>
      </c>
      <c r="FE375">
        <v>0</v>
      </c>
      <c r="FF375" t="s">
        <v>1925</v>
      </c>
      <c r="FG375" t="s">
        <v>1925</v>
      </c>
      <c r="FH375" t="s">
        <v>1925</v>
      </c>
      <c r="FI375" t="s">
        <v>1925</v>
      </c>
      <c r="FJ375" t="s">
        <v>1925</v>
      </c>
      <c r="FK375" t="s">
        <v>1925</v>
      </c>
      <c r="FL375">
        <v>0</v>
      </c>
      <c r="FM375">
        <v>0</v>
      </c>
      <c r="FN375">
        <v>0</v>
      </c>
      <c r="FO375">
        <v>0</v>
      </c>
      <c r="FP375">
        <v>0</v>
      </c>
      <c r="FQ375">
        <v>1</v>
      </c>
      <c r="FR375">
        <v>1</v>
      </c>
      <c r="FS375">
        <v>0</v>
      </c>
      <c r="FT375">
        <v>0</v>
      </c>
      <c r="FU375">
        <v>0</v>
      </c>
      <c r="FV375">
        <v>0</v>
      </c>
      <c r="FW375">
        <v>0</v>
      </c>
      <c r="FX375">
        <v>1</v>
      </c>
      <c r="FY375">
        <v>0</v>
      </c>
      <c r="FZ375">
        <v>0</v>
      </c>
      <c r="GA375">
        <v>0</v>
      </c>
      <c r="GB375">
        <v>0</v>
      </c>
      <c r="GC375">
        <v>1</v>
      </c>
      <c r="GD375">
        <v>0</v>
      </c>
      <c r="GE375">
        <v>0</v>
      </c>
      <c r="GF375">
        <v>0</v>
      </c>
      <c r="GG375">
        <v>0</v>
      </c>
      <c r="GH375">
        <v>0</v>
      </c>
      <c r="GI375">
        <v>0</v>
      </c>
      <c r="GJ375">
        <v>1</v>
      </c>
      <c r="GK375">
        <v>0</v>
      </c>
      <c r="GL375">
        <v>0</v>
      </c>
      <c r="GM375">
        <v>0</v>
      </c>
      <c r="GN375">
        <v>0</v>
      </c>
      <c r="GO375">
        <v>0</v>
      </c>
      <c r="GP375">
        <v>0</v>
      </c>
      <c r="GQ375">
        <v>0</v>
      </c>
      <c r="GR375" t="s">
        <v>1925</v>
      </c>
      <c r="GS375" t="s">
        <v>1925</v>
      </c>
      <c r="GT375" t="s">
        <v>1925</v>
      </c>
      <c r="GU375" t="s">
        <v>1925</v>
      </c>
      <c r="GV375" t="s">
        <v>1925</v>
      </c>
      <c r="GW375" t="s">
        <v>1925</v>
      </c>
      <c r="GX375" t="s">
        <v>1925</v>
      </c>
      <c r="GY375" t="s">
        <v>1925</v>
      </c>
      <c r="GZ375" t="s">
        <v>1925</v>
      </c>
      <c r="HA375" t="s">
        <v>1925</v>
      </c>
      <c r="HB375" t="s">
        <v>1925</v>
      </c>
      <c r="HC375" t="s">
        <v>1925</v>
      </c>
      <c r="HD375" t="s">
        <v>1925</v>
      </c>
      <c r="HE375">
        <v>1</v>
      </c>
      <c r="HF375">
        <v>1</v>
      </c>
      <c r="HG375">
        <v>0</v>
      </c>
      <c r="HH375">
        <v>0</v>
      </c>
      <c r="HI375">
        <v>0</v>
      </c>
      <c r="HJ375">
        <v>0</v>
      </c>
      <c r="HK375">
        <v>0</v>
      </c>
      <c r="HL375">
        <v>0</v>
      </c>
      <c r="HM375">
        <v>0</v>
      </c>
      <c r="HN375">
        <v>0</v>
      </c>
      <c r="HO375">
        <v>0</v>
      </c>
      <c r="HP375">
        <v>0</v>
      </c>
      <c r="HQ375">
        <v>0</v>
      </c>
      <c r="HR375">
        <v>0</v>
      </c>
      <c r="HS375">
        <v>0</v>
      </c>
    </row>
    <row r="376" spans="1:227" x14ac:dyDescent="0.35">
      <c r="A376" t="s">
        <v>1601</v>
      </c>
      <c r="B376" s="1">
        <v>41684</v>
      </c>
      <c r="C376" s="1">
        <v>41820</v>
      </c>
      <c r="D376">
        <v>1</v>
      </c>
      <c r="E376">
        <v>1</v>
      </c>
      <c r="F376">
        <v>1</v>
      </c>
      <c r="G376">
        <v>0</v>
      </c>
      <c r="H376">
        <v>0</v>
      </c>
      <c r="I376">
        <v>0</v>
      </c>
      <c r="J376">
        <v>0</v>
      </c>
      <c r="K376">
        <v>0</v>
      </c>
      <c r="L376">
        <v>0</v>
      </c>
      <c r="M376">
        <v>0</v>
      </c>
      <c r="N376">
        <v>0</v>
      </c>
      <c r="O376">
        <v>0</v>
      </c>
      <c r="P376">
        <v>0</v>
      </c>
      <c r="Q376">
        <v>0</v>
      </c>
      <c r="R376">
        <v>0</v>
      </c>
      <c r="S376">
        <v>1</v>
      </c>
      <c r="T376">
        <v>0</v>
      </c>
      <c r="U376">
        <v>0</v>
      </c>
      <c r="V376">
        <v>1</v>
      </c>
      <c r="W376">
        <v>0</v>
      </c>
      <c r="X376">
        <v>0</v>
      </c>
      <c r="Y376">
        <v>0</v>
      </c>
      <c r="Z376">
        <v>0</v>
      </c>
      <c r="AA376">
        <v>0</v>
      </c>
      <c r="AB376">
        <v>0</v>
      </c>
      <c r="AC376">
        <v>0</v>
      </c>
      <c r="AD376">
        <v>0</v>
      </c>
      <c r="AE376">
        <v>0</v>
      </c>
      <c r="AF376">
        <v>0</v>
      </c>
      <c r="AG376">
        <v>0</v>
      </c>
      <c r="AH376">
        <v>1</v>
      </c>
      <c r="AI376">
        <v>0</v>
      </c>
      <c r="AJ376">
        <v>0</v>
      </c>
      <c r="AK376">
        <v>0</v>
      </c>
      <c r="AL376">
        <v>0</v>
      </c>
      <c r="AM376">
        <v>0</v>
      </c>
      <c r="AN376">
        <v>1</v>
      </c>
      <c r="AO376">
        <v>0</v>
      </c>
      <c r="AP376">
        <v>0</v>
      </c>
      <c r="AQ376">
        <v>0</v>
      </c>
      <c r="AR376">
        <v>0</v>
      </c>
      <c r="AS376">
        <v>0</v>
      </c>
      <c r="AT376">
        <v>0</v>
      </c>
      <c r="AU376">
        <v>0</v>
      </c>
      <c r="AV376">
        <v>0</v>
      </c>
      <c r="AW376">
        <v>0</v>
      </c>
      <c r="AX376">
        <v>0</v>
      </c>
      <c r="AY376">
        <v>0</v>
      </c>
      <c r="AZ376">
        <v>0</v>
      </c>
      <c r="BA376">
        <v>0</v>
      </c>
      <c r="BB376">
        <v>0</v>
      </c>
      <c r="BC376">
        <v>0</v>
      </c>
      <c r="BD376">
        <v>0</v>
      </c>
      <c r="BE376">
        <v>0</v>
      </c>
      <c r="BF376">
        <v>0</v>
      </c>
      <c r="BG376">
        <v>0</v>
      </c>
      <c r="BH376">
        <v>0</v>
      </c>
      <c r="BI376">
        <v>0</v>
      </c>
      <c r="BJ376">
        <v>0</v>
      </c>
      <c r="BK376">
        <v>1</v>
      </c>
      <c r="BL376">
        <v>0</v>
      </c>
      <c r="BM376">
        <v>1</v>
      </c>
      <c r="BN376">
        <v>0</v>
      </c>
      <c r="BO376">
        <v>0</v>
      </c>
      <c r="BP376">
        <v>0</v>
      </c>
      <c r="BQ376">
        <v>0</v>
      </c>
      <c r="BR376">
        <v>0</v>
      </c>
      <c r="BS376">
        <v>0</v>
      </c>
      <c r="BT376">
        <v>1</v>
      </c>
      <c r="BU376">
        <v>0</v>
      </c>
      <c r="BV376">
        <v>0</v>
      </c>
      <c r="BW376">
        <v>0</v>
      </c>
      <c r="BX376">
        <v>0</v>
      </c>
      <c r="BY376">
        <v>0</v>
      </c>
      <c r="BZ376">
        <v>0</v>
      </c>
      <c r="CA376">
        <v>0</v>
      </c>
      <c r="CB376">
        <v>0</v>
      </c>
      <c r="CC376">
        <v>0</v>
      </c>
      <c r="CD376">
        <v>0</v>
      </c>
      <c r="CE376">
        <v>0</v>
      </c>
      <c r="CF376">
        <v>0</v>
      </c>
      <c r="CG376">
        <v>0</v>
      </c>
      <c r="CH376">
        <v>0</v>
      </c>
      <c r="CI376">
        <v>0</v>
      </c>
      <c r="CJ376">
        <v>0</v>
      </c>
      <c r="CK376">
        <v>0</v>
      </c>
      <c r="CL376">
        <v>0</v>
      </c>
      <c r="CM376">
        <v>0</v>
      </c>
      <c r="CN376">
        <v>1</v>
      </c>
      <c r="CO376" t="s">
        <v>1925</v>
      </c>
      <c r="CP376" t="s">
        <v>1925</v>
      </c>
      <c r="CQ376" t="s">
        <v>1925</v>
      </c>
      <c r="CR376" t="s">
        <v>1925</v>
      </c>
      <c r="CS376" t="s">
        <v>1925</v>
      </c>
      <c r="CT376" t="s">
        <v>1925</v>
      </c>
      <c r="CU376" t="s">
        <v>1925</v>
      </c>
      <c r="CV376" t="s">
        <v>1925</v>
      </c>
      <c r="CW376">
        <v>0</v>
      </c>
      <c r="CX376">
        <v>0</v>
      </c>
      <c r="CY376">
        <v>0</v>
      </c>
      <c r="CZ376">
        <v>0</v>
      </c>
      <c r="DA376">
        <v>0</v>
      </c>
      <c r="DB376">
        <v>0</v>
      </c>
      <c r="DC376">
        <v>0</v>
      </c>
      <c r="DD376">
        <v>0</v>
      </c>
      <c r="DE376">
        <v>0</v>
      </c>
      <c r="DF376">
        <v>0</v>
      </c>
      <c r="DG376">
        <v>0</v>
      </c>
      <c r="DH376">
        <v>1</v>
      </c>
      <c r="DI376">
        <v>0</v>
      </c>
      <c r="DJ376">
        <v>0</v>
      </c>
      <c r="DK376">
        <v>0</v>
      </c>
      <c r="DL376">
        <v>0</v>
      </c>
      <c r="DM376">
        <v>0</v>
      </c>
      <c r="DN376">
        <v>1</v>
      </c>
      <c r="DO376">
        <v>0</v>
      </c>
      <c r="DP376">
        <v>0</v>
      </c>
      <c r="DQ376">
        <v>0</v>
      </c>
      <c r="DR376">
        <v>0</v>
      </c>
      <c r="DS376">
        <v>0</v>
      </c>
      <c r="DT376">
        <v>0</v>
      </c>
      <c r="DU376">
        <v>0</v>
      </c>
      <c r="DV376">
        <v>0</v>
      </c>
      <c r="DW376">
        <v>0</v>
      </c>
      <c r="DX376">
        <v>0</v>
      </c>
      <c r="DY376">
        <v>0</v>
      </c>
      <c r="DZ376">
        <v>0</v>
      </c>
      <c r="EA376">
        <v>0</v>
      </c>
      <c r="EB376">
        <v>0</v>
      </c>
      <c r="EC376">
        <v>0</v>
      </c>
      <c r="ED376">
        <v>0</v>
      </c>
      <c r="EE376">
        <v>0</v>
      </c>
      <c r="EF376">
        <v>0</v>
      </c>
      <c r="EG376">
        <v>0</v>
      </c>
      <c r="EH376">
        <v>0</v>
      </c>
      <c r="EI376">
        <v>0</v>
      </c>
      <c r="EJ376">
        <v>1</v>
      </c>
      <c r="EK376">
        <v>0</v>
      </c>
      <c r="EL376">
        <v>0</v>
      </c>
      <c r="EM376">
        <v>1</v>
      </c>
      <c r="EN376">
        <v>0</v>
      </c>
      <c r="EO376">
        <v>0</v>
      </c>
      <c r="EP376">
        <v>0</v>
      </c>
      <c r="EQ376">
        <v>0</v>
      </c>
      <c r="ER376">
        <v>0</v>
      </c>
      <c r="ES376">
        <v>0</v>
      </c>
      <c r="ET376">
        <v>0</v>
      </c>
      <c r="EU376">
        <v>0</v>
      </c>
      <c r="EV376">
        <v>0</v>
      </c>
      <c r="EW376">
        <v>2</v>
      </c>
      <c r="EX376" t="s">
        <v>1925</v>
      </c>
      <c r="EY376" t="s">
        <v>1925</v>
      </c>
      <c r="EZ376" t="s">
        <v>1925</v>
      </c>
      <c r="FA376" t="s">
        <v>1925</v>
      </c>
      <c r="FB376" t="s">
        <v>1925</v>
      </c>
      <c r="FC376" t="s">
        <v>1925</v>
      </c>
      <c r="FD376" t="s">
        <v>1925</v>
      </c>
      <c r="FE376">
        <v>0</v>
      </c>
      <c r="FF376" t="s">
        <v>1925</v>
      </c>
      <c r="FG376" t="s">
        <v>1925</v>
      </c>
      <c r="FH376" t="s">
        <v>1925</v>
      </c>
      <c r="FI376" t="s">
        <v>1925</v>
      </c>
      <c r="FJ376" t="s">
        <v>1925</v>
      </c>
      <c r="FK376" t="s">
        <v>1925</v>
      </c>
      <c r="FL376">
        <v>0</v>
      </c>
      <c r="FM376">
        <v>0</v>
      </c>
      <c r="FN376">
        <v>0</v>
      </c>
      <c r="FO376">
        <v>0</v>
      </c>
      <c r="FP376">
        <v>0</v>
      </c>
      <c r="FQ376">
        <v>1</v>
      </c>
      <c r="FR376">
        <v>1</v>
      </c>
      <c r="FS376">
        <v>0</v>
      </c>
      <c r="FT376">
        <v>0</v>
      </c>
      <c r="FU376">
        <v>0</v>
      </c>
      <c r="FV376">
        <v>0</v>
      </c>
      <c r="FW376">
        <v>0</v>
      </c>
      <c r="FX376">
        <v>1</v>
      </c>
      <c r="FY376">
        <v>0</v>
      </c>
      <c r="FZ376">
        <v>0</v>
      </c>
      <c r="GA376">
        <v>0</v>
      </c>
      <c r="GB376">
        <v>0</v>
      </c>
      <c r="GC376">
        <v>1</v>
      </c>
      <c r="GD376">
        <v>0</v>
      </c>
      <c r="GE376">
        <v>0</v>
      </c>
      <c r="GF376">
        <v>0</v>
      </c>
      <c r="GG376">
        <v>0</v>
      </c>
      <c r="GH376">
        <v>0</v>
      </c>
      <c r="GI376">
        <v>0</v>
      </c>
      <c r="GJ376">
        <v>1</v>
      </c>
      <c r="GK376">
        <v>0</v>
      </c>
      <c r="GL376">
        <v>0</v>
      </c>
      <c r="GM376">
        <v>0</v>
      </c>
      <c r="GN376">
        <v>0</v>
      </c>
      <c r="GO376">
        <v>0</v>
      </c>
      <c r="GP376">
        <v>0</v>
      </c>
      <c r="GQ376">
        <v>0</v>
      </c>
      <c r="GR376" t="s">
        <v>1925</v>
      </c>
      <c r="GS376" t="s">
        <v>1925</v>
      </c>
      <c r="GT376" t="s">
        <v>1925</v>
      </c>
      <c r="GU376" t="s">
        <v>1925</v>
      </c>
      <c r="GV376" t="s">
        <v>1925</v>
      </c>
      <c r="GW376" t="s">
        <v>1925</v>
      </c>
      <c r="GX376" t="s">
        <v>1925</v>
      </c>
      <c r="GY376" t="s">
        <v>1925</v>
      </c>
      <c r="GZ376" t="s">
        <v>1925</v>
      </c>
      <c r="HA376" t="s">
        <v>1925</v>
      </c>
      <c r="HB376" t="s">
        <v>1925</v>
      </c>
      <c r="HC376" t="s">
        <v>1925</v>
      </c>
      <c r="HD376" t="s">
        <v>1925</v>
      </c>
      <c r="HE376">
        <v>1</v>
      </c>
      <c r="HF376">
        <v>1</v>
      </c>
      <c r="HG376">
        <v>0</v>
      </c>
      <c r="HH376">
        <v>0</v>
      </c>
      <c r="HI376">
        <v>0</v>
      </c>
      <c r="HJ376">
        <v>0</v>
      </c>
      <c r="HK376">
        <v>0</v>
      </c>
      <c r="HL376">
        <v>0</v>
      </c>
      <c r="HM376">
        <v>0</v>
      </c>
      <c r="HN376">
        <v>0</v>
      </c>
      <c r="HO376">
        <v>0</v>
      </c>
      <c r="HP376">
        <v>0</v>
      </c>
      <c r="HQ376">
        <v>0</v>
      </c>
      <c r="HR376">
        <v>0</v>
      </c>
      <c r="HS376">
        <v>0</v>
      </c>
    </row>
    <row r="377" spans="1:227" x14ac:dyDescent="0.35">
      <c r="A377" t="s">
        <v>1601</v>
      </c>
      <c r="B377" s="1">
        <v>41821</v>
      </c>
      <c r="C377" s="1">
        <v>43435</v>
      </c>
      <c r="D377">
        <v>1</v>
      </c>
      <c r="E377">
        <v>1</v>
      </c>
      <c r="F377">
        <v>1</v>
      </c>
      <c r="G377">
        <v>0</v>
      </c>
      <c r="H377">
        <v>0</v>
      </c>
      <c r="I377">
        <v>0</v>
      </c>
      <c r="J377">
        <v>0</v>
      </c>
      <c r="K377">
        <v>0</v>
      </c>
      <c r="L377">
        <v>0</v>
      </c>
      <c r="M377">
        <v>0</v>
      </c>
      <c r="N377">
        <v>0</v>
      </c>
      <c r="O377">
        <v>0</v>
      </c>
      <c r="P377">
        <v>0</v>
      </c>
      <c r="Q377">
        <v>0</v>
      </c>
      <c r="R377">
        <v>0</v>
      </c>
      <c r="S377">
        <v>1</v>
      </c>
      <c r="T377">
        <v>0</v>
      </c>
      <c r="U377">
        <v>0</v>
      </c>
      <c r="V377">
        <v>1</v>
      </c>
      <c r="W377">
        <v>0</v>
      </c>
      <c r="X377">
        <v>0</v>
      </c>
      <c r="Y377">
        <v>0</v>
      </c>
      <c r="Z377">
        <v>0</v>
      </c>
      <c r="AA377">
        <v>0</v>
      </c>
      <c r="AB377">
        <v>0</v>
      </c>
      <c r="AC377">
        <v>0</v>
      </c>
      <c r="AD377">
        <v>0</v>
      </c>
      <c r="AE377">
        <v>0</v>
      </c>
      <c r="AF377">
        <v>0</v>
      </c>
      <c r="AG377">
        <v>0</v>
      </c>
      <c r="AH377">
        <v>1</v>
      </c>
      <c r="AI377">
        <v>0</v>
      </c>
      <c r="AJ377">
        <v>0</v>
      </c>
      <c r="AK377">
        <v>0</v>
      </c>
      <c r="AL377">
        <v>0</v>
      </c>
      <c r="AM377">
        <v>0</v>
      </c>
      <c r="AN377">
        <v>0</v>
      </c>
      <c r="AO377">
        <v>1</v>
      </c>
      <c r="AP377">
        <v>0</v>
      </c>
      <c r="AQ377">
        <v>0</v>
      </c>
      <c r="AR377">
        <v>0</v>
      </c>
      <c r="AS377">
        <v>0</v>
      </c>
      <c r="AT377">
        <v>0</v>
      </c>
      <c r="AU377">
        <v>0</v>
      </c>
      <c r="AV377">
        <v>0</v>
      </c>
      <c r="AW377">
        <v>0</v>
      </c>
      <c r="AX377">
        <v>0</v>
      </c>
      <c r="AY377">
        <v>0</v>
      </c>
      <c r="AZ377">
        <v>0</v>
      </c>
      <c r="BA377">
        <v>0</v>
      </c>
      <c r="BB377">
        <v>0</v>
      </c>
      <c r="BC377">
        <v>0</v>
      </c>
      <c r="BD377">
        <v>0</v>
      </c>
      <c r="BE377">
        <v>0</v>
      </c>
      <c r="BF377">
        <v>0</v>
      </c>
      <c r="BG377">
        <v>0</v>
      </c>
      <c r="BH377">
        <v>0</v>
      </c>
      <c r="BI377">
        <v>0</v>
      </c>
      <c r="BJ377">
        <v>0</v>
      </c>
      <c r="BK377">
        <v>1</v>
      </c>
      <c r="BL377">
        <v>0</v>
      </c>
      <c r="BM377">
        <v>1</v>
      </c>
      <c r="BN377">
        <v>0</v>
      </c>
      <c r="BO377">
        <v>0</v>
      </c>
      <c r="BP377">
        <v>0</v>
      </c>
      <c r="BQ377">
        <v>0</v>
      </c>
      <c r="BR377">
        <v>0</v>
      </c>
      <c r="BS377">
        <v>0</v>
      </c>
      <c r="BT377">
        <v>1</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1</v>
      </c>
      <c r="CO377" t="s">
        <v>1925</v>
      </c>
      <c r="CP377" t="s">
        <v>1925</v>
      </c>
      <c r="CQ377" t="s">
        <v>1925</v>
      </c>
      <c r="CR377" t="s">
        <v>1925</v>
      </c>
      <c r="CS377" t="s">
        <v>1925</v>
      </c>
      <c r="CT377" t="s">
        <v>1925</v>
      </c>
      <c r="CU377" t="s">
        <v>1925</v>
      </c>
      <c r="CV377" t="s">
        <v>1925</v>
      </c>
      <c r="CW377">
        <v>0</v>
      </c>
      <c r="CX377">
        <v>0</v>
      </c>
      <c r="CY377">
        <v>0</v>
      </c>
      <c r="CZ377">
        <v>0</v>
      </c>
      <c r="DA377">
        <v>0</v>
      </c>
      <c r="DB377">
        <v>0</v>
      </c>
      <c r="DC377">
        <v>0</v>
      </c>
      <c r="DD377">
        <v>0</v>
      </c>
      <c r="DE377">
        <v>0</v>
      </c>
      <c r="DF377">
        <v>0</v>
      </c>
      <c r="DG377">
        <v>0</v>
      </c>
      <c r="DH377">
        <v>1</v>
      </c>
      <c r="DI377">
        <v>0</v>
      </c>
      <c r="DJ377">
        <v>0</v>
      </c>
      <c r="DK377">
        <v>0</v>
      </c>
      <c r="DL377">
        <v>0</v>
      </c>
      <c r="DM377">
        <v>0</v>
      </c>
      <c r="DN377">
        <v>1</v>
      </c>
      <c r="DO377">
        <v>0</v>
      </c>
      <c r="DP377">
        <v>0</v>
      </c>
      <c r="DQ377">
        <v>0</v>
      </c>
      <c r="DR377">
        <v>0</v>
      </c>
      <c r="DS377">
        <v>0</v>
      </c>
      <c r="DT377">
        <v>0</v>
      </c>
      <c r="DU377">
        <v>0</v>
      </c>
      <c r="DV377">
        <v>0</v>
      </c>
      <c r="DW377">
        <v>0</v>
      </c>
      <c r="DX377">
        <v>0</v>
      </c>
      <c r="DY377">
        <v>0</v>
      </c>
      <c r="DZ377">
        <v>0</v>
      </c>
      <c r="EA377">
        <v>0</v>
      </c>
      <c r="EB377">
        <v>0</v>
      </c>
      <c r="EC377">
        <v>0</v>
      </c>
      <c r="ED377">
        <v>0</v>
      </c>
      <c r="EE377">
        <v>0</v>
      </c>
      <c r="EF377">
        <v>0</v>
      </c>
      <c r="EG377">
        <v>0</v>
      </c>
      <c r="EH377">
        <v>0</v>
      </c>
      <c r="EI377">
        <v>0</v>
      </c>
      <c r="EJ377">
        <v>1</v>
      </c>
      <c r="EK377">
        <v>0</v>
      </c>
      <c r="EL377">
        <v>0</v>
      </c>
      <c r="EM377">
        <v>1</v>
      </c>
      <c r="EN377">
        <v>0</v>
      </c>
      <c r="EO377">
        <v>0</v>
      </c>
      <c r="EP377">
        <v>0</v>
      </c>
      <c r="EQ377">
        <v>0</v>
      </c>
      <c r="ER377">
        <v>0</v>
      </c>
      <c r="ES377">
        <v>0</v>
      </c>
      <c r="ET377">
        <v>0</v>
      </c>
      <c r="EU377">
        <v>0</v>
      </c>
      <c r="EV377">
        <v>0</v>
      </c>
      <c r="EW377">
        <v>2</v>
      </c>
      <c r="EX377" t="s">
        <v>1925</v>
      </c>
      <c r="EY377" t="s">
        <v>1925</v>
      </c>
      <c r="EZ377" t="s">
        <v>1925</v>
      </c>
      <c r="FA377" t="s">
        <v>1925</v>
      </c>
      <c r="FB377" t="s">
        <v>1925</v>
      </c>
      <c r="FC377" t="s">
        <v>1925</v>
      </c>
      <c r="FD377" t="s">
        <v>1925</v>
      </c>
      <c r="FE377">
        <v>0</v>
      </c>
      <c r="FF377" t="s">
        <v>1925</v>
      </c>
      <c r="FG377" t="s">
        <v>1925</v>
      </c>
      <c r="FH377" t="s">
        <v>1925</v>
      </c>
      <c r="FI377" t="s">
        <v>1925</v>
      </c>
      <c r="FJ377" t="s">
        <v>1925</v>
      </c>
      <c r="FK377" t="s">
        <v>1925</v>
      </c>
      <c r="FL377">
        <v>0</v>
      </c>
      <c r="FM377">
        <v>0</v>
      </c>
      <c r="FN377">
        <v>0</v>
      </c>
      <c r="FO377">
        <v>0</v>
      </c>
      <c r="FP377">
        <v>0</v>
      </c>
      <c r="FQ377">
        <v>1</v>
      </c>
      <c r="FR377">
        <v>1</v>
      </c>
      <c r="FS377">
        <v>0</v>
      </c>
      <c r="FT377">
        <v>0</v>
      </c>
      <c r="FU377">
        <v>0</v>
      </c>
      <c r="FV377">
        <v>0</v>
      </c>
      <c r="FW377">
        <v>0</v>
      </c>
      <c r="FX377">
        <v>1</v>
      </c>
      <c r="FY377">
        <v>0</v>
      </c>
      <c r="FZ377">
        <v>0</v>
      </c>
      <c r="GA377">
        <v>0</v>
      </c>
      <c r="GB377">
        <v>0</v>
      </c>
      <c r="GC377">
        <v>1</v>
      </c>
      <c r="GD377">
        <v>0</v>
      </c>
      <c r="GE377">
        <v>1</v>
      </c>
      <c r="GF377">
        <v>0</v>
      </c>
      <c r="GG377">
        <v>0</v>
      </c>
      <c r="GH377">
        <v>0</v>
      </c>
      <c r="GI377">
        <v>0</v>
      </c>
      <c r="GJ377">
        <v>0</v>
      </c>
      <c r="GK377">
        <v>1</v>
      </c>
      <c r="GL377">
        <v>0</v>
      </c>
      <c r="GM377">
        <v>0</v>
      </c>
      <c r="GN377">
        <v>0</v>
      </c>
      <c r="GO377">
        <v>0</v>
      </c>
      <c r="GP377">
        <v>0</v>
      </c>
      <c r="GQ377">
        <v>0</v>
      </c>
      <c r="GR377" t="s">
        <v>1925</v>
      </c>
      <c r="GS377" t="s">
        <v>1925</v>
      </c>
      <c r="GT377" t="s">
        <v>1925</v>
      </c>
      <c r="GU377" t="s">
        <v>1925</v>
      </c>
      <c r="GV377" t="s">
        <v>1925</v>
      </c>
      <c r="GW377" t="s">
        <v>1925</v>
      </c>
      <c r="GX377" t="s">
        <v>1925</v>
      </c>
      <c r="GY377" t="s">
        <v>1925</v>
      </c>
      <c r="GZ377" t="s">
        <v>1925</v>
      </c>
      <c r="HA377" t="s">
        <v>1925</v>
      </c>
      <c r="HB377" t="s">
        <v>1925</v>
      </c>
      <c r="HC377" t="s">
        <v>1925</v>
      </c>
      <c r="HD377" t="s">
        <v>1925</v>
      </c>
      <c r="HE377">
        <v>1</v>
      </c>
      <c r="HF377">
        <v>1</v>
      </c>
      <c r="HG377">
        <v>0</v>
      </c>
      <c r="HH377">
        <v>0</v>
      </c>
      <c r="HI377">
        <v>0</v>
      </c>
      <c r="HJ377">
        <v>0</v>
      </c>
      <c r="HK377">
        <v>0</v>
      </c>
      <c r="HL377">
        <v>0</v>
      </c>
      <c r="HM377">
        <v>0</v>
      </c>
      <c r="HN377">
        <v>0</v>
      </c>
      <c r="HO377">
        <v>0</v>
      </c>
      <c r="HP377">
        <v>0</v>
      </c>
      <c r="HQ377">
        <v>0</v>
      </c>
      <c r="HR377">
        <v>0</v>
      </c>
      <c r="HS377">
        <v>0</v>
      </c>
    </row>
    <row r="378" spans="1:227" x14ac:dyDescent="0.35">
      <c r="A378" t="s">
        <v>1618</v>
      </c>
      <c r="B378" s="1">
        <v>39448</v>
      </c>
      <c r="C378" s="1">
        <v>39994</v>
      </c>
      <c r="D378">
        <v>1</v>
      </c>
      <c r="E378">
        <v>1</v>
      </c>
      <c r="F378">
        <v>1</v>
      </c>
      <c r="G378">
        <v>1</v>
      </c>
      <c r="H378">
        <v>0</v>
      </c>
      <c r="I378">
        <v>0</v>
      </c>
      <c r="J378">
        <v>0</v>
      </c>
      <c r="K378">
        <v>0</v>
      </c>
      <c r="L378">
        <v>0</v>
      </c>
      <c r="M378">
        <v>0</v>
      </c>
      <c r="N378">
        <v>1</v>
      </c>
      <c r="O378">
        <v>0</v>
      </c>
      <c r="P378">
        <v>0</v>
      </c>
      <c r="Q378">
        <v>0</v>
      </c>
      <c r="R378">
        <v>0</v>
      </c>
      <c r="S378">
        <v>1</v>
      </c>
      <c r="T378">
        <v>0</v>
      </c>
      <c r="U378">
        <v>0</v>
      </c>
      <c r="V378">
        <v>1</v>
      </c>
      <c r="W378">
        <v>0</v>
      </c>
      <c r="X378">
        <v>0</v>
      </c>
      <c r="Y378">
        <v>0</v>
      </c>
      <c r="Z378">
        <v>0</v>
      </c>
      <c r="AA378">
        <v>0</v>
      </c>
      <c r="AB378">
        <v>0</v>
      </c>
      <c r="AC378">
        <v>0</v>
      </c>
      <c r="AD378">
        <v>0</v>
      </c>
      <c r="AE378">
        <v>0</v>
      </c>
      <c r="AF378">
        <v>0</v>
      </c>
      <c r="AG378">
        <v>0</v>
      </c>
      <c r="AH378">
        <v>0</v>
      </c>
      <c r="AI378">
        <v>1</v>
      </c>
      <c r="AJ378">
        <v>0</v>
      </c>
      <c r="AK378">
        <v>0</v>
      </c>
      <c r="AL378">
        <v>0</v>
      </c>
      <c r="AM378">
        <v>0</v>
      </c>
      <c r="AN378">
        <v>0</v>
      </c>
      <c r="AO378">
        <v>0</v>
      </c>
      <c r="AP378">
        <v>0</v>
      </c>
      <c r="AQ378">
        <v>0</v>
      </c>
      <c r="AR378">
        <v>0</v>
      </c>
      <c r="AS378">
        <v>0</v>
      </c>
      <c r="AT378">
        <v>0</v>
      </c>
      <c r="AU378">
        <v>0</v>
      </c>
      <c r="AV378">
        <v>0</v>
      </c>
      <c r="AW378">
        <v>0</v>
      </c>
      <c r="AX378">
        <v>0</v>
      </c>
      <c r="AY378">
        <v>0</v>
      </c>
      <c r="AZ378">
        <v>0</v>
      </c>
      <c r="BA378">
        <v>0</v>
      </c>
      <c r="BB378">
        <v>0</v>
      </c>
      <c r="BC378">
        <v>0</v>
      </c>
      <c r="BD378">
        <v>0</v>
      </c>
      <c r="BE378">
        <v>0</v>
      </c>
      <c r="BF378">
        <v>0</v>
      </c>
      <c r="BG378">
        <v>0</v>
      </c>
      <c r="BH378">
        <v>0</v>
      </c>
      <c r="BI378">
        <v>0</v>
      </c>
      <c r="BJ378">
        <v>0</v>
      </c>
      <c r="BK378">
        <v>1</v>
      </c>
      <c r="BL378">
        <v>0</v>
      </c>
      <c r="BM378">
        <v>0</v>
      </c>
      <c r="BN378">
        <v>0</v>
      </c>
      <c r="BO378">
        <v>0</v>
      </c>
      <c r="BP378">
        <v>0</v>
      </c>
      <c r="BQ378">
        <v>0</v>
      </c>
      <c r="BR378">
        <v>0</v>
      </c>
      <c r="BS378">
        <v>1</v>
      </c>
      <c r="BT378">
        <v>1</v>
      </c>
      <c r="BU378">
        <v>0</v>
      </c>
      <c r="BV378">
        <v>0</v>
      </c>
      <c r="BW378">
        <v>0</v>
      </c>
      <c r="BX378">
        <v>0</v>
      </c>
      <c r="BY378">
        <v>0</v>
      </c>
      <c r="BZ378">
        <v>0</v>
      </c>
      <c r="CA378">
        <v>0</v>
      </c>
      <c r="CB378">
        <v>0</v>
      </c>
      <c r="CC378">
        <v>0</v>
      </c>
      <c r="CD378">
        <v>0</v>
      </c>
      <c r="CE378">
        <v>0</v>
      </c>
      <c r="CF378">
        <v>0</v>
      </c>
      <c r="CG378">
        <v>0</v>
      </c>
      <c r="CH378">
        <v>0</v>
      </c>
      <c r="CI378">
        <v>0</v>
      </c>
      <c r="CJ378">
        <v>0</v>
      </c>
      <c r="CK378">
        <v>0</v>
      </c>
      <c r="CL378">
        <v>0</v>
      </c>
      <c r="CM378">
        <v>1</v>
      </c>
      <c r="CN378">
        <v>0</v>
      </c>
      <c r="CO378" t="s">
        <v>1925</v>
      </c>
      <c r="CP378" t="s">
        <v>1925</v>
      </c>
      <c r="CQ378" t="s">
        <v>1925</v>
      </c>
      <c r="CR378" t="s">
        <v>1925</v>
      </c>
      <c r="CS378" t="s">
        <v>1925</v>
      </c>
      <c r="CT378" t="s">
        <v>1925</v>
      </c>
      <c r="CU378" t="s">
        <v>1925</v>
      </c>
      <c r="CV378" t="s">
        <v>1925</v>
      </c>
      <c r="CW378">
        <v>0</v>
      </c>
      <c r="CX378">
        <v>0</v>
      </c>
      <c r="CY378">
        <v>0</v>
      </c>
      <c r="CZ378">
        <v>0</v>
      </c>
      <c r="DA378">
        <v>0</v>
      </c>
      <c r="DB378">
        <v>0</v>
      </c>
      <c r="DC378">
        <v>0</v>
      </c>
      <c r="DD378">
        <v>0</v>
      </c>
      <c r="DE378">
        <v>0</v>
      </c>
      <c r="DF378">
        <v>0</v>
      </c>
      <c r="DG378">
        <v>0</v>
      </c>
      <c r="DH378">
        <v>0</v>
      </c>
      <c r="DI378">
        <v>0</v>
      </c>
      <c r="DJ378">
        <v>0</v>
      </c>
      <c r="DK378">
        <v>0</v>
      </c>
      <c r="DL378">
        <v>0</v>
      </c>
      <c r="DM378">
        <v>1</v>
      </c>
      <c r="DN378">
        <v>0</v>
      </c>
      <c r="DO378">
        <v>0</v>
      </c>
      <c r="DP378">
        <v>0</v>
      </c>
      <c r="DQ378">
        <v>0</v>
      </c>
      <c r="DR378">
        <v>0</v>
      </c>
      <c r="DS378">
        <v>0</v>
      </c>
      <c r="DT378">
        <v>0</v>
      </c>
      <c r="DU378">
        <v>0</v>
      </c>
      <c r="DV378">
        <v>0</v>
      </c>
      <c r="DW378">
        <v>0</v>
      </c>
      <c r="DX378">
        <v>0</v>
      </c>
      <c r="DY378">
        <v>0</v>
      </c>
      <c r="DZ378">
        <v>0</v>
      </c>
      <c r="EA378">
        <v>0</v>
      </c>
      <c r="EB378">
        <v>0</v>
      </c>
      <c r="EC378">
        <v>0</v>
      </c>
      <c r="ED378">
        <v>0</v>
      </c>
      <c r="EE378">
        <v>0</v>
      </c>
      <c r="EF378">
        <v>0</v>
      </c>
      <c r="EG378">
        <v>0</v>
      </c>
      <c r="EH378">
        <v>0</v>
      </c>
      <c r="EI378">
        <v>0</v>
      </c>
      <c r="EJ378">
        <v>1</v>
      </c>
      <c r="EK378">
        <v>0</v>
      </c>
      <c r="EL378">
        <v>0</v>
      </c>
      <c r="EM378">
        <v>0</v>
      </c>
      <c r="EN378">
        <v>0</v>
      </c>
      <c r="EO378">
        <v>0</v>
      </c>
      <c r="EP378">
        <v>0</v>
      </c>
      <c r="EQ378">
        <v>0</v>
      </c>
      <c r="ER378">
        <v>0</v>
      </c>
      <c r="ES378">
        <v>0</v>
      </c>
      <c r="ET378">
        <v>0</v>
      </c>
      <c r="EU378">
        <v>1</v>
      </c>
      <c r="EV378">
        <v>0</v>
      </c>
      <c r="EW378">
        <v>0</v>
      </c>
      <c r="EX378">
        <v>1</v>
      </c>
      <c r="EY378">
        <v>1</v>
      </c>
      <c r="EZ378">
        <v>1</v>
      </c>
      <c r="FA378">
        <v>1</v>
      </c>
      <c r="FB378">
        <v>0</v>
      </c>
      <c r="FC378">
        <v>0</v>
      </c>
      <c r="FD378">
        <v>0</v>
      </c>
      <c r="FE378">
        <v>0</v>
      </c>
      <c r="FF378" t="s">
        <v>1925</v>
      </c>
      <c r="FG378" t="s">
        <v>1925</v>
      </c>
      <c r="FH378" t="s">
        <v>1925</v>
      </c>
      <c r="FI378" t="s">
        <v>1925</v>
      </c>
      <c r="FJ378" t="s">
        <v>1925</v>
      </c>
      <c r="FK378" t="s">
        <v>1925</v>
      </c>
      <c r="FL378">
        <v>0</v>
      </c>
      <c r="FM378">
        <v>0</v>
      </c>
      <c r="FN378">
        <v>0</v>
      </c>
      <c r="FO378">
        <v>0</v>
      </c>
      <c r="FP378">
        <v>1</v>
      </c>
      <c r="FQ378">
        <v>0</v>
      </c>
      <c r="FR378">
        <v>2</v>
      </c>
      <c r="FS378" t="s">
        <v>1925</v>
      </c>
      <c r="FT378" t="s">
        <v>1925</v>
      </c>
      <c r="FU378" t="s">
        <v>1925</v>
      </c>
      <c r="FV378" t="s">
        <v>1925</v>
      </c>
      <c r="FW378" t="s">
        <v>1925</v>
      </c>
      <c r="FX378" t="s">
        <v>1925</v>
      </c>
      <c r="FY378" t="s">
        <v>1925</v>
      </c>
      <c r="FZ378" t="s">
        <v>1925</v>
      </c>
      <c r="GA378" t="s">
        <v>1925</v>
      </c>
      <c r="GB378" t="s">
        <v>1925</v>
      </c>
      <c r="GC378">
        <v>0</v>
      </c>
      <c r="GD378" t="s">
        <v>1925</v>
      </c>
      <c r="GE378" t="s">
        <v>1925</v>
      </c>
      <c r="GF378" t="s">
        <v>1925</v>
      </c>
      <c r="GG378" t="s">
        <v>1925</v>
      </c>
      <c r="GH378" t="s">
        <v>1925</v>
      </c>
      <c r="GI378" t="s">
        <v>1925</v>
      </c>
      <c r="GJ378" t="s">
        <v>1925</v>
      </c>
      <c r="GK378" t="s">
        <v>1925</v>
      </c>
      <c r="GL378" t="s">
        <v>1925</v>
      </c>
      <c r="GM378" t="s">
        <v>1925</v>
      </c>
      <c r="GN378" t="s">
        <v>1925</v>
      </c>
      <c r="GO378" t="s">
        <v>1925</v>
      </c>
      <c r="GP378" t="s">
        <v>1925</v>
      </c>
      <c r="GQ378" t="s">
        <v>1925</v>
      </c>
      <c r="GR378" t="s">
        <v>1925</v>
      </c>
      <c r="GS378" t="s">
        <v>1925</v>
      </c>
      <c r="GT378" t="s">
        <v>1925</v>
      </c>
      <c r="GU378" t="s">
        <v>1925</v>
      </c>
      <c r="GV378" t="s">
        <v>1925</v>
      </c>
      <c r="GW378" t="s">
        <v>1925</v>
      </c>
      <c r="GX378" t="s">
        <v>1925</v>
      </c>
      <c r="GY378" t="s">
        <v>1925</v>
      </c>
      <c r="GZ378" t="s">
        <v>1925</v>
      </c>
      <c r="HA378" t="s">
        <v>1925</v>
      </c>
      <c r="HB378" t="s">
        <v>1925</v>
      </c>
      <c r="HC378" t="s">
        <v>1925</v>
      </c>
      <c r="HD378" t="s">
        <v>1925</v>
      </c>
      <c r="HE378">
        <v>0</v>
      </c>
      <c r="HF378" t="s">
        <v>1925</v>
      </c>
      <c r="HG378" t="s">
        <v>1925</v>
      </c>
      <c r="HH378" t="s">
        <v>1925</v>
      </c>
      <c r="HI378" t="s">
        <v>1925</v>
      </c>
      <c r="HJ378" t="s">
        <v>1925</v>
      </c>
      <c r="HK378" t="s">
        <v>1925</v>
      </c>
      <c r="HL378" t="s">
        <v>1925</v>
      </c>
      <c r="HM378" t="s">
        <v>1925</v>
      </c>
      <c r="HN378" t="s">
        <v>1925</v>
      </c>
      <c r="HO378" t="s">
        <v>1925</v>
      </c>
      <c r="HP378" t="s">
        <v>1925</v>
      </c>
      <c r="HQ378" t="s">
        <v>1925</v>
      </c>
      <c r="HR378" t="s">
        <v>1925</v>
      </c>
      <c r="HS378" t="s">
        <v>1925</v>
      </c>
    </row>
    <row r="379" spans="1:227" x14ac:dyDescent="0.35">
      <c r="A379" t="s">
        <v>1618</v>
      </c>
      <c r="B379" s="1">
        <v>39995</v>
      </c>
      <c r="C379" s="1">
        <v>40359</v>
      </c>
      <c r="D379">
        <v>1</v>
      </c>
      <c r="E379">
        <v>1</v>
      </c>
      <c r="F379">
        <v>1</v>
      </c>
      <c r="G379">
        <v>1</v>
      </c>
      <c r="H379">
        <v>0</v>
      </c>
      <c r="I379">
        <v>0</v>
      </c>
      <c r="J379">
        <v>0</v>
      </c>
      <c r="K379">
        <v>0</v>
      </c>
      <c r="L379">
        <v>0</v>
      </c>
      <c r="M379">
        <v>0</v>
      </c>
      <c r="N379">
        <v>1</v>
      </c>
      <c r="O379">
        <v>0</v>
      </c>
      <c r="P379">
        <v>0</v>
      </c>
      <c r="Q379">
        <v>0</v>
      </c>
      <c r="R379">
        <v>0</v>
      </c>
      <c r="S379">
        <v>1</v>
      </c>
      <c r="T379">
        <v>0</v>
      </c>
      <c r="U379">
        <v>0</v>
      </c>
      <c r="V379">
        <v>1</v>
      </c>
      <c r="W379">
        <v>0</v>
      </c>
      <c r="X379">
        <v>0</v>
      </c>
      <c r="Y379">
        <v>0</v>
      </c>
      <c r="Z379">
        <v>0</v>
      </c>
      <c r="AA379">
        <v>0</v>
      </c>
      <c r="AB379">
        <v>0</v>
      </c>
      <c r="AC379">
        <v>0</v>
      </c>
      <c r="AD379">
        <v>0</v>
      </c>
      <c r="AE379">
        <v>0</v>
      </c>
      <c r="AF379">
        <v>0</v>
      </c>
      <c r="AG379">
        <v>0</v>
      </c>
      <c r="AH379">
        <v>0</v>
      </c>
      <c r="AI379">
        <v>1</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1</v>
      </c>
      <c r="BL379">
        <v>0</v>
      </c>
      <c r="BM379">
        <v>0</v>
      </c>
      <c r="BN379">
        <v>0</v>
      </c>
      <c r="BO379">
        <v>0</v>
      </c>
      <c r="BP379">
        <v>0</v>
      </c>
      <c r="BQ379">
        <v>0</v>
      </c>
      <c r="BR379">
        <v>0</v>
      </c>
      <c r="BS379">
        <v>1</v>
      </c>
      <c r="BT379">
        <v>1</v>
      </c>
      <c r="BU379">
        <v>0</v>
      </c>
      <c r="BV379">
        <v>0</v>
      </c>
      <c r="BW379">
        <v>0</v>
      </c>
      <c r="BX379">
        <v>0</v>
      </c>
      <c r="BY379">
        <v>0</v>
      </c>
      <c r="BZ379">
        <v>0</v>
      </c>
      <c r="CA379">
        <v>0</v>
      </c>
      <c r="CB379">
        <v>0</v>
      </c>
      <c r="CC379">
        <v>0</v>
      </c>
      <c r="CD379">
        <v>0</v>
      </c>
      <c r="CE379">
        <v>0</v>
      </c>
      <c r="CF379">
        <v>0</v>
      </c>
      <c r="CG379">
        <v>0</v>
      </c>
      <c r="CH379">
        <v>0</v>
      </c>
      <c r="CI379">
        <v>0</v>
      </c>
      <c r="CJ379">
        <v>0</v>
      </c>
      <c r="CK379">
        <v>0</v>
      </c>
      <c r="CL379">
        <v>0</v>
      </c>
      <c r="CM379">
        <v>1</v>
      </c>
      <c r="CN379">
        <v>0</v>
      </c>
      <c r="CO379" t="s">
        <v>1925</v>
      </c>
      <c r="CP379" t="s">
        <v>1925</v>
      </c>
      <c r="CQ379" t="s">
        <v>1925</v>
      </c>
      <c r="CR379" t="s">
        <v>1925</v>
      </c>
      <c r="CS379" t="s">
        <v>1925</v>
      </c>
      <c r="CT379" t="s">
        <v>1925</v>
      </c>
      <c r="CU379" t="s">
        <v>1925</v>
      </c>
      <c r="CV379" t="s">
        <v>1925</v>
      </c>
      <c r="CW379">
        <v>0</v>
      </c>
      <c r="CX379">
        <v>0</v>
      </c>
      <c r="CY379">
        <v>0</v>
      </c>
      <c r="CZ379">
        <v>0</v>
      </c>
      <c r="DA379">
        <v>0</v>
      </c>
      <c r="DB379">
        <v>0</v>
      </c>
      <c r="DC379">
        <v>0</v>
      </c>
      <c r="DD379">
        <v>0</v>
      </c>
      <c r="DE379">
        <v>0</v>
      </c>
      <c r="DF379">
        <v>0</v>
      </c>
      <c r="DG379">
        <v>0</v>
      </c>
      <c r="DH379">
        <v>0</v>
      </c>
      <c r="DI379">
        <v>0</v>
      </c>
      <c r="DJ379">
        <v>0</v>
      </c>
      <c r="DK379">
        <v>0</v>
      </c>
      <c r="DL379">
        <v>0</v>
      </c>
      <c r="DM379">
        <v>1</v>
      </c>
      <c r="DN379">
        <v>0</v>
      </c>
      <c r="DO379">
        <v>0</v>
      </c>
      <c r="DP379">
        <v>0</v>
      </c>
      <c r="DQ379">
        <v>0</v>
      </c>
      <c r="DR379">
        <v>0</v>
      </c>
      <c r="DS379">
        <v>0</v>
      </c>
      <c r="DT379">
        <v>0</v>
      </c>
      <c r="DU379">
        <v>0</v>
      </c>
      <c r="DV379">
        <v>0</v>
      </c>
      <c r="DW379">
        <v>0</v>
      </c>
      <c r="DX379">
        <v>0</v>
      </c>
      <c r="DY379">
        <v>0</v>
      </c>
      <c r="DZ379">
        <v>1</v>
      </c>
      <c r="EA379">
        <v>0</v>
      </c>
      <c r="EB379">
        <v>0</v>
      </c>
      <c r="EC379">
        <v>0</v>
      </c>
      <c r="ED379">
        <v>0</v>
      </c>
      <c r="EE379">
        <v>0</v>
      </c>
      <c r="EF379">
        <v>0</v>
      </c>
      <c r="EG379">
        <v>0</v>
      </c>
      <c r="EH379">
        <v>0</v>
      </c>
      <c r="EI379">
        <v>0</v>
      </c>
      <c r="EJ379">
        <v>0</v>
      </c>
      <c r="EK379">
        <v>0</v>
      </c>
      <c r="EL379">
        <v>0</v>
      </c>
      <c r="EM379">
        <v>0</v>
      </c>
      <c r="EN379">
        <v>0</v>
      </c>
      <c r="EO379">
        <v>0</v>
      </c>
      <c r="EP379">
        <v>0</v>
      </c>
      <c r="EQ379">
        <v>0</v>
      </c>
      <c r="ER379">
        <v>0</v>
      </c>
      <c r="ES379">
        <v>0</v>
      </c>
      <c r="ET379">
        <v>0</v>
      </c>
      <c r="EU379">
        <v>1</v>
      </c>
      <c r="EV379">
        <v>0</v>
      </c>
      <c r="EW379">
        <v>0</v>
      </c>
      <c r="EX379">
        <v>1</v>
      </c>
      <c r="EY379">
        <v>1</v>
      </c>
      <c r="EZ379">
        <v>1</v>
      </c>
      <c r="FA379">
        <v>1</v>
      </c>
      <c r="FB379">
        <v>0</v>
      </c>
      <c r="FC379">
        <v>0</v>
      </c>
      <c r="FD379">
        <v>0</v>
      </c>
      <c r="FE379">
        <v>0</v>
      </c>
      <c r="FF379" t="s">
        <v>1925</v>
      </c>
      <c r="FG379" t="s">
        <v>1925</v>
      </c>
      <c r="FH379" t="s">
        <v>1925</v>
      </c>
      <c r="FI379" t="s">
        <v>1925</v>
      </c>
      <c r="FJ379" t="s">
        <v>1925</v>
      </c>
      <c r="FK379" t="s">
        <v>1925</v>
      </c>
      <c r="FL379">
        <v>0</v>
      </c>
      <c r="FM379">
        <v>0</v>
      </c>
      <c r="FN379">
        <v>0</v>
      </c>
      <c r="FO379">
        <v>0</v>
      </c>
      <c r="FP379">
        <v>1</v>
      </c>
      <c r="FQ379">
        <v>0</v>
      </c>
      <c r="FR379">
        <v>2</v>
      </c>
      <c r="FS379" t="s">
        <v>1925</v>
      </c>
      <c r="FT379" t="s">
        <v>1925</v>
      </c>
      <c r="FU379" t="s">
        <v>1925</v>
      </c>
      <c r="FV379" t="s">
        <v>1925</v>
      </c>
      <c r="FW379" t="s">
        <v>1925</v>
      </c>
      <c r="FX379" t="s">
        <v>1925</v>
      </c>
      <c r="FY379" t="s">
        <v>1925</v>
      </c>
      <c r="FZ379" t="s">
        <v>1925</v>
      </c>
      <c r="GA379" t="s">
        <v>1925</v>
      </c>
      <c r="GB379" t="s">
        <v>1925</v>
      </c>
      <c r="GC379">
        <v>0</v>
      </c>
      <c r="GD379" t="s">
        <v>1925</v>
      </c>
      <c r="GE379" t="s">
        <v>1925</v>
      </c>
      <c r="GF379" t="s">
        <v>1925</v>
      </c>
      <c r="GG379" t="s">
        <v>1925</v>
      </c>
      <c r="GH379" t="s">
        <v>1925</v>
      </c>
      <c r="GI379" t="s">
        <v>1925</v>
      </c>
      <c r="GJ379" t="s">
        <v>1925</v>
      </c>
      <c r="GK379" t="s">
        <v>1925</v>
      </c>
      <c r="GL379" t="s">
        <v>1925</v>
      </c>
      <c r="GM379" t="s">
        <v>1925</v>
      </c>
      <c r="GN379" t="s">
        <v>1925</v>
      </c>
      <c r="GO379" t="s">
        <v>1925</v>
      </c>
      <c r="GP379" t="s">
        <v>1925</v>
      </c>
      <c r="GQ379" t="s">
        <v>1925</v>
      </c>
      <c r="GR379" t="s">
        <v>1925</v>
      </c>
      <c r="GS379" t="s">
        <v>1925</v>
      </c>
      <c r="GT379" t="s">
        <v>1925</v>
      </c>
      <c r="GU379" t="s">
        <v>1925</v>
      </c>
      <c r="GV379" t="s">
        <v>1925</v>
      </c>
      <c r="GW379" t="s">
        <v>1925</v>
      </c>
      <c r="GX379" t="s">
        <v>1925</v>
      </c>
      <c r="GY379" t="s">
        <v>1925</v>
      </c>
      <c r="GZ379" t="s">
        <v>1925</v>
      </c>
      <c r="HA379" t="s">
        <v>1925</v>
      </c>
      <c r="HB379" t="s">
        <v>1925</v>
      </c>
      <c r="HC379" t="s">
        <v>1925</v>
      </c>
      <c r="HD379" t="s">
        <v>1925</v>
      </c>
      <c r="HE379">
        <v>0</v>
      </c>
      <c r="HF379" t="s">
        <v>1925</v>
      </c>
      <c r="HG379" t="s">
        <v>1925</v>
      </c>
      <c r="HH379" t="s">
        <v>1925</v>
      </c>
      <c r="HI379" t="s">
        <v>1925</v>
      </c>
      <c r="HJ379" t="s">
        <v>1925</v>
      </c>
      <c r="HK379" t="s">
        <v>1925</v>
      </c>
      <c r="HL379" t="s">
        <v>1925</v>
      </c>
      <c r="HM379" t="s">
        <v>1925</v>
      </c>
      <c r="HN379" t="s">
        <v>1925</v>
      </c>
      <c r="HO379" t="s">
        <v>1925</v>
      </c>
      <c r="HP379" t="s">
        <v>1925</v>
      </c>
      <c r="HQ379" t="s">
        <v>1925</v>
      </c>
      <c r="HR379" t="s">
        <v>1925</v>
      </c>
      <c r="HS379" t="s">
        <v>1925</v>
      </c>
    </row>
    <row r="380" spans="1:227" x14ac:dyDescent="0.35">
      <c r="A380" t="s">
        <v>1618</v>
      </c>
      <c r="B380" s="1">
        <v>40360</v>
      </c>
      <c r="C380" s="1">
        <v>40624</v>
      </c>
      <c r="D380">
        <v>1</v>
      </c>
      <c r="E380">
        <v>1</v>
      </c>
      <c r="F380">
        <v>1</v>
      </c>
      <c r="G380">
        <v>1</v>
      </c>
      <c r="H380">
        <v>0</v>
      </c>
      <c r="I380">
        <v>0</v>
      </c>
      <c r="J380">
        <v>0</v>
      </c>
      <c r="K380">
        <v>0</v>
      </c>
      <c r="L380">
        <v>0</v>
      </c>
      <c r="M380">
        <v>0</v>
      </c>
      <c r="N380">
        <v>1</v>
      </c>
      <c r="O380">
        <v>0</v>
      </c>
      <c r="P380">
        <v>0</v>
      </c>
      <c r="Q380">
        <v>0</v>
      </c>
      <c r="R380">
        <v>0</v>
      </c>
      <c r="S380">
        <v>1</v>
      </c>
      <c r="T380">
        <v>0</v>
      </c>
      <c r="U380">
        <v>0</v>
      </c>
      <c r="V380">
        <v>1</v>
      </c>
      <c r="W380">
        <v>0</v>
      </c>
      <c r="X380">
        <v>0</v>
      </c>
      <c r="Y380">
        <v>0</v>
      </c>
      <c r="Z380">
        <v>0</v>
      </c>
      <c r="AA380">
        <v>0</v>
      </c>
      <c r="AB380">
        <v>0</v>
      </c>
      <c r="AC380">
        <v>0</v>
      </c>
      <c r="AD380">
        <v>0</v>
      </c>
      <c r="AE380">
        <v>0</v>
      </c>
      <c r="AF380">
        <v>0</v>
      </c>
      <c r="AG380">
        <v>0</v>
      </c>
      <c r="AH380">
        <v>0</v>
      </c>
      <c r="AI380">
        <v>1</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1</v>
      </c>
      <c r="BL380">
        <v>0</v>
      </c>
      <c r="BM380">
        <v>0</v>
      </c>
      <c r="BN380">
        <v>0</v>
      </c>
      <c r="BO380">
        <v>0</v>
      </c>
      <c r="BP380">
        <v>0</v>
      </c>
      <c r="BQ380">
        <v>0</v>
      </c>
      <c r="BR380">
        <v>0</v>
      </c>
      <c r="BS380">
        <v>1</v>
      </c>
      <c r="BT380">
        <v>1</v>
      </c>
      <c r="BU380">
        <v>0</v>
      </c>
      <c r="BV380">
        <v>0</v>
      </c>
      <c r="BW380">
        <v>0</v>
      </c>
      <c r="BX380">
        <v>0</v>
      </c>
      <c r="BY380">
        <v>0</v>
      </c>
      <c r="BZ380">
        <v>0</v>
      </c>
      <c r="CA380">
        <v>0</v>
      </c>
      <c r="CB380">
        <v>0</v>
      </c>
      <c r="CC380">
        <v>0</v>
      </c>
      <c r="CD380">
        <v>0</v>
      </c>
      <c r="CE380">
        <v>0</v>
      </c>
      <c r="CF380">
        <v>0</v>
      </c>
      <c r="CG380">
        <v>0</v>
      </c>
      <c r="CH380">
        <v>0</v>
      </c>
      <c r="CI380">
        <v>0</v>
      </c>
      <c r="CJ380">
        <v>0</v>
      </c>
      <c r="CK380">
        <v>0</v>
      </c>
      <c r="CL380">
        <v>0</v>
      </c>
      <c r="CM380">
        <v>1</v>
      </c>
      <c r="CN380">
        <v>0</v>
      </c>
      <c r="CO380" t="s">
        <v>1925</v>
      </c>
      <c r="CP380" t="s">
        <v>1925</v>
      </c>
      <c r="CQ380" t="s">
        <v>1925</v>
      </c>
      <c r="CR380" t="s">
        <v>1925</v>
      </c>
      <c r="CS380" t="s">
        <v>1925</v>
      </c>
      <c r="CT380" t="s">
        <v>1925</v>
      </c>
      <c r="CU380" t="s">
        <v>1925</v>
      </c>
      <c r="CV380" t="s">
        <v>1925</v>
      </c>
      <c r="CW380">
        <v>0</v>
      </c>
      <c r="CX380">
        <v>0</v>
      </c>
      <c r="CY380">
        <v>0</v>
      </c>
      <c r="CZ380">
        <v>0</v>
      </c>
      <c r="DA380">
        <v>0</v>
      </c>
      <c r="DB380">
        <v>0</v>
      </c>
      <c r="DC380">
        <v>0</v>
      </c>
      <c r="DD380">
        <v>0</v>
      </c>
      <c r="DE380">
        <v>0</v>
      </c>
      <c r="DF380">
        <v>0</v>
      </c>
      <c r="DG380">
        <v>0</v>
      </c>
      <c r="DH380">
        <v>0</v>
      </c>
      <c r="DI380">
        <v>0</v>
      </c>
      <c r="DJ380">
        <v>0</v>
      </c>
      <c r="DK380">
        <v>0</v>
      </c>
      <c r="DL380">
        <v>0</v>
      </c>
      <c r="DM380">
        <v>1</v>
      </c>
      <c r="DN380">
        <v>0</v>
      </c>
      <c r="DO380">
        <v>0</v>
      </c>
      <c r="DP380">
        <v>0</v>
      </c>
      <c r="DQ380">
        <v>0</v>
      </c>
      <c r="DR380">
        <v>0</v>
      </c>
      <c r="DS380">
        <v>0</v>
      </c>
      <c r="DT380">
        <v>0</v>
      </c>
      <c r="DU380">
        <v>0</v>
      </c>
      <c r="DV380">
        <v>0</v>
      </c>
      <c r="DW380">
        <v>0</v>
      </c>
      <c r="DX380">
        <v>0</v>
      </c>
      <c r="DY380">
        <v>0</v>
      </c>
      <c r="DZ380">
        <v>1</v>
      </c>
      <c r="EA380">
        <v>0</v>
      </c>
      <c r="EB380">
        <v>0</v>
      </c>
      <c r="EC380">
        <v>0</v>
      </c>
      <c r="ED380">
        <v>0</v>
      </c>
      <c r="EE380">
        <v>0</v>
      </c>
      <c r="EF380">
        <v>0</v>
      </c>
      <c r="EG380">
        <v>0</v>
      </c>
      <c r="EH380">
        <v>0</v>
      </c>
      <c r="EI380">
        <v>0</v>
      </c>
      <c r="EJ380">
        <v>0</v>
      </c>
      <c r="EK380">
        <v>0</v>
      </c>
      <c r="EL380">
        <v>0</v>
      </c>
      <c r="EM380">
        <v>0</v>
      </c>
      <c r="EN380">
        <v>0</v>
      </c>
      <c r="EO380">
        <v>0</v>
      </c>
      <c r="EP380">
        <v>0</v>
      </c>
      <c r="EQ380">
        <v>0</v>
      </c>
      <c r="ER380">
        <v>0</v>
      </c>
      <c r="ES380">
        <v>0</v>
      </c>
      <c r="ET380">
        <v>0</v>
      </c>
      <c r="EU380">
        <v>1</v>
      </c>
      <c r="EV380">
        <v>0</v>
      </c>
      <c r="EW380">
        <v>0</v>
      </c>
      <c r="EX380">
        <v>1</v>
      </c>
      <c r="EY380">
        <v>1</v>
      </c>
      <c r="EZ380">
        <v>1</v>
      </c>
      <c r="FA380">
        <v>1</v>
      </c>
      <c r="FB380">
        <v>0</v>
      </c>
      <c r="FC380">
        <v>0</v>
      </c>
      <c r="FD380">
        <v>0</v>
      </c>
      <c r="FE380">
        <v>0</v>
      </c>
      <c r="FF380" t="s">
        <v>1925</v>
      </c>
      <c r="FG380" t="s">
        <v>1925</v>
      </c>
      <c r="FH380" t="s">
        <v>1925</v>
      </c>
      <c r="FI380" t="s">
        <v>1925</v>
      </c>
      <c r="FJ380" t="s">
        <v>1925</v>
      </c>
      <c r="FK380" t="s">
        <v>1925</v>
      </c>
      <c r="FL380">
        <v>0</v>
      </c>
      <c r="FM380">
        <v>0</v>
      </c>
      <c r="FN380">
        <v>0</v>
      </c>
      <c r="FO380">
        <v>0</v>
      </c>
      <c r="FP380">
        <v>1</v>
      </c>
      <c r="FQ380">
        <v>0</v>
      </c>
      <c r="FR380">
        <v>2</v>
      </c>
      <c r="FS380" t="s">
        <v>1925</v>
      </c>
      <c r="FT380" t="s">
        <v>1925</v>
      </c>
      <c r="FU380" t="s">
        <v>1925</v>
      </c>
      <c r="FV380" t="s">
        <v>1925</v>
      </c>
      <c r="FW380" t="s">
        <v>1925</v>
      </c>
      <c r="FX380" t="s">
        <v>1925</v>
      </c>
      <c r="FY380" t="s">
        <v>1925</v>
      </c>
      <c r="FZ380" t="s">
        <v>1925</v>
      </c>
      <c r="GA380" t="s">
        <v>1925</v>
      </c>
      <c r="GB380" t="s">
        <v>1925</v>
      </c>
      <c r="GC380">
        <v>0</v>
      </c>
      <c r="GD380" t="s">
        <v>1925</v>
      </c>
      <c r="GE380" t="s">
        <v>1925</v>
      </c>
      <c r="GF380" t="s">
        <v>1925</v>
      </c>
      <c r="GG380" t="s">
        <v>1925</v>
      </c>
      <c r="GH380" t="s">
        <v>1925</v>
      </c>
      <c r="GI380" t="s">
        <v>1925</v>
      </c>
      <c r="GJ380" t="s">
        <v>1925</v>
      </c>
      <c r="GK380" t="s">
        <v>1925</v>
      </c>
      <c r="GL380" t="s">
        <v>1925</v>
      </c>
      <c r="GM380" t="s">
        <v>1925</v>
      </c>
      <c r="GN380" t="s">
        <v>1925</v>
      </c>
      <c r="GO380" t="s">
        <v>1925</v>
      </c>
      <c r="GP380" t="s">
        <v>1925</v>
      </c>
      <c r="GQ380" t="s">
        <v>1925</v>
      </c>
      <c r="GR380" t="s">
        <v>1925</v>
      </c>
      <c r="GS380" t="s">
        <v>1925</v>
      </c>
      <c r="GT380" t="s">
        <v>1925</v>
      </c>
      <c r="GU380" t="s">
        <v>1925</v>
      </c>
      <c r="GV380" t="s">
        <v>1925</v>
      </c>
      <c r="GW380" t="s">
        <v>1925</v>
      </c>
      <c r="GX380" t="s">
        <v>1925</v>
      </c>
      <c r="GY380" t="s">
        <v>1925</v>
      </c>
      <c r="GZ380" t="s">
        <v>1925</v>
      </c>
      <c r="HA380" t="s">
        <v>1925</v>
      </c>
      <c r="HB380" t="s">
        <v>1925</v>
      </c>
      <c r="HC380" t="s">
        <v>1925</v>
      </c>
      <c r="HD380" t="s">
        <v>1925</v>
      </c>
      <c r="HE380">
        <v>0</v>
      </c>
      <c r="HF380" t="s">
        <v>1925</v>
      </c>
      <c r="HG380" t="s">
        <v>1925</v>
      </c>
      <c r="HH380" t="s">
        <v>1925</v>
      </c>
      <c r="HI380" t="s">
        <v>1925</v>
      </c>
      <c r="HJ380" t="s">
        <v>1925</v>
      </c>
      <c r="HK380" t="s">
        <v>1925</v>
      </c>
      <c r="HL380" t="s">
        <v>1925</v>
      </c>
      <c r="HM380" t="s">
        <v>1925</v>
      </c>
      <c r="HN380" t="s">
        <v>1925</v>
      </c>
      <c r="HO380" t="s">
        <v>1925</v>
      </c>
      <c r="HP380" t="s">
        <v>1925</v>
      </c>
      <c r="HQ380" t="s">
        <v>1925</v>
      </c>
      <c r="HR380" t="s">
        <v>1925</v>
      </c>
      <c r="HS380" t="s">
        <v>1925</v>
      </c>
    </row>
    <row r="381" spans="1:227" x14ac:dyDescent="0.35">
      <c r="A381" t="s">
        <v>1618</v>
      </c>
      <c r="B381" s="1">
        <v>40625</v>
      </c>
      <c r="C381" s="1">
        <v>41090</v>
      </c>
      <c r="D381">
        <v>1</v>
      </c>
      <c r="E381">
        <v>1</v>
      </c>
      <c r="F381">
        <v>1</v>
      </c>
      <c r="G381">
        <v>1</v>
      </c>
      <c r="H381">
        <v>0</v>
      </c>
      <c r="I381">
        <v>0</v>
      </c>
      <c r="J381">
        <v>0</v>
      </c>
      <c r="K381">
        <v>0</v>
      </c>
      <c r="L381">
        <v>0</v>
      </c>
      <c r="M381">
        <v>0</v>
      </c>
      <c r="N381">
        <v>1</v>
      </c>
      <c r="O381">
        <v>0</v>
      </c>
      <c r="P381">
        <v>0</v>
      </c>
      <c r="Q381">
        <v>0</v>
      </c>
      <c r="R381">
        <v>0</v>
      </c>
      <c r="S381">
        <v>1</v>
      </c>
      <c r="T381">
        <v>0</v>
      </c>
      <c r="U381">
        <v>0</v>
      </c>
      <c r="V381">
        <v>1</v>
      </c>
      <c r="W381">
        <v>0</v>
      </c>
      <c r="X381">
        <v>0</v>
      </c>
      <c r="Y381">
        <v>0</v>
      </c>
      <c r="Z381">
        <v>0</v>
      </c>
      <c r="AA381">
        <v>0</v>
      </c>
      <c r="AB381">
        <v>0</v>
      </c>
      <c r="AC381">
        <v>0</v>
      </c>
      <c r="AD381">
        <v>0</v>
      </c>
      <c r="AE381">
        <v>0</v>
      </c>
      <c r="AF381">
        <v>0</v>
      </c>
      <c r="AG381">
        <v>0</v>
      </c>
      <c r="AH381">
        <v>0</v>
      </c>
      <c r="AI381">
        <v>1</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1</v>
      </c>
      <c r="BL381">
        <v>0</v>
      </c>
      <c r="BM381">
        <v>0</v>
      </c>
      <c r="BN381">
        <v>0</v>
      </c>
      <c r="BO381">
        <v>0</v>
      </c>
      <c r="BP381">
        <v>0</v>
      </c>
      <c r="BQ381">
        <v>0</v>
      </c>
      <c r="BR381">
        <v>0</v>
      </c>
      <c r="BS381">
        <v>1</v>
      </c>
      <c r="BT381">
        <v>1</v>
      </c>
      <c r="BU381">
        <v>0</v>
      </c>
      <c r="BV381">
        <v>0</v>
      </c>
      <c r="BW381">
        <v>0</v>
      </c>
      <c r="BX381">
        <v>0</v>
      </c>
      <c r="BY381">
        <v>0</v>
      </c>
      <c r="BZ381">
        <v>0</v>
      </c>
      <c r="CA381">
        <v>0</v>
      </c>
      <c r="CB381">
        <v>0</v>
      </c>
      <c r="CC381">
        <v>0</v>
      </c>
      <c r="CD381">
        <v>0</v>
      </c>
      <c r="CE381">
        <v>0</v>
      </c>
      <c r="CF381">
        <v>0</v>
      </c>
      <c r="CG381">
        <v>0</v>
      </c>
      <c r="CH381">
        <v>0</v>
      </c>
      <c r="CI381">
        <v>0</v>
      </c>
      <c r="CJ381">
        <v>0</v>
      </c>
      <c r="CK381">
        <v>0</v>
      </c>
      <c r="CL381">
        <v>0</v>
      </c>
      <c r="CM381">
        <v>1</v>
      </c>
      <c r="CN381">
        <v>0</v>
      </c>
      <c r="CO381" t="s">
        <v>1925</v>
      </c>
      <c r="CP381" t="s">
        <v>1925</v>
      </c>
      <c r="CQ381" t="s">
        <v>1925</v>
      </c>
      <c r="CR381" t="s">
        <v>1925</v>
      </c>
      <c r="CS381" t="s">
        <v>1925</v>
      </c>
      <c r="CT381" t="s">
        <v>1925</v>
      </c>
      <c r="CU381" t="s">
        <v>1925</v>
      </c>
      <c r="CV381" t="s">
        <v>1925</v>
      </c>
      <c r="CW381">
        <v>0</v>
      </c>
      <c r="CX381">
        <v>0</v>
      </c>
      <c r="CY381">
        <v>0</v>
      </c>
      <c r="CZ381">
        <v>0</v>
      </c>
      <c r="DA381">
        <v>0</v>
      </c>
      <c r="DB381">
        <v>0</v>
      </c>
      <c r="DC381">
        <v>0</v>
      </c>
      <c r="DD381">
        <v>0</v>
      </c>
      <c r="DE381">
        <v>0</v>
      </c>
      <c r="DF381">
        <v>0</v>
      </c>
      <c r="DG381">
        <v>0</v>
      </c>
      <c r="DH381">
        <v>0</v>
      </c>
      <c r="DI381">
        <v>0</v>
      </c>
      <c r="DJ381">
        <v>0</v>
      </c>
      <c r="DK381">
        <v>0</v>
      </c>
      <c r="DL381">
        <v>0</v>
      </c>
      <c r="DM381">
        <v>1</v>
      </c>
      <c r="DN381">
        <v>0</v>
      </c>
      <c r="DO381">
        <v>0</v>
      </c>
      <c r="DP381">
        <v>0</v>
      </c>
      <c r="DQ381">
        <v>0</v>
      </c>
      <c r="DR381">
        <v>0</v>
      </c>
      <c r="DS381">
        <v>0</v>
      </c>
      <c r="DT381">
        <v>0</v>
      </c>
      <c r="DU381">
        <v>0</v>
      </c>
      <c r="DV381">
        <v>0</v>
      </c>
      <c r="DW381">
        <v>0</v>
      </c>
      <c r="DX381">
        <v>0</v>
      </c>
      <c r="DY381">
        <v>0</v>
      </c>
      <c r="DZ381">
        <v>1</v>
      </c>
      <c r="EA381">
        <v>0</v>
      </c>
      <c r="EB381">
        <v>0</v>
      </c>
      <c r="EC381">
        <v>0</v>
      </c>
      <c r="ED381">
        <v>0</v>
      </c>
      <c r="EE381">
        <v>0</v>
      </c>
      <c r="EF381">
        <v>0</v>
      </c>
      <c r="EG381">
        <v>0</v>
      </c>
      <c r="EH381">
        <v>0</v>
      </c>
      <c r="EI381">
        <v>0</v>
      </c>
      <c r="EJ381">
        <v>0</v>
      </c>
      <c r="EK381">
        <v>0</v>
      </c>
      <c r="EL381">
        <v>0</v>
      </c>
      <c r="EM381">
        <v>0</v>
      </c>
      <c r="EN381">
        <v>0</v>
      </c>
      <c r="EO381">
        <v>0</v>
      </c>
      <c r="EP381">
        <v>0</v>
      </c>
      <c r="EQ381">
        <v>0</v>
      </c>
      <c r="ER381">
        <v>0</v>
      </c>
      <c r="ES381">
        <v>0</v>
      </c>
      <c r="ET381">
        <v>0</v>
      </c>
      <c r="EU381">
        <v>1</v>
      </c>
      <c r="EV381">
        <v>0</v>
      </c>
      <c r="EW381">
        <v>0</v>
      </c>
      <c r="EX381">
        <v>1</v>
      </c>
      <c r="EY381">
        <v>1</v>
      </c>
      <c r="EZ381">
        <v>1</v>
      </c>
      <c r="FA381">
        <v>1</v>
      </c>
      <c r="FB381">
        <v>0</v>
      </c>
      <c r="FC381">
        <v>0</v>
      </c>
      <c r="FD381">
        <v>0</v>
      </c>
      <c r="FE381">
        <v>0</v>
      </c>
      <c r="FF381" t="s">
        <v>1925</v>
      </c>
      <c r="FG381" t="s">
        <v>1925</v>
      </c>
      <c r="FH381" t="s">
        <v>1925</v>
      </c>
      <c r="FI381" t="s">
        <v>1925</v>
      </c>
      <c r="FJ381" t="s">
        <v>1925</v>
      </c>
      <c r="FK381" t="s">
        <v>1925</v>
      </c>
      <c r="FL381">
        <v>0</v>
      </c>
      <c r="FM381">
        <v>0</v>
      </c>
      <c r="FN381">
        <v>0</v>
      </c>
      <c r="FO381">
        <v>0</v>
      </c>
      <c r="FP381">
        <v>1</v>
      </c>
      <c r="FQ381">
        <v>0</v>
      </c>
      <c r="FR381">
        <v>2</v>
      </c>
      <c r="FS381" t="s">
        <v>1925</v>
      </c>
      <c r="FT381" t="s">
        <v>1925</v>
      </c>
      <c r="FU381" t="s">
        <v>1925</v>
      </c>
      <c r="FV381" t="s">
        <v>1925</v>
      </c>
      <c r="FW381" t="s">
        <v>1925</v>
      </c>
      <c r="FX381" t="s">
        <v>1925</v>
      </c>
      <c r="FY381" t="s">
        <v>1925</v>
      </c>
      <c r="FZ381" t="s">
        <v>1925</v>
      </c>
      <c r="GA381" t="s">
        <v>1925</v>
      </c>
      <c r="GB381" t="s">
        <v>1925</v>
      </c>
      <c r="GC381">
        <v>0</v>
      </c>
      <c r="GD381" t="s">
        <v>1925</v>
      </c>
      <c r="GE381" t="s">
        <v>1925</v>
      </c>
      <c r="GF381" t="s">
        <v>1925</v>
      </c>
      <c r="GG381" t="s">
        <v>1925</v>
      </c>
      <c r="GH381" t="s">
        <v>1925</v>
      </c>
      <c r="GI381" t="s">
        <v>1925</v>
      </c>
      <c r="GJ381" t="s">
        <v>1925</v>
      </c>
      <c r="GK381" t="s">
        <v>1925</v>
      </c>
      <c r="GL381" t="s">
        <v>1925</v>
      </c>
      <c r="GM381" t="s">
        <v>1925</v>
      </c>
      <c r="GN381" t="s">
        <v>1925</v>
      </c>
      <c r="GO381" t="s">
        <v>1925</v>
      </c>
      <c r="GP381" t="s">
        <v>1925</v>
      </c>
      <c r="GQ381" t="s">
        <v>1925</v>
      </c>
      <c r="GR381" t="s">
        <v>1925</v>
      </c>
      <c r="GS381" t="s">
        <v>1925</v>
      </c>
      <c r="GT381" t="s">
        <v>1925</v>
      </c>
      <c r="GU381" t="s">
        <v>1925</v>
      </c>
      <c r="GV381" t="s">
        <v>1925</v>
      </c>
      <c r="GW381" t="s">
        <v>1925</v>
      </c>
      <c r="GX381" t="s">
        <v>1925</v>
      </c>
      <c r="GY381" t="s">
        <v>1925</v>
      </c>
      <c r="GZ381" t="s">
        <v>1925</v>
      </c>
      <c r="HA381" t="s">
        <v>1925</v>
      </c>
      <c r="HB381" t="s">
        <v>1925</v>
      </c>
      <c r="HC381" t="s">
        <v>1925</v>
      </c>
      <c r="HD381" t="s">
        <v>1925</v>
      </c>
      <c r="HE381">
        <v>0</v>
      </c>
      <c r="HF381" t="s">
        <v>1925</v>
      </c>
      <c r="HG381" t="s">
        <v>1925</v>
      </c>
      <c r="HH381" t="s">
        <v>1925</v>
      </c>
      <c r="HI381" t="s">
        <v>1925</v>
      </c>
      <c r="HJ381" t="s">
        <v>1925</v>
      </c>
      <c r="HK381" t="s">
        <v>1925</v>
      </c>
      <c r="HL381" t="s">
        <v>1925</v>
      </c>
      <c r="HM381" t="s">
        <v>1925</v>
      </c>
      <c r="HN381" t="s">
        <v>1925</v>
      </c>
      <c r="HO381" t="s">
        <v>1925</v>
      </c>
      <c r="HP381" t="s">
        <v>1925</v>
      </c>
      <c r="HQ381" t="s">
        <v>1925</v>
      </c>
      <c r="HR381" t="s">
        <v>1925</v>
      </c>
      <c r="HS381" t="s">
        <v>1925</v>
      </c>
    </row>
    <row r="382" spans="1:227" x14ac:dyDescent="0.35">
      <c r="A382" t="s">
        <v>1618</v>
      </c>
      <c r="B382" s="1">
        <v>41091</v>
      </c>
      <c r="C382" s="1">
        <v>41455</v>
      </c>
      <c r="D382">
        <v>1</v>
      </c>
      <c r="E382">
        <v>1</v>
      </c>
      <c r="F382">
        <v>1</v>
      </c>
      <c r="G382">
        <v>1</v>
      </c>
      <c r="H382">
        <v>0</v>
      </c>
      <c r="I382">
        <v>0</v>
      </c>
      <c r="J382">
        <v>0</v>
      </c>
      <c r="K382">
        <v>0</v>
      </c>
      <c r="L382">
        <v>0</v>
      </c>
      <c r="M382">
        <v>0</v>
      </c>
      <c r="N382">
        <v>1</v>
      </c>
      <c r="O382">
        <v>0</v>
      </c>
      <c r="P382">
        <v>0</v>
      </c>
      <c r="Q382">
        <v>0</v>
      </c>
      <c r="R382">
        <v>0</v>
      </c>
      <c r="S382">
        <v>1</v>
      </c>
      <c r="T382">
        <v>0</v>
      </c>
      <c r="U382">
        <v>0</v>
      </c>
      <c r="V382">
        <v>1</v>
      </c>
      <c r="W382">
        <v>0</v>
      </c>
      <c r="X382">
        <v>0</v>
      </c>
      <c r="Y382">
        <v>0</v>
      </c>
      <c r="Z382">
        <v>0</v>
      </c>
      <c r="AA382">
        <v>0</v>
      </c>
      <c r="AB382">
        <v>0</v>
      </c>
      <c r="AC382">
        <v>0</v>
      </c>
      <c r="AD382">
        <v>0</v>
      </c>
      <c r="AE382">
        <v>0</v>
      </c>
      <c r="AF382">
        <v>0</v>
      </c>
      <c r="AG382">
        <v>0</v>
      </c>
      <c r="AH382">
        <v>0</v>
      </c>
      <c r="AI382">
        <v>1</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1</v>
      </c>
      <c r="BL382">
        <v>0</v>
      </c>
      <c r="BM382">
        <v>0</v>
      </c>
      <c r="BN382">
        <v>0</v>
      </c>
      <c r="BO382">
        <v>0</v>
      </c>
      <c r="BP382">
        <v>0</v>
      </c>
      <c r="BQ382">
        <v>0</v>
      </c>
      <c r="BR382">
        <v>0</v>
      </c>
      <c r="BS382">
        <v>1</v>
      </c>
      <c r="BT382">
        <v>1</v>
      </c>
      <c r="BU382">
        <v>0</v>
      </c>
      <c r="BV382">
        <v>0</v>
      </c>
      <c r="BW382">
        <v>0</v>
      </c>
      <c r="BX382">
        <v>0</v>
      </c>
      <c r="BY382">
        <v>0</v>
      </c>
      <c r="BZ382">
        <v>0</v>
      </c>
      <c r="CA382">
        <v>0</v>
      </c>
      <c r="CB382">
        <v>0</v>
      </c>
      <c r="CC382">
        <v>0</v>
      </c>
      <c r="CD382">
        <v>0</v>
      </c>
      <c r="CE382">
        <v>0</v>
      </c>
      <c r="CF382">
        <v>0</v>
      </c>
      <c r="CG382">
        <v>0</v>
      </c>
      <c r="CH382">
        <v>0</v>
      </c>
      <c r="CI382">
        <v>0</v>
      </c>
      <c r="CJ382">
        <v>0</v>
      </c>
      <c r="CK382">
        <v>0</v>
      </c>
      <c r="CL382">
        <v>0</v>
      </c>
      <c r="CM382">
        <v>1</v>
      </c>
      <c r="CN382">
        <v>0</v>
      </c>
      <c r="CO382" t="s">
        <v>1925</v>
      </c>
      <c r="CP382" t="s">
        <v>1925</v>
      </c>
      <c r="CQ382" t="s">
        <v>1925</v>
      </c>
      <c r="CR382" t="s">
        <v>1925</v>
      </c>
      <c r="CS382" t="s">
        <v>1925</v>
      </c>
      <c r="CT382" t="s">
        <v>1925</v>
      </c>
      <c r="CU382" t="s">
        <v>1925</v>
      </c>
      <c r="CV382" t="s">
        <v>1925</v>
      </c>
      <c r="CW382">
        <v>0</v>
      </c>
      <c r="CX382">
        <v>0</v>
      </c>
      <c r="CY382">
        <v>0</v>
      </c>
      <c r="CZ382">
        <v>0</v>
      </c>
      <c r="DA382">
        <v>0</v>
      </c>
      <c r="DB382">
        <v>0</v>
      </c>
      <c r="DC382">
        <v>0</v>
      </c>
      <c r="DD382">
        <v>0</v>
      </c>
      <c r="DE382">
        <v>0</v>
      </c>
      <c r="DF382">
        <v>0</v>
      </c>
      <c r="DG382">
        <v>0</v>
      </c>
      <c r="DH382">
        <v>0</v>
      </c>
      <c r="DI382">
        <v>0</v>
      </c>
      <c r="DJ382">
        <v>0</v>
      </c>
      <c r="DK382">
        <v>0</v>
      </c>
      <c r="DL382">
        <v>0</v>
      </c>
      <c r="DM382">
        <v>1</v>
      </c>
      <c r="DN382">
        <v>0</v>
      </c>
      <c r="DO382">
        <v>0</v>
      </c>
      <c r="DP382">
        <v>0</v>
      </c>
      <c r="DQ382">
        <v>0</v>
      </c>
      <c r="DR382">
        <v>0</v>
      </c>
      <c r="DS382">
        <v>0</v>
      </c>
      <c r="DT382">
        <v>0</v>
      </c>
      <c r="DU382">
        <v>0</v>
      </c>
      <c r="DV382">
        <v>0</v>
      </c>
      <c r="DW382">
        <v>0</v>
      </c>
      <c r="DX382">
        <v>0</v>
      </c>
      <c r="DY382">
        <v>0</v>
      </c>
      <c r="DZ382">
        <v>1</v>
      </c>
      <c r="EA382">
        <v>0</v>
      </c>
      <c r="EB382">
        <v>0</v>
      </c>
      <c r="EC382">
        <v>0</v>
      </c>
      <c r="ED382">
        <v>0</v>
      </c>
      <c r="EE382">
        <v>0</v>
      </c>
      <c r="EF382">
        <v>0</v>
      </c>
      <c r="EG382">
        <v>0</v>
      </c>
      <c r="EH382">
        <v>0</v>
      </c>
      <c r="EI382">
        <v>0</v>
      </c>
      <c r="EJ382">
        <v>0</v>
      </c>
      <c r="EK382">
        <v>0</v>
      </c>
      <c r="EL382">
        <v>0</v>
      </c>
      <c r="EM382">
        <v>0</v>
      </c>
      <c r="EN382">
        <v>0</v>
      </c>
      <c r="EO382">
        <v>0</v>
      </c>
      <c r="EP382">
        <v>0</v>
      </c>
      <c r="EQ382">
        <v>0</v>
      </c>
      <c r="ER382">
        <v>0</v>
      </c>
      <c r="ES382">
        <v>0</v>
      </c>
      <c r="ET382">
        <v>0</v>
      </c>
      <c r="EU382">
        <v>1</v>
      </c>
      <c r="EV382">
        <v>0</v>
      </c>
      <c r="EW382">
        <v>0</v>
      </c>
      <c r="EX382">
        <v>1</v>
      </c>
      <c r="EY382">
        <v>1</v>
      </c>
      <c r="EZ382">
        <v>1</v>
      </c>
      <c r="FA382">
        <v>1</v>
      </c>
      <c r="FB382">
        <v>0</v>
      </c>
      <c r="FC382">
        <v>0</v>
      </c>
      <c r="FD382">
        <v>0</v>
      </c>
      <c r="FE382">
        <v>0</v>
      </c>
      <c r="FF382" t="s">
        <v>1925</v>
      </c>
      <c r="FG382" t="s">
        <v>1925</v>
      </c>
      <c r="FH382" t="s">
        <v>1925</v>
      </c>
      <c r="FI382" t="s">
        <v>1925</v>
      </c>
      <c r="FJ382" t="s">
        <v>1925</v>
      </c>
      <c r="FK382" t="s">
        <v>1925</v>
      </c>
      <c r="FL382">
        <v>0</v>
      </c>
      <c r="FM382">
        <v>0</v>
      </c>
      <c r="FN382">
        <v>0</v>
      </c>
      <c r="FO382">
        <v>0</v>
      </c>
      <c r="FP382">
        <v>1</v>
      </c>
      <c r="FQ382">
        <v>0</v>
      </c>
      <c r="FR382">
        <v>2</v>
      </c>
      <c r="FS382" t="s">
        <v>1925</v>
      </c>
      <c r="FT382" t="s">
        <v>1925</v>
      </c>
      <c r="FU382" t="s">
        <v>1925</v>
      </c>
      <c r="FV382" t="s">
        <v>1925</v>
      </c>
      <c r="FW382" t="s">
        <v>1925</v>
      </c>
      <c r="FX382" t="s">
        <v>1925</v>
      </c>
      <c r="FY382" t="s">
        <v>1925</v>
      </c>
      <c r="FZ382" t="s">
        <v>1925</v>
      </c>
      <c r="GA382" t="s">
        <v>1925</v>
      </c>
      <c r="GB382" t="s">
        <v>1925</v>
      </c>
      <c r="GC382">
        <v>0</v>
      </c>
      <c r="GD382" t="s">
        <v>1925</v>
      </c>
      <c r="GE382" t="s">
        <v>1925</v>
      </c>
      <c r="GF382" t="s">
        <v>1925</v>
      </c>
      <c r="GG382" t="s">
        <v>1925</v>
      </c>
      <c r="GH382" t="s">
        <v>1925</v>
      </c>
      <c r="GI382" t="s">
        <v>1925</v>
      </c>
      <c r="GJ382" t="s">
        <v>1925</v>
      </c>
      <c r="GK382" t="s">
        <v>1925</v>
      </c>
      <c r="GL382" t="s">
        <v>1925</v>
      </c>
      <c r="GM382" t="s">
        <v>1925</v>
      </c>
      <c r="GN382" t="s">
        <v>1925</v>
      </c>
      <c r="GO382" t="s">
        <v>1925</v>
      </c>
      <c r="GP382" t="s">
        <v>1925</v>
      </c>
      <c r="GQ382" t="s">
        <v>1925</v>
      </c>
      <c r="GR382" t="s">
        <v>1925</v>
      </c>
      <c r="GS382" t="s">
        <v>1925</v>
      </c>
      <c r="GT382" t="s">
        <v>1925</v>
      </c>
      <c r="GU382" t="s">
        <v>1925</v>
      </c>
      <c r="GV382" t="s">
        <v>1925</v>
      </c>
      <c r="GW382" t="s">
        <v>1925</v>
      </c>
      <c r="GX382" t="s">
        <v>1925</v>
      </c>
      <c r="GY382" t="s">
        <v>1925</v>
      </c>
      <c r="GZ382" t="s">
        <v>1925</v>
      </c>
      <c r="HA382" t="s">
        <v>1925</v>
      </c>
      <c r="HB382" t="s">
        <v>1925</v>
      </c>
      <c r="HC382" t="s">
        <v>1925</v>
      </c>
      <c r="HD382" t="s">
        <v>1925</v>
      </c>
      <c r="HE382">
        <v>0</v>
      </c>
      <c r="HF382" t="s">
        <v>1925</v>
      </c>
      <c r="HG382" t="s">
        <v>1925</v>
      </c>
      <c r="HH382" t="s">
        <v>1925</v>
      </c>
      <c r="HI382" t="s">
        <v>1925</v>
      </c>
      <c r="HJ382" t="s">
        <v>1925</v>
      </c>
      <c r="HK382" t="s">
        <v>1925</v>
      </c>
      <c r="HL382" t="s">
        <v>1925</v>
      </c>
      <c r="HM382" t="s">
        <v>1925</v>
      </c>
      <c r="HN382" t="s">
        <v>1925</v>
      </c>
      <c r="HO382" t="s">
        <v>1925</v>
      </c>
      <c r="HP382" t="s">
        <v>1925</v>
      </c>
      <c r="HQ382" t="s">
        <v>1925</v>
      </c>
      <c r="HR382" t="s">
        <v>1925</v>
      </c>
      <c r="HS382" t="s">
        <v>1925</v>
      </c>
    </row>
    <row r="383" spans="1:227" x14ac:dyDescent="0.35">
      <c r="A383" t="s">
        <v>1618</v>
      </c>
      <c r="B383" s="1">
        <v>41456</v>
      </c>
      <c r="C383" s="1">
        <v>41820</v>
      </c>
      <c r="D383">
        <v>1</v>
      </c>
      <c r="E383">
        <v>1</v>
      </c>
      <c r="F383">
        <v>1</v>
      </c>
      <c r="G383">
        <v>1</v>
      </c>
      <c r="H383">
        <v>0</v>
      </c>
      <c r="I383">
        <v>0</v>
      </c>
      <c r="J383">
        <v>0</v>
      </c>
      <c r="K383">
        <v>0</v>
      </c>
      <c r="L383">
        <v>0</v>
      </c>
      <c r="M383">
        <v>0</v>
      </c>
      <c r="N383">
        <v>1</v>
      </c>
      <c r="O383">
        <v>0</v>
      </c>
      <c r="P383">
        <v>0</v>
      </c>
      <c r="Q383">
        <v>0</v>
      </c>
      <c r="R383">
        <v>0</v>
      </c>
      <c r="S383">
        <v>1</v>
      </c>
      <c r="T383">
        <v>0</v>
      </c>
      <c r="U383">
        <v>0</v>
      </c>
      <c r="V383">
        <v>1</v>
      </c>
      <c r="W383">
        <v>0</v>
      </c>
      <c r="X383">
        <v>0</v>
      </c>
      <c r="Y383">
        <v>0</v>
      </c>
      <c r="Z383">
        <v>0</v>
      </c>
      <c r="AA383">
        <v>0</v>
      </c>
      <c r="AB383">
        <v>0</v>
      </c>
      <c r="AC383">
        <v>0</v>
      </c>
      <c r="AD383">
        <v>0</v>
      </c>
      <c r="AE383">
        <v>0</v>
      </c>
      <c r="AF383">
        <v>0</v>
      </c>
      <c r="AG383">
        <v>0</v>
      </c>
      <c r="AH383">
        <v>0</v>
      </c>
      <c r="AI383">
        <v>1</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1</v>
      </c>
      <c r="BL383">
        <v>0</v>
      </c>
      <c r="BM383">
        <v>0</v>
      </c>
      <c r="BN383">
        <v>0</v>
      </c>
      <c r="BO383">
        <v>0</v>
      </c>
      <c r="BP383">
        <v>0</v>
      </c>
      <c r="BQ383">
        <v>0</v>
      </c>
      <c r="BR383">
        <v>0</v>
      </c>
      <c r="BS383">
        <v>1</v>
      </c>
      <c r="BT383">
        <v>1</v>
      </c>
      <c r="BU383">
        <v>0</v>
      </c>
      <c r="BV383">
        <v>0</v>
      </c>
      <c r="BW383">
        <v>0</v>
      </c>
      <c r="BX383">
        <v>0</v>
      </c>
      <c r="BY383">
        <v>0</v>
      </c>
      <c r="BZ383">
        <v>0</v>
      </c>
      <c r="CA383">
        <v>0</v>
      </c>
      <c r="CB383">
        <v>0</v>
      </c>
      <c r="CC383">
        <v>0</v>
      </c>
      <c r="CD383">
        <v>0</v>
      </c>
      <c r="CE383">
        <v>0</v>
      </c>
      <c r="CF383">
        <v>0</v>
      </c>
      <c r="CG383">
        <v>0</v>
      </c>
      <c r="CH383">
        <v>0</v>
      </c>
      <c r="CI383">
        <v>0</v>
      </c>
      <c r="CJ383">
        <v>0</v>
      </c>
      <c r="CK383">
        <v>0</v>
      </c>
      <c r="CL383">
        <v>0</v>
      </c>
      <c r="CM383">
        <v>1</v>
      </c>
      <c r="CN383">
        <v>0</v>
      </c>
      <c r="CO383" t="s">
        <v>1925</v>
      </c>
      <c r="CP383" t="s">
        <v>1925</v>
      </c>
      <c r="CQ383" t="s">
        <v>1925</v>
      </c>
      <c r="CR383" t="s">
        <v>1925</v>
      </c>
      <c r="CS383" t="s">
        <v>1925</v>
      </c>
      <c r="CT383" t="s">
        <v>1925</v>
      </c>
      <c r="CU383" t="s">
        <v>1925</v>
      </c>
      <c r="CV383" t="s">
        <v>1925</v>
      </c>
      <c r="CW383">
        <v>0</v>
      </c>
      <c r="CX383">
        <v>0</v>
      </c>
      <c r="CY383">
        <v>0</v>
      </c>
      <c r="CZ383">
        <v>0</v>
      </c>
      <c r="DA383">
        <v>0</v>
      </c>
      <c r="DB383">
        <v>0</v>
      </c>
      <c r="DC383">
        <v>0</v>
      </c>
      <c r="DD383">
        <v>0</v>
      </c>
      <c r="DE383">
        <v>0</v>
      </c>
      <c r="DF383">
        <v>0</v>
      </c>
      <c r="DG383">
        <v>0</v>
      </c>
      <c r="DH383">
        <v>0</v>
      </c>
      <c r="DI383">
        <v>0</v>
      </c>
      <c r="DJ383">
        <v>0</v>
      </c>
      <c r="DK383">
        <v>0</v>
      </c>
      <c r="DL383">
        <v>0</v>
      </c>
      <c r="DM383">
        <v>1</v>
      </c>
      <c r="DN383">
        <v>0</v>
      </c>
      <c r="DO383">
        <v>0</v>
      </c>
      <c r="DP383">
        <v>0</v>
      </c>
      <c r="DQ383">
        <v>0</v>
      </c>
      <c r="DR383">
        <v>0</v>
      </c>
      <c r="DS383">
        <v>0</v>
      </c>
      <c r="DT383">
        <v>0</v>
      </c>
      <c r="DU383">
        <v>0</v>
      </c>
      <c r="DV383">
        <v>0</v>
      </c>
      <c r="DW383">
        <v>0</v>
      </c>
      <c r="DX383">
        <v>0</v>
      </c>
      <c r="DY383">
        <v>0</v>
      </c>
      <c r="DZ383">
        <v>1</v>
      </c>
      <c r="EA383">
        <v>0</v>
      </c>
      <c r="EB383">
        <v>0</v>
      </c>
      <c r="EC383">
        <v>0</v>
      </c>
      <c r="ED383">
        <v>0</v>
      </c>
      <c r="EE383">
        <v>0</v>
      </c>
      <c r="EF383">
        <v>0</v>
      </c>
      <c r="EG383">
        <v>0</v>
      </c>
      <c r="EH383">
        <v>0</v>
      </c>
      <c r="EI383">
        <v>0</v>
      </c>
      <c r="EJ383">
        <v>0</v>
      </c>
      <c r="EK383">
        <v>0</v>
      </c>
      <c r="EL383">
        <v>0</v>
      </c>
      <c r="EM383">
        <v>0</v>
      </c>
      <c r="EN383">
        <v>0</v>
      </c>
      <c r="EO383">
        <v>0</v>
      </c>
      <c r="EP383">
        <v>0</v>
      </c>
      <c r="EQ383">
        <v>0</v>
      </c>
      <c r="ER383">
        <v>0</v>
      </c>
      <c r="ES383">
        <v>0</v>
      </c>
      <c r="ET383">
        <v>0</v>
      </c>
      <c r="EU383">
        <v>1</v>
      </c>
      <c r="EV383">
        <v>0</v>
      </c>
      <c r="EW383">
        <v>0</v>
      </c>
      <c r="EX383">
        <v>1</v>
      </c>
      <c r="EY383">
        <v>1</v>
      </c>
      <c r="EZ383">
        <v>1</v>
      </c>
      <c r="FA383">
        <v>1</v>
      </c>
      <c r="FB383">
        <v>0</v>
      </c>
      <c r="FC383">
        <v>0</v>
      </c>
      <c r="FD383">
        <v>0</v>
      </c>
      <c r="FE383">
        <v>0</v>
      </c>
      <c r="FF383" t="s">
        <v>1925</v>
      </c>
      <c r="FG383" t="s">
        <v>1925</v>
      </c>
      <c r="FH383" t="s">
        <v>1925</v>
      </c>
      <c r="FI383" t="s">
        <v>1925</v>
      </c>
      <c r="FJ383" t="s">
        <v>1925</v>
      </c>
      <c r="FK383" t="s">
        <v>1925</v>
      </c>
      <c r="FL383">
        <v>0</v>
      </c>
      <c r="FM383">
        <v>0</v>
      </c>
      <c r="FN383">
        <v>0</v>
      </c>
      <c r="FO383">
        <v>0</v>
      </c>
      <c r="FP383">
        <v>1</v>
      </c>
      <c r="FQ383">
        <v>0</v>
      </c>
      <c r="FR383">
        <v>2</v>
      </c>
      <c r="FS383" t="s">
        <v>1925</v>
      </c>
      <c r="FT383" t="s">
        <v>1925</v>
      </c>
      <c r="FU383" t="s">
        <v>1925</v>
      </c>
      <c r="FV383" t="s">
        <v>1925</v>
      </c>
      <c r="FW383" t="s">
        <v>1925</v>
      </c>
      <c r="FX383" t="s">
        <v>1925</v>
      </c>
      <c r="FY383" t="s">
        <v>1925</v>
      </c>
      <c r="FZ383" t="s">
        <v>1925</v>
      </c>
      <c r="GA383" t="s">
        <v>1925</v>
      </c>
      <c r="GB383" t="s">
        <v>1925</v>
      </c>
      <c r="GC383">
        <v>0</v>
      </c>
      <c r="GD383" t="s">
        <v>1925</v>
      </c>
      <c r="GE383" t="s">
        <v>1925</v>
      </c>
      <c r="GF383" t="s">
        <v>1925</v>
      </c>
      <c r="GG383" t="s">
        <v>1925</v>
      </c>
      <c r="GH383" t="s">
        <v>1925</v>
      </c>
      <c r="GI383" t="s">
        <v>1925</v>
      </c>
      <c r="GJ383" t="s">
        <v>1925</v>
      </c>
      <c r="GK383" t="s">
        <v>1925</v>
      </c>
      <c r="GL383" t="s">
        <v>1925</v>
      </c>
      <c r="GM383" t="s">
        <v>1925</v>
      </c>
      <c r="GN383" t="s">
        <v>1925</v>
      </c>
      <c r="GO383" t="s">
        <v>1925</v>
      </c>
      <c r="GP383" t="s">
        <v>1925</v>
      </c>
      <c r="GQ383" t="s">
        <v>1925</v>
      </c>
      <c r="GR383" t="s">
        <v>1925</v>
      </c>
      <c r="GS383" t="s">
        <v>1925</v>
      </c>
      <c r="GT383" t="s">
        <v>1925</v>
      </c>
      <c r="GU383" t="s">
        <v>1925</v>
      </c>
      <c r="GV383" t="s">
        <v>1925</v>
      </c>
      <c r="GW383" t="s">
        <v>1925</v>
      </c>
      <c r="GX383" t="s">
        <v>1925</v>
      </c>
      <c r="GY383" t="s">
        <v>1925</v>
      </c>
      <c r="GZ383" t="s">
        <v>1925</v>
      </c>
      <c r="HA383" t="s">
        <v>1925</v>
      </c>
      <c r="HB383" t="s">
        <v>1925</v>
      </c>
      <c r="HC383" t="s">
        <v>1925</v>
      </c>
      <c r="HD383" t="s">
        <v>1925</v>
      </c>
      <c r="HE383">
        <v>0</v>
      </c>
      <c r="HF383" t="s">
        <v>1925</v>
      </c>
      <c r="HG383" t="s">
        <v>1925</v>
      </c>
      <c r="HH383" t="s">
        <v>1925</v>
      </c>
      <c r="HI383" t="s">
        <v>1925</v>
      </c>
      <c r="HJ383" t="s">
        <v>1925</v>
      </c>
      <c r="HK383" t="s">
        <v>1925</v>
      </c>
      <c r="HL383" t="s">
        <v>1925</v>
      </c>
      <c r="HM383" t="s">
        <v>1925</v>
      </c>
      <c r="HN383" t="s">
        <v>1925</v>
      </c>
      <c r="HO383" t="s">
        <v>1925</v>
      </c>
      <c r="HP383" t="s">
        <v>1925</v>
      </c>
      <c r="HQ383" t="s">
        <v>1925</v>
      </c>
      <c r="HR383" t="s">
        <v>1925</v>
      </c>
      <c r="HS383" t="s">
        <v>1925</v>
      </c>
    </row>
    <row r="384" spans="1:227" x14ac:dyDescent="0.35">
      <c r="A384" t="s">
        <v>1618</v>
      </c>
      <c r="B384" s="1">
        <v>41821</v>
      </c>
      <c r="C384" s="1">
        <v>42551</v>
      </c>
      <c r="D384">
        <v>1</v>
      </c>
      <c r="E384">
        <v>1</v>
      </c>
      <c r="F384">
        <v>1</v>
      </c>
      <c r="G384">
        <v>1</v>
      </c>
      <c r="H384">
        <v>0</v>
      </c>
      <c r="I384">
        <v>0</v>
      </c>
      <c r="J384">
        <v>0</v>
      </c>
      <c r="K384">
        <v>0</v>
      </c>
      <c r="L384">
        <v>0</v>
      </c>
      <c r="M384">
        <v>0</v>
      </c>
      <c r="N384">
        <v>1</v>
      </c>
      <c r="O384">
        <v>0</v>
      </c>
      <c r="P384">
        <v>0</v>
      </c>
      <c r="Q384">
        <v>0</v>
      </c>
      <c r="R384">
        <v>0</v>
      </c>
      <c r="S384">
        <v>1</v>
      </c>
      <c r="T384">
        <v>0</v>
      </c>
      <c r="U384">
        <v>0</v>
      </c>
      <c r="V384">
        <v>1</v>
      </c>
      <c r="W384">
        <v>1</v>
      </c>
      <c r="X384">
        <v>1</v>
      </c>
      <c r="Y384">
        <v>0</v>
      </c>
      <c r="Z384">
        <v>1</v>
      </c>
      <c r="AA384">
        <v>0</v>
      </c>
      <c r="AB384">
        <v>0</v>
      </c>
      <c r="AC384">
        <v>0</v>
      </c>
      <c r="AD384">
        <v>0</v>
      </c>
      <c r="AE384">
        <v>0</v>
      </c>
      <c r="AF384">
        <v>0</v>
      </c>
      <c r="AG384">
        <v>0</v>
      </c>
      <c r="AH384">
        <v>0</v>
      </c>
      <c r="AI384">
        <v>1</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1</v>
      </c>
      <c r="BL384">
        <v>0</v>
      </c>
      <c r="BM384">
        <v>0</v>
      </c>
      <c r="BN384">
        <v>0</v>
      </c>
      <c r="BO384">
        <v>0</v>
      </c>
      <c r="BP384">
        <v>0</v>
      </c>
      <c r="BQ384">
        <v>0</v>
      </c>
      <c r="BR384">
        <v>0</v>
      </c>
      <c r="BS384">
        <v>1</v>
      </c>
      <c r="BT384">
        <v>1</v>
      </c>
      <c r="BU384">
        <v>0</v>
      </c>
      <c r="BV384">
        <v>0</v>
      </c>
      <c r="BW384">
        <v>0</v>
      </c>
      <c r="BX384">
        <v>0</v>
      </c>
      <c r="BY384">
        <v>0</v>
      </c>
      <c r="BZ384">
        <v>0</v>
      </c>
      <c r="CA384">
        <v>0</v>
      </c>
      <c r="CB384">
        <v>0</v>
      </c>
      <c r="CC384">
        <v>0</v>
      </c>
      <c r="CD384">
        <v>0</v>
      </c>
      <c r="CE384">
        <v>0</v>
      </c>
      <c r="CF384">
        <v>0</v>
      </c>
      <c r="CG384">
        <v>0</v>
      </c>
      <c r="CH384">
        <v>0</v>
      </c>
      <c r="CI384">
        <v>0</v>
      </c>
      <c r="CJ384">
        <v>0</v>
      </c>
      <c r="CK384">
        <v>0</v>
      </c>
      <c r="CL384">
        <v>0</v>
      </c>
      <c r="CM384">
        <v>1</v>
      </c>
      <c r="CN384">
        <v>0</v>
      </c>
      <c r="CO384" t="s">
        <v>1925</v>
      </c>
      <c r="CP384" t="s">
        <v>1925</v>
      </c>
      <c r="CQ384" t="s">
        <v>1925</v>
      </c>
      <c r="CR384" t="s">
        <v>1925</v>
      </c>
      <c r="CS384" t="s">
        <v>1925</v>
      </c>
      <c r="CT384" t="s">
        <v>1925</v>
      </c>
      <c r="CU384" t="s">
        <v>1925</v>
      </c>
      <c r="CV384" t="s">
        <v>1925</v>
      </c>
      <c r="CW384">
        <v>0</v>
      </c>
      <c r="CX384">
        <v>0</v>
      </c>
      <c r="CY384">
        <v>0</v>
      </c>
      <c r="CZ384">
        <v>0</v>
      </c>
      <c r="DA384">
        <v>0</v>
      </c>
      <c r="DB384">
        <v>0</v>
      </c>
      <c r="DC384">
        <v>0</v>
      </c>
      <c r="DD384">
        <v>0</v>
      </c>
      <c r="DE384">
        <v>0</v>
      </c>
      <c r="DF384">
        <v>0</v>
      </c>
      <c r="DG384">
        <v>0</v>
      </c>
      <c r="DH384">
        <v>0</v>
      </c>
      <c r="DI384">
        <v>0</v>
      </c>
      <c r="DJ384">
        <v>0</v>
      </c>
      <c r="DK384">
        <v>0</v>
      </c>
      <c r="DL384">
        <v>0</v>
      </c>
      <c r="DM384">
        <v>1</v>
      </c>
      <c r="DN384">
        <v>0</v>
      </c>
      <c r="DO384">
        <v>0</v>
      </c>
      <c r="DP384">
        <v>0</v>
      </c>
      <c r="DQ384">
        <v>0</v>
      </c>
      <c r="DR384">
        <v>0</v>
      </c>
      <c r="DS384">
        <v>0</v>
      </c>
      <c r="DT384">
        <v>0</v>
      </c>
      <c r="DU384">
        <v>0</v>
      </c>
      <c r="DV384">
        <v>0</v>
      </c>
      <c r="DW384">
        <v>0</v>
      </c>
      <c r="DX384">
        <v>0</v>
      </c>
      <c r="DY384">
        <v>0</v>
      </c>
      <c r="DZ384">
        <v>1</v>
      </c>
      <c r="EA384">
        <v>0</v>
      </c>
      <c r="EB384">
        <v>0</v>
      </c>
      <c r="EC384">
        <v>0</v>
      </c>
      <c r="ED384">
        <v>0</v>
      </c>
      <c r="EE384">
        <v>0</v>
      </c>
      <c r="EF384">
        <v>0</v>
      </c>
      <c r="EG384">
        <v>0</v>
      </c>
      <c r="EH384">
        <v>0</v>
      </c>
      <c r="EI384">
        <v>0</v>
      </c>
      <c r="EJ384">
        <v>0</v>
      </c>
      <c r="EK384">
        <v>0</v>
      </c>
      <c r="EL384">
        <v>0</v>
      </c>
      <c r="EM384">
        <v>0</v>
      </c>
      <c r="EN384">
        <v>0</v>
      </c>
      <c r="EO384">
        <v>0</v>
      </c>
      <c r="EP384">
        <v>0</v>
      </c>
      <c r="EQ384">
        <v>0</v>
      </c>
      <c r="ER384">
        <v>0</v>
      </c>
      <c r="ES384">
        <v>0</v>
      </c>
      <c r="ET384">
        <v>0</v>
      </c>
      <c r="EU384">
        <v>1</v>
      </c>
      <c r="EV384">
        <v>0</v>
      </c>
      <c r="EW384">
        <v>0</v>
      </c>
      <c r="EX384">
        <v>1</v>
      </c>
      <c r="EY384">
        <v>1</v>
      </c>
      <c r="EZ384">
        <v>1</v>
      </c>
      <c r="FA384">
        <v>1</v>
      </c>
      <c r="FB384">
        <v>0</v>
      </c>
      <c r="FC384">
        <v>0</v>
      </c>
      <c r="FD384">
        <v>0</v>
      </c>
      <c r="FE384">
        <v>0</v>
      </c>
      <c r="FF384" t="s">
        <v>1925</v>
      </c>
      <c r="FG384" t="s">
        <v>1925</v>
      </c>
      <c r="FH384" t="s">
        <v>1925</v>
      </c>
      <c r="FI384" t="s">
        <v>1925</v>
      </c>
      <c r="FJ384" t="s">
        <v>1925</v>
      </c>
      <c r="FK384" t="s">
        <v>1925</v>
      </c>
      <c r="FL384">
        <v>0</v>
      </c>
      <c r="FM384">
        <v>0</v>
      </c>
      <c r="FN384">
        <v>0</v>
      </c>
      <c r="FO384">
        <v>0</v>
      </c>
      <c r="FP384">
        <v>1</v>
      </c>
      <c r="FQ384">
        <v>0</v>
      </c>
      <c r="FR384">
        <v>2</v>
      </c>
      <c r="FS384" t="s">
        <v>1925</v>
      </c>
      <c r="FT384" t="s">
        <v>1925</v>
      </c>
      <c r="FU384" t="s">
        <v>1925</v>
      </c>
      <c r="FV384" t="s">
        <v>1925</v>
      </c>
      <c r="FW384" t="s">
        <v>1925</v>
      </c>
      <c r="FX384" t="s">
        <v>1925</v>
      </c>
      <c r="FY384" t="s">
        <v>1925</v>
      </c>
      <c r="FZ384" t="s">
        <v>1925</v>
      </c>
      <c r="GA384" t="s">
        <v>1925</v>
      </c>
      <c r="GB384" t="s">
        <v>1925</v>
      </c>
      <c r="GC384">
        <v>0</v>
      </c>
      <c r="GD384" t="s">
        <v>1925</v>
      </c>
      <c r="GE384" t="s">
        <v>1925</v>
      </c>
      <c r="GF384" t="s">
        <v>1925</v>
      </c>
      <c r="GG384" t="s">
        <v>1925</v>
      </c>
      <c r="GH384" t="s">
        <v>1925</v>
      </c>
      <c r="GI384" t="s">
        <v>1925</v>
      </c>
      <c r="GJ384" t="s">
        <v>1925</v>
      </c>
      <c r="GK384" t="s">
        <v>1925</v>
      </c>
      <c r="GL384" t="s">
        <v>1925</v>
      </c>
      <c r="GM384" t="s">
        <v>1925</v>
      </c>
      <c r="GN384" t="s">
        <v>1925</v>
      </c>
      <c r="GO384" t="s">
        <v>1925</v>
      </c>
      <c r="GP384" t="s">
        <v>1925</v>
      </c>
      <c r="GQ384" t="s">
        <v>1925</v>
      </c>
      <c r="GR384" t="s">
        <v>1925</v>
      </c>
      <c r="GS384" t="s">
        <v>1925</v>
      </c>
      <c r="GT384" t="s">
        <v>1925</v>
      </c>
      <c r="GU384" t="s">
        <v>1925</v>
      </c>
      <c r="GV384" t="s">
        <v>1925</v>
      </c>
      <c r="GW384" t="s">
        <v>1925</v>
      </c>
      <c r="GX384" t="s">
        <v>1925</v>
      </c>
      <c r="GY384" t="s">
        <v>1925</v>
      </c>
      <c r="GZ384" t="s">
        <v>1925</v>
      </c>
      <c r="HA384" t="s">
        <v>1925</v>
      </c>
      <c r="HB384" t="s">
        <v>1925</v>
      </c>
      <c r="HC384" t="s">
        <v>1925</v>
      </c>
      <c r="HD384" t="s">
        <v>1925</v>
      </c>
      <c r="HE384">
        <v>0</v>
      </c>
      <c r="HF384" t="s">
        <v>1925</v>
      </c>
      <c r="HG384" t="s">
        <v>1925</v>
      </c>
      <c r="HH384" t="s">
        <v>1925</v>
      </c>
      <c r="HI384" t="s">
        <v>1925</v>
      </c>
      <c r="HJ384" t="s">
        <v>1925</v>
      </c>
      <c r="HK384" t="s">
        <v>1925</v>
      </c>
      <c r="HL384" t="s">
        <v>1925</v>
      </c>
      <c r="HM384" t="s">
        <v>1925</v>
      </c>
      <c r="HN384" t="s">
        <v>1925</v>
      </c>
      <c r="HO384" t="s">
        <v>1925</v>
      </c>
      <c r="HP384" t="s">
        <v>1925</v>
      </c>
      <c r="HQ384" t="s">
        <v>1925</v>
      </c>
      <c r="HR384" t="s">
        <v>1925</v>
      </c>
      <c r="HS384" t="s">
        <v>1925</v>
      </c>
    </row>
    <row r="385" spans="1:227" x14ac:dyDescent="0.35">
      <c r="A385" t="s">
        <v>1618</v>
      </c>
      <c r="B385" s="1">
        <v>42552</v>
      </c>
      <c r="C385" s="1">
        <v>42916</v>
      </c>
      <c r="D385">
        <v>1</v>
      </c>
      <c r="E385">
        <v>1</v>
      </c>
      <c r="F385">
        <v>1</v>
      </c>
      <c r="G385">
        <v>1</v>
      </c>
      <c r="H385">
        <v>0</v>
      </c>
      <c r="I385">
        <v>0</v>
      </c>
      <c r="J385">
        <v>0</v>
      </c>
      <c r="K385">
        <v>0</v>
      </c>
      <c r="L385">
        <v>0</v>
      </c>
      <c r="M385">
        <v>0</v>
      </c>
      <c r="N385">
        <v>1</v>
      </c>
      <c r="O385">
        <v>0</v>
      </c>
      <c r="P385">
        <v>0</v>
      </c>
      <c r="Q385">
        <v>0</v>
      </c>
      <c r="R385">
        <v>0</v>
      </c>
      <c r="S385">
        <v>1</v>
      </c>
      <c r="T385">
        <v>0</v>
      </c>
      <c r="U385">
        <v>0</v>
      </c>
      <c r="V385">
        <v>1</v>
      </c>
      <c r="W385">
        <v>1</v>
      </c>
      <c r="X385">
        <v>1</v>
      </c>
      <c r="Y385">
        <v>0</v>
      </c>
      <c r="Z385">
        <v>1</v>
      </c>
      <c r="AA385">
        <v>0</v>
      </c>
      <c r="AB385">
        <v>0</v>
      </c>
      <c r="AC385">
        <v>0</v>
      </c>
      <c r="AD385">
        <v>0</v>
      </c>
      <c r="AE385">
        <v>0</v>
      </c>
      <c r="AF385">
        <v>0</v>
      </c>
      <c r="AG385">
        <v>0</v>
      </c>
      <c r="AH385">
        <v>0</v>
      </c>
      <c r="AI385">
        <v>1</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1</v>
      </c>
      <c r="BL385">
        <v>0</v>
      </c>
      <c r="BM385">
        <v>0</v>
      </c>
      <c r="BN385">
        <v>0</v>
      </c>
      <c r="BO385">
        <v>0</v>
      </c>
      <c r="BP385">
        <v>0</v>
      </c>
      <c r="BQ385">
        <v>0</v>
      </c>
      <c r="BR385">
        <v>0</v>
      </c>
      <c r="BS385">
        <v>1</v>
      </c>
      <c r="BT385">
        <v>1</v>
      </c>
      <c r="BU385">
        <v>0</v>
      </c>
      <c r="BV385">
        <v>0</v>
      </c>
      <c r="BW385">
        <v>0</v>
      </c>
      <c r="BX385">
        <v>0</v>
      </c>
      <c r="BY385">
        <v>0</v>
      </c>
      <c r="BZ385">
        <v>0</v>
      </c>
      <c r="CA385">
        <v>0</v>
      </c>
      <c r="CB385">
        <v>0</v>
      </c>
      <c r="CC385">
        <v>0</v>
      </c>
      <c r="CD385">
        <v>0</v>
      </c>
      <c r="CE385">
        <v>0</v>
      </c>
      <c r="CF385">
        <v>0</v>
      </c>
      <c r="CG385">
        <v>0</v>
      </c>
      <c r="CH385">
        <v>0</v>
      </c>
      <c r="CI385">
        <v>0</v>
      </c>
      <c r="CJ385">
        <v>0</v>
      </c>
      <c r="CK385">
        <v>0</v>
      </c>
      <c r="CL385">
        <v>0</v>
      </c>
      <c r="CM385">
        <v>1</v>
      </c>
      <c r="CN385">
        <v>0</v>
      </c>
      <c r="CO385" t="s">
        <v>1925</v>
      </c>
      <c r="CP385" t="s">
        <v>1925</v>
      </c>
      <c r="CQ385" t="s">
        <v>1925</v>
      </c>
      <c r="CR385" t="s">
        <v>1925</v>
      </c>
      <c r="CS385" t="s">
        <v>1925</v>
      </c>
      <c r="CT385" t="s">
        <v>1925</v>
      </c>
      <c r="CU385" t="s">
        <v>1925</v>
      </c>
      <c r="CV385" t="s">
        <v>1925</v>
      </c>
      <c r="CW385">
        <v>0</v>
      </c>
      <c r="CX385">
        <v>0</v>
      </c>
      <c r="CY385">
        <v>0</v>
      </c>
      <c r="CZ385">
        <v>0</v>
      </c>
      <c r="DA385">
        <v>0</v>
      </c>
      <c r="DB385">
        <v>0</v>
      </c>
      <c r="DC385">
        <v>0</v>
      </c>
      <c r="DD385">
        <v>0</v>
      </c>
      <c r="DE385">
        <v>0</v>
      </c>
      <c r="DF385">
        <v>0</v>
      </c>
      <c r="DG385">
        <v>0</v>
      </c>
      <c r="DH385">
        <v>0</v>
      </c>
      <c r="DI385">
        <v>0</v>
      </c>
      <c r="DJ385">
        <v>0</v>
      </c>
      <c r="DK385">
        <v>0</v>
      </c>
      <c r="DL385">
        <v>0</v>
      </c>
      <c r="DM385">
        <v>1</v>
      </c>
      <c r="DN385">
        <v>0</v>
      </c>
      <c r="DO385">
        <v>0</v>
      </c>
      <c r="DP385">
        <v>0</v>
      </c>
      <c r="DQ385">
        <v>0</v>
      </c>
      <c r="DR385">
        <v>0</v>
      </c>
      <c r="DS385">
        <v>0</v>
      </c>
      <c r="DT385">
        <v>0</v>
      </c>
      <c r="DU385">
        <v>0</v>
      </c>
      <c r="DV385">
        <v>0</v>
      </c>
      <c r="DW385">
        <v>0</v>
      </c>
      <c r="DX385">
        <v>0</v>
      </c>
      <c r="DY385">
        <v>0</v>
      </c>
      <c r="DZ385">
        <v>1</v>
      </c>
      <c r="EA385">
        <v>0</v>
      </c>
      <c r="EB385">
        <v>0</v>
      </c>
      <c r="EC385">
        <v>0</v>
      </c>
      <c r="ED385">
        <v>0</v>
      </c>
      <c r="EE385">
        <v>0</v>
      </c>
      <c r="EF385">
        <v>0</v>
      </c>
      <c r="EG385">
        <v>0</v>
      </c>
      <c r="EH385">
        <v>0</v>
      </c>
      <c r="EI385">
        <v>0</v>
      </c>
      <c r="EJ385">
        <v>0</v>
      </c>
      <c r="EK385">
        <v>0</v>
      </c>
      <c r="EL385">
        <v>0</v>
      </c>
      <c r="EM385">
        <v>0</v>
      </c>
      <c r="EN385">
        <v>0</v>
      </c>
      <c r="EO385">
        <v>0</v>
      </c>
      <c r="EP385">
        <v>0</v>
      </c>
      <c r="EQ385">
        <v>0</v>
      </c>
      <c r="ER385">
        <v>0</v>
      </c>
      <c r="ES385">
        <v>0</v>
      </c>
      <c r="ET385">
        <v>0</v>
      </c>
      <c r="EU385">
        <v>1</v>
      </c>
      <c r="EV385">
        <v>0</v>
      </c>
      <c r="EW385">
        <v>0</v>
      </c>
      <c r="EX385">
        <v>1</v>
      </c>
      <c r="EY385">
        <v>1</v>
      </c>
      <c r="EZ385">
        <v>1</v>
      </c>
      <c r="FA385">
        <v>1</v>
      </c>
      <c r="FB385">
        <v>0</v>
      </c>
      <c r="FC385">
        <v>0</v>
      </c>
      <c r="FD385">
        <v>0</v>
      </c>
      <c r="FE385">
        <v>0</v>
      </c>
      <c r="FF385" t="s">
        <v>1925</v>
      </c>
      <c r="FG385" t="s">
        <v>1925</v>
      </c>
      <c r="FH385" t="s">
        <v>1925</v>
      </c>
      <c r="FI385" t="s">
        <v>1925</v>
      </c>
      <c r="FJ385" t="s">
        <v>1925</v>
      </c>
      <c r="FK385" t="s">
        <v>1925</v>
      </c>
      <c r="FL385">
        <v>0</v>
      </c>
      <c r="FM385">
        <v>0</v>
      </c>
      <c r="FN385">
        <v>0</v>
      </c>
      <c r="FO385">
        <v>0</v>
      </c>
      <c r="FP385">
        <v>1</v>
      </c>
      <c r="FQ385">
        <v>0</v>
      </c>
      <c r="FR385">
        <v>2</v>
      </c>
      <c r="FS385" t="s">
        <v>1925</v>
      </c>
      <c r="FT385" t="s">
        <v>1925</v>
      </c>
      <c r="FU385" t="s">
        <v>1925</v>
      </c>
      <c r="FV385" t="s">
        <v>1925</v>
      </c>
      <c r="FW385" t="s">
        <v>1925</v>
      </c>
      <c r="FX385" t="s">
        <v>1925</v>
      </c>
      <c r="FY385" t="s">
        <v>1925</v>
      </c>
      <c r="FZ385" t="s">
        <v>1925</v>
      </c>
      <c r="GA385" t="s">
        <v>1925</v>
      </c>
      <c r="GB385" t="s">
        <v>1925</v>
      </c>
      <c r="GC385">
        <v>0</v>
      </c>
      <c r="GD385" t="s">
        <v>1925</v>
      </c>
      <c r="GE385" t="s">
        <v>1925</v>
      </c>
      <c r="GF385" t="s">
        <v>1925</v>
      </c>
      <c r="GG385" t="s">
        <v>1925</v>
      </c>
      <c r="GH385" t="s">
        <v>1925</v>
      </c>
      <c r="GI385" t="s">
        <v>1925</v>
      </c>
      <c r="GJ385" t="s">
        <v>1925</v>
      </c>
      <c r="GK385" t="s">
        <v>1925</v>
      </c>
      <c r="GL385" t="s">
        <v>1925</v>
      </c>
      <c r="GM385" t="s">
        <v>1925</v>
      </c>
      <c r="GN385" t="s">
        <v>1925</v>
      </c>
      <c r="GO385" t="s">
        <v>1925</v>
      </c>
      <c r="GP385" t="s">
        <v>1925</v>
      </c>
      <c r="GQ385" t="s">
        <v>1925</v>
      </c>
      <c r="GR385" t="s">
        <v>1925</v>
      </c>
      <c r="GS385" t="s">
        <v>1925</v>
      </c>
      <c r="GT385" t="s">
        <v>1925</v>
      </c>
      <c r="GU385" t="s">
        <v>1925</v>
      </c>
      <c r="GV385" t="s">
        <v>1925</v>
      </c>
      <c r="GW385" t="s">
        <v>1925</v>
      </c>
      <c r="GX385" t="s">
        <v>1925</v>
      </c>
      <c r="GY385" t="s">
        <v>1925</v>
      </c>
      <c r="GZ385" t="s">
        <v>1925</v>
      </c>
      <c r="HA385" t="s">
        <v>1925</v>
      </c>
      <c r="HB385" t="s">
        <v>1925</v>
      </c>
      <c r="HC385" t="s">
        <v>1925</v>
      </c>
      <c r="HD385" t="s">
        <v>1925</v>
      </c>
      <c r="HE385">
        <v>0</v>
      </c>
      <c r="HF385" t="s">
        <v>1925</v>
      </c>
      <c r="HG385" t="s">
        <v>1925</v>
      </c>
      <c r="HH385" t="s">
        <v>1925</v>
      </c>
      <c r="HI385" t="s">
        <v>1925</v>
      </c>
      <c r="HJ385" t="s">
        <v>1925</v>
      </c>
      <c r="HK385" t="s">
        <v>1925</v>
      </c>
      <c r="HL385" t="s">
        <v>1925</v>
      </c>
      <c r="HM385" t="s">
        <v>1925</v>
      </c>
      <c r="HN385" t="s">
        <v>1925</v>
      </c>
      <c r="HO385" t="s">
        <v>1925</v>
      </c>
      <c r="HP385" t="s">
        <v>1925</v>
      </c>
      <c r="HQ385" t="s">
        <v>1925</v>
      </c>
      <c r="HR385" t="s">
        <v>1925</v>
      </c>
      <c r="HS385" t="s">
        <v>1925</v>
      </c>
    </row>
    <row r="386" spans="1:227" x14ac:dyDescent="0.35">
      <c r="A386" t="s">
        <v>1618</v>
      </c>
      <c r="B386" s="1">
        <v>42917</v>
      </c>
      <c r="C386" s="1">
        <v>43281</v>
      </c>
      <c r="D386">
        <v>1</v>
      </c>
      <c r="E386">
        <v>1</v>
      </c>
      <c r="F386">
        <v>1</v>
      </c>
      <c r="G386">
        <v>1</v>
      </c>
      <c r="H386">
        <v>0</v>
      </c>
      <c r="I386">
        <v>0</v>
      </c>
      <c r="J386">
        <v>0</v>
      </c>
      <c r="K386">
        <v>0</v>
      </c>
      <c r="L386">
        <v>0</v>
      </c>
      <c r="M386">
        <v>0</v>
      </c>
      <c r="N386">
        <v>1</v>
      </c>
      <c r="O386">
        <v>0</v>
      </c>
      <c r="P386">
        <v>0</v>
      </c>
      <c r="Q386">
        <v>0</v>
      </c>
      <c r="R386">
        <v>0</v>
      </c>
      <c r="S386">
        <v>1</v>
      </c>
      <c r="T386">
        <v>0</v>
      </c>
      <c r="U386">
        <v>0</v>
      </c>
      <c r="V386">
        <v>1</v>
      </c>
      <c r="W386">
        <v>1</v>
      </c>
      <c r="X386">
        <v>1</v>
      </c>
      <c r="Y386">
        <v>0</v>
      </c>
      <c r="Z386">
        <v>1</v>
      </c>
      <c r="AA386">
        <v>0</v>
      </c>
      <c r="AB386">
        <v>0</v>
      </c>
      <c r="AC386">
        <v>0</v>
      </c>
      <c r="AD386">
        <v>0</v>
      </c>
      <c r="AE386">
        <v>0</v>
      </c>
      <c r="AF386">
        <v>0</v>
      </c>
      <c r="AG386">
        <v>0</v>
      </c>
      <c r="AH386">
        <v>0</v>
      </c>
      <c r="AI386">
        <v>1</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1</v>
      </c>
      <c r="BL386">
        <v>0</v>
      </c>
      <c r="BM386">
        <v>0</v>
      </c>
      <c r="BN386">
        <v>0</v>
      </c>
      <c r="BO386">
        <v>0</v>
      </c>
      <c r="BP386">
        <v>0</v>
      </c>
      <c r="BQ386">
        <v>0</v>
      </c>
      <c r="BR386">
        <v>0</v>
      </c>
      <c r="BS386">
        <v>1</v>
      </c>
      <c r="BT386">
        <v>1</v>
      </c>
      <c r="BU386">
        <v>0</v>
      </c>
      <c r="BV386">
        <v>0</v>
      </c>
      <c r="BW386">
        <v>0</v>
      </c>
      <c r="BX386">
        <v>0</v>
      </c>
      <c r="BY386">
        <v>0</v>
      </c>
      <c r="BZ386">
        <v>0</v>
      </c>
      <c r="CA386">
        <v>0</v>
      </c>
      <c r="CB386">
        <v>0</v>
      </c>
      <c r="CC386">
        <v>0</v>
      </c>
      <c r="CD386">
        <v>0</v>
      </c>
      <c r="CE386">
        <v>0</v>
      </c>
      <c r="CF386">
        <v>0</v>
      </c>
      <c r="CG386">
        <v>0</v>
      </c>
      <c r="CH386">
        <v>0</v>
      </c>
      <c r="CI386">
        <v>0</v>
      </c>
      <c r="CJ386">
        <v>0</v>
      </c>
      <c r="CK386">
        <v>0</v>
      </c>
      <c r="CL386">
        <v>0</v>
      </c>
      <c r="CM386">
        <v>1</v>
      </c>
      <c r="CN386">
        <v>0</v>
      </c>
      <c r="CO386" t="s">
        <v>1925</v>
      </c>
      <c r="CP386" t="s">
        <v>1925</v>
      </c>
      <c r="CQ386" t="s">
        <v>1925</v>
      </c>
      <c r="CR386" t="s">
        <v>1925</v>
      </c>
      <c r="CS386" t="s">
        <v>1925</v>
      </c>
      <c r="CT386" t="s">
        <v>1925</v>
      </c>
      <c r="CU386" t="s">
        <v>1925</v>
      </c>
      <c r="CV386" t="s">
        <v>1925</v>
      </c>
      <c r="CW386">
        <v>0</v>
      </c>
      <c r="CX386">
        <v>0</v>
      </c>
      <c r="CY386">
        <v>0</v>
      </c>
      <c r="CZ386">
        <v>0</v>
      </c>
      <c r="DA386">
        <v>0</v>
      </c>
      <c r="DB386">
        <v>0</v>
      </c>
      <c r="DC386">
        <v>0</v>
      </c>
      <c r="DD386">
        <v>0</v>
      </c>
      <c r="DE386">
        <v>0</v>
      </c>
      <c r="DF386">
        <v>0</v>
      </c>
      <c r="DG386">
        <v>0</v>
      </c>
      <c r="DH386">
        <v>0</v>
      </c>
      <c r="DI386">
        <v>0</v>
      </c>
      <c r="DJ386">
        <v>0</v>
      </c>
      <c r="DK386">
        <v>0</v>
      </c>
      <c r="DL386">
        <v>0</v>
      </c>
      <c r="DM386">
        <v>1</v>
      </c>
      <c r="DN386">
        <v>0</v>
      </c>
      <c r="DO386">
        <v>0</v>
      </c>
      <c r="DP386">
        <v>0</v>
      </c>
      <c r="DQ386">
        <v>0</v>
      </c>
      <c r="DR386">
        <v>0</v>
      </c>
      <c r="DS386">
        <v>0</v>
      </c>
      <c r="DT386">
        <v>0</v>
      </c>
      <c r="DU386">
        <v>0</v>
      </c>
      <c r="DV386">
        <v>0</v>
      </c>
      <c r="DW386">
        <v>0</v>
      </c>
      <c r="DX386">
        <v>0</v>
      </c>
      <c r="DY386">
        <v>0</v>
      </c>
      <c r="DZ386">
        <v>1</v>
      </c>
      <c r="EA386">
        <v>0</v>
      </c>
      <c r="EB386">
        <v>0</v>
      </c>
      <c r="EC386">
        <v>0</v>
      </c>
      <c r="ED386">
        <v>0</v>
      </c>
      <c r="EE386">
        <v>0</v>
      </c>
      <c r="EF386">
        <v>0</v>
      </c>
      <c r="EG386">
        <v>0</v>
      </c>
      <c r="EH386">
        <v>0</v>
      </c>
      <c r="EI386">
        <v>0</v>
      </c>
      <c r="EJ386">
        <v>0</v>
      </c>
      <c r="EK386">
        <v>0</v>
      </c>
      <c r="EL386">
        <v>0</v>
      </c>
      <c r="EM386">
        <v>0</v>
      </c>
      <c r="EN386">
        <v>0</v>
      </c>
      <c r="EO386">
        <v>0</v>
      </c>
      <c r="EP386">
        <v>0</v>
      </c>
      <c r="EQ386">
        <v>0</v>
      </c>
      <c r="ER386">
        <v>0</v>
      </c>
      <c r="ES386">
        <v>0</v>
      </c>
      <c r="ET386">
        <v>0</v>
      </c>
      <c r="EU386">
        <v>1</v>
      </c>
      <c r="EV386">
        <v>0</v>
      </c>
      <c r="EW386">
        <v>0</v>
      </c>
      <c r="EX386">
        <v>1</v>
      </c>
      <c r="EY386">
        <v>1</v>
      </c>
      <c r="EZ386">
        <v>1</v>
      </c>
      <c r="FA386">
        <v>1</v>
      </c>
      <c r="FB386">
        <v>0</v>
      </c>
      <c r="FC386">
        <v>0</v>
      </c>
      <c r="FD386">
        <v>0</v>
      </c>
      <c r="FE386">
        <v>0</v>
      </c>
      <c r="FF386" t="s">
        <v>1925</v>
      </c>
      <c r="FG386" t="s">
        <v>1925</v>
      </c>
      <c r="FH386" t="s">
        <v>1925</v>
      </c>
      <c r="FI386" t="s">
        <v>1925</v>
      </c>
      <c r="FJ386" t="s">
        <v>1925</v>
      </c>
      <c r="FK386" t="s">
        <v>1925</v>
      </c>
      <c r="FL386">
        <v>0</v>
      </c>
      <c r="FM386">
        <v>0</v>
      </c>
      <c r="FN386">
        <v>0</v>
      </c>
      <c r="FO386">
        <v>0</v>
      </c>
      <c r="FP386">
        <v>1</v>
      </c>
      <c r="FQ386">
        <v>0</v>
      </c>
      <c r="FR386">
        <v>2</v>
      </c>
      <c r="FS386" t="s">
        <v>1925</v>
      </c>
      <c r="FT386" t="s">
        <v>1925</v>
      </c>
      <c r="FU386" t="s">
        <v>1925</v>
      </c>
      <c r="FV386" t="s">
        <v>1925</v>
      </c>
      <c r="FW386" t="s">
        <v>1925</v>
      </c>
      <c r="FX386" t="s">
        <v>1925</v>
      </c>
      <c r="FY386" t="s">
        <v>1925</v>
      </c>
      <c r="FZ386" t="s">
        <v>1925</v>
      </c>
      <c r="GA386" t="s">
        <v>1925</v>
      </c>
      <c r="GB386" t="s">
        <v>1925</v>
      </c>
      <c r="GC386">
        <v>0</v>
      </c>
      <c r="GD386" t="s">
        <v>1925</v>
      </c>
      <c r="GE386" t="s">
        <v>1925</v>
      </c>
      <c r="GF386" t="s">
        <v>1925</v>
      </c>
      <c r="GG386" t="s">
        <v>1925</v>
      </c>
      <c r="GH386" t="s">
        <v>1925</v>
      </c>
      <c r="GI386" t="s">
        <v>1925</v>
      </c>
      <c r="GJ386" t="s">
        <v>1925</v>
      </c>
      <c r="GK386" t="s">
        <v>1925</v>
      </c>
      <c r="GL386" t="s">
        <v>1925</v>
      </c>
      <c r="GM386" t="s">
        <v>1925</v>
      </c>
      <c r="GN386" t="s">
        <v>1925</v>
      </c>
      <c r="GO386" t="s">
        <v>1925</v>
      </c>
      <c r="GP386" t="s">
        <v>1925</v>
      </c>
      <c r="GQ386" t="s">
        <v>1925</v>
      </c>
      <c r="GR386" t="s">
        <v>1925</v>
      </c>
      <c r="GS386" t="s">
        <v>1925</v>
      </c>
      <c r="GT386" t="s">
        <v>1925</v>
      </c>
      <c r="GU386" t="s">
        <v>1925</v>
      </c>
      <c r="GV386" t="s">
        <v>1925</v>
      </c>
      <c r="GW386" t="s">
        <v>1925</v>
      </c>
      <c r="GX386" t="s">
        <v>1925</v>
      </c>
      <c r="GY386" t="s">
        <v>1925</v>
      </c>
      <c r="GZ386" t="s">
        <v>1925</v>
      </c>
      <c r="HA386" t="s">
        <v>1925</v>
      </c>
      <c r="HB386" t="s">
        <v>1925</v>
      </c>
      <c r="HC386" t="s">
        <v>1925</v>
      </c>
      <c r="HD386" t="s">
        <v>1925</v>
      </c>
      <c r="HE386">
        <v>0</v>
      </c>
      <c r="HF386" t="s">
        <v>1925</v>
      </c>
      <c r="HG386" t="s">
        <v>1925</v>
      </c>
      <c r="HH386" t="s">
        <v>1925</v>
      </c>
      <c r="HI386" t="s">
        <v>1925</v>
      </c>
      <c r="HJ386" t="s">
        <v>1925</v>
      </c>
      <c r="HK386" t="s">
        <v>1925</v>
      </c>
      <c r="HL386" t="s">
        <v>1925</v>
      </c>
      <c r="HM386" t="s">
        <v>1925</v>
      </c>
      <c r="HN386" t="s">
        <v>1925</v>
      </c>
      <c r="HO386" t="s">
        <v>1925</v>
      </c>
      <c r="HP386" t="s">
        <v>1925</v>
      </c>
      <c r="HQ386" t="s">
        <v>1925</v>
      </c>
      <c r="HR386" t="s">
        <v>1925</v>
      </c>
      <c r="HS386" t="s">
        <v>1925</v>
      </c>
    </row>
    <row r="387" spans="1:227" x14ac:dyDescent="0.35">
      <c r="A387" t="s">
        <v>1618</v>
      </c>
      <c r="B387" s="1">
        <v>43282</v>
      </c>
      <c r="C387" s="1">
        <v>43435</v>
      </c>
      <c r="D387">
        <v>1</v>
      </c>
      <c r="E387">
        <v>1</v>
      </c>
      <c r="F387">
        <v>1</v>
      </c>
      <c r="G387">
        <v>1</v>
      </c>
      <c r="H387">
        <v>0</v>
      </c>
      <c r="I387">
        <v>0</v>
      </c>
      <c r="J387">
        <v>0</v>
      </c>
      <c r="K387">
        <v>0</v>
      </c>
      <c r="L387">
        <v>0</v>
      </c>
      <c r="M387">
        <v>0</v>
      </c>
      <c r="N387">
        <v>1</v>
      </c>
      <c r="O387">
        <v>0</v>
      </c>
      <c r="P387">
        <v>0</v>
      </c>
      <c r="Q387">
        <v>0</v>
      </c>
      <c r="R387">
        <v>0</v>
      </c>
      <c r="S387">
        <v>1</v>
      </c>
      <c r="T387">
        <v>0</v>
      </c>
      <c r="U387">
        <v>0</v>
      </c>
      <c r="V387">
        <v>1</v>
      </c>
      <c r="W387">
        <v>1</v>
      </c>
      <c r="X387">
        <v>1</v>
      </c>
      <c r="Y387">
        <v>0</v>
      </c>
      <c r="Z387">
        <v>1</v>
      </c>
      <c r="AA387">
        <v>0</v>
      </c>
      <c r="AB387">
        <v>0</v>
      </c>
      <c r="AC387">
        <v>0</v>
      </c>
      <c r="AD387">
        <v>0</v>
      </c>
      <c r="AE387">
        <v>0</v>
      </c>
      <c r="AF387">
        <v>0</v>
      </c>
      <c r="AG387">
        <v>0</v>
      </c>
      <c r="AH387">
        <v>0</v>
      </c>
      <c r="AI387">
        <v>1</v>
      </c>
      <c r="AJ387">
        <v>0</v>
      </c>
      <c r="AK387">
        <v>0</v>
      </c>
      <c r="AL387">
        <v>0</v>
      </c>
      <c r="AM387">
        <v>0</v>
      </c>
      <c r="AN387">
        <v>0</v>
      </c>
      <c r="AO387">
        <v>0</v>
      </c>
      <c r="AP387">
        <v>0</v>
      </c>
      <c r="AQ387">
        <v>0</v>
      </c>
      <c r="AR387">
        <v>0</v>
      </c>
      <c r="AS387">
        <v>0</v>
      </c>
      <c r="AT387">
        <v>0</v>
      </c>
      <c r="AU387">
        <v>0</v>
      </c>
      <c r="AV387">
        <v>0</v>
      </c>
      <c r="AW387">
        <v>0</v>
      </c>
      <c r="AX387">
        <v>0</v>
      </c>
      <c r="AY387">
        <v>0</v>
      </c>
      <c r="AZ387">
        <v>0</v>
      </c>
      <c r="BA387">
        <v>0</v>
      </c>
      <c r="BB387">
        <v>0</v>
      </c>
      <c r="BC387">
        <v>0</v>
      </c>
      <c r="BD387">
        <v>0</v>
      </c>
      <c r="BE387">
        <v>0</v>
      </c>
      <c r="BF387">
        <v>0</v>
      </c>
      <c r="BG387">
        <v>0</v>
      </c>
      <c r="BH387">
        <v>0</v>
      </c>
      <c r="BI387">
        <v>0</v>
      </c>
      <c r="BJ387">
        <v>0</v>
      </c>
      <c r="BK387">
        <v>1</v>
      </c>
      <c r="BL387">
        <v>0</v>
      </c>
      <c r="BM387">
        <v>0</v>
      </c>
      <c r="BN387">
        <v>0</v>
      </c>
      <c r="BO387">
        <v>0</v>
      </c>
      <c r="BP387">
        <v>0</v>
      </c>
      <c r="BQ387">
        <v>0</v>
      </c>
      <c r="BR387">
        <v>0</v>
      </c>
      <c r="BS387">
        <v>1</v>
      </c>
      <c r="BT387">
        <v>1</v>
      </c>
      <c r="BU387">
        <v>0</v>
      </c>
      <c r="BV387">
        <v>0</v>
      </c>
      <c r="BW387">
        <v>0</v>
      </c>
      <c r="BX387">
        <v>0</v>
      </c>
      <c r="BY387">
        <v>0</v>
      </c>
      <c r="BZ387">
        <v>0</v>
      </c>
      <c r="CA387">
        <v>0</v>
      </c>
      <c r="CB387">
        <v>0</v>
      </c>
      <c r="CC387">
        <v>0</v>
      </c>
      <c r="CD387">
        <v>0</v>
      </c>
      <c r="CE387">
        <v>0</v>
      </c>
      <c r="CF387">
        <v>0</v>
      </c>
      <c r="CG387">
        <v>0</v>
      </c>
      <c r="CH387">
        <v>0</v>
      </c>
      <c r="CI387">
        <v>0</v>
      </c>
      <c r="CJ387">
        <v>0</v>
      </c>
      <c r="CK387">
        <v>0</v>
      </c>
      <c r="CL387">
        <v>0</v>
      </c>
      <c r="CM387">
        <v>1</v>
      </c>
      <c r="CN387">
        <v>0</v>
      </c>
      <c r="CO387" t="s">
        <v>1925</v>
      </c>
      <c r="CP387" t="s">
        <v>1925</v>
      </c>
      <c r="CQ387" t="s">
        <v>1925</v>
      </c>
      <c r="CR387" t="s">
        <v>1925</v>
      </c>
      <c r="CS387" t="s">
        <v>1925</v>
      </c>
      <c r="CT387" t="s">
        <v>1925</v>
      </c>
      <c r="CU387" t="s">
        <v>1925</v>
      </c>
      <c r="CV387" t="s">
        <v>1925</v>
      </c>
      <c r="CW387">
        <v>0</v>
      </c>
      <c r="CX387">
        <v>0</v>
      </c>
      <c r="CY387">
        <v>0</v>
      </c>
      <c r="CZ387">
        <v>0</v>
      </c>
      <c r="DA387">
        <v>0</v>
      </c>
      <c r="DB387">
        <v>0</v>
      </c>
      <c r="DC387">
        <v>0</v>
      </c>
      <c r="DD387">
        <v>0</v>
      </c>
      <c r="DE387">
        <v>0</v>
      </c>
      <c r="DF387">
        <v>0</v>
      </c>
      <c r="DG387">
        <v>0</v>
      </c>
      <c r="DH387">
        <v>0</v>
      </c>
      <c r="DI387">
        <v>0</v>
      </c>
      <c r="DJ387">
        <v>0</v>
      </c>
      <c r="DK387">
        <v>0</v>
      </c>
      <c r="DL387">
        <v>0</v>
      </c>
      <c r="DM387">
        <v>1</v>
      </c>
      <c r="DN387">
        <v>0</v>
      </c>
      <c r="DO387">
        <v>0</v>
      </c>
      <c r="DP387">
        <v>0</v>
      </c>
      <c r="DQ387">
        <v>0</v>
      </c>
      <c r="DR387">
        <v>0</v>
      </c>
      <c r="DS387">
        <v>0</v>
      </c>
      <c r="DT387">
        <v>0</v>
      </c>
      <c r="DU387">
        <v>0</v>
      </c>
      <c r="DV387">
        <v>0</v>
      </c>
      <c r="DW387">
        <v>0</v>
      </c>
      <c r="DX387">
        <v>0</v>
      </c>
      <c r="DY387">
        <v>0</v>
      </c>
      <c r="DZ387">
        <v>1</v>
      </c>
      <c r="EA387">
        <v>0</v>
      </c>
      <c r="EB387">
        <v>0</v>
      </c>
      <c r="EC387">
        <v>0</v>
      </c>
      <c r="ED387">
        <v>0</v>
      </c>
      <c r="EE387">
        <v>0</v>
      </c>
      <c r="EF387">
        <v>0</v>
      </c>
      <c r="EG387">
        <v>0</v>
      </c>
      <c r="EH387">
        <v>0</v>
      </c>
      <c r="EI387">
        <v>0</v>
      </c>
      <c r="EJ387">
        <v>0</v>
      </c>
      <c r="EK387">
        <v>0</v>
      </c>
      <c r="EL387">
        <v>0</v>
      </c>
      <c r="EM387">
        <v>0</v>
      </c>
      <c r="EN387">
        <v>0</v>
      </c>
      <c r="EO387">
        <v>1</v>
      </c>
      <c r="EP387">
        <v>0</v>
      </c>
      <c r="EQ387">
        <v>0</v>
      </c>
      <c r="ER387">
        <v>0</v>
      </c>
      <c r="ES387">
        <v>0</v>
      </c>
      <c r="ET387">
        <v>0</v>
      </c>
      <c r="EU387">
        <v>0</v>
      </c>
      <c r="EV387">
        <v>0</v>
      </c>
      <c r="EW387">
        <v>0</v>
      </c>
      <c r="EX387">
        <v>1</v>
      </c>
      <c r="EY387">
        <v>1</v>
      </c>
      <c r="EZ387">
        <v>1</v>
      </c>
      <c r="FA387">
        <v>1</v>
      </c>
      <c r="FB387">
        <v>0</v>
      </c>
      <c r="FC387">
        <v>0</v>
      </c>
      <c r="FD387">
        <v>0</v>
      </c>
      <c r="FE387">
        <v>1</v>
      </c>
      <c r="FF387">
        <v>0</v>
      </c>
      <c r="FG387">
        <v>1</v>
      </c>
      <c r="FH387">
        <v>0</v>
      </c>
      <c r="FI387">
        <v>0</v>
      </c>
      <c r="FJ387">
        <v>0</v>
      </c>
      <c r="FK387">
        <v>0</v>
      </c>
      <c r="FL387">
        <v>0</v>
      </c>
      <c r="FM387">
        <v>0</v>
      </c>
      <c r="FN387">
        <v>0</v>
      </c>
      <c r="FO387">
        <v>0</v>
      </c>
      <c r="FP387">
        <v>1</v>
      </c>
      <c r="FQ387">
        <v>0</v>
      </c>
      <c r="FR387">
        <v>2</v>
      </c>
      <c r="FS387" t="s">
        <v>1925</v>
      </c>
      <c r="FT387" t="s">
        <v>1925</v>
      </c>
      <c r="FU387" t="s">
        <v>1925</v>
      </c>
      <c r="FV387" t="s">
        <v>1925</v>
      </c>
      <c r="FW387" t="s">
        <v>1925</v>
      </c>
      <c r="FX387" t="s">
        <v>1925</v>
      </c>
      <c r="FY387" t="s">
        <v>1925</v>
      </c>
      <c r="FZ387" t="s">
        <v>1925</v>
      </c>
      <c r="GA387" t="s">
        <v>1925</v>
      </c>
      <c r="GB387" t="s">
        <v>1925</v>
      </c>
      <c r="GC387">
        <v>0</v>
      </c>
      <c r="GD387" t="s">
        <v>1925</v>
      </c>
      <c r="GE387" t="s">
        <v>1925</v>
      </c>
      <c r="GF387" t="s">
        <v>1925</v>
      </c>
      <c r="GG387" t="s">
        <v>1925</v>
      </c>
      <c r="GH387" t="s">
        <v>1925</v>
      </c>
      <c r="GI387" t="s">
        <v>1925</v>
      </c>
      <c r="GJ387" t="s">
        <v>1925</v>
      </c>
      <c r="GK387" t="s">
        <v>1925</v>
      </c>
      <c r="GL387" t="s">
        <v>1925</v>
      </c>
      <c r="GM387" t="s">
        <v>1925</v>
      </c>
      <c r="GN387" t="s">
        <v>1925</v>
      </c>
      <c r="GO387" t="s">
        <v>1925</v>
      </c>
      <c r="GP387" t="s">
        <v>1925</v>
      </c>
      <c r="GQ387" t="s">
        <v>1925</v>
      </c>
      <c r="GR387" t="s">
        <v>1925</v>
      </c>
      <c r="GS387" t="s">
        <v>1925</v>
      </c>
      <c r="GT387" t="s">
        <v>1925</v>
      </c>
      <c r="GU387" t="s">
        <v>1925</v>
      </c>
      <c r="GV387" t="s">
        <v>1925</v>
      </c>
      <c r="GW387" t="s">
        <v>1925</v>
      </c>
      <c r="GX387" t="s">
        <v>1925</v>
      </c>
      <c r="GY387" t="s">
        <v>1925</v>
      </c>
      <c r="GZ387" t="s">
        <v>1925</v>
      </c>
      <c r="HA387" t="s">
        <v>1925</v>
      </c>
      <c r="HB387" t="s">
        <v>1925</v>
      </c>
      <c r="HC387" t="s">
        <v>1925</v>
      </c>
      <c r="HD387" t="s">
        <v>1925</v>
      </c>
      <c r="HE387">
        <v>0</v>
      </c>
      <c r="HF387" t="s">
        <v>1925</v>
      </c>
      <c r="HG387" t="s">
        <v>1925</v>
      </c>
      <c r="HH387" t="s">
        <v>1925</v>
      </c>
      <c r="HI387" t="s">
        <v>1925</v>
      </c>
      <c r="HJ387" t="s">
        <v>1925</v>
      </c>
      <c r="HK387" t="s">
        <v>1925</v>
      </c>
      <c r="HL387" t="s">
        <v>1925</v>
      </c>
      <c r="HM387" t="s">
        <v>1925</v>
      </c>
      <c r="HN387" t="s">
        <v>1925</v>
      </c>
      <c r="HO387" t="s">
        <v>1925</v>
      </c>
      <c r="HP387" t="s">
        <v>1925</v>
      </c>
      <c r="HQ387" t="s">
        <v>1925</v>
      </c>
      <c r="HR387" t="s">
        <v>1925</v>
      </c>
      <c r="HS387" t="s">
        <v>1925</v>
      </c>
    </row>
    <row r="388" spans="1:227" x14ac:dyDescent="0.35">
      <c r="A388" t="s">
        <v>1646</v>
      </c>
      <c r="B388" s="1">
        <v>39448</v>
      </c>
      <c r="C388" s="1">
        <v>40019</v>
      </c>
      <c r="D388">
        <v>1</v>
      </c>
      <c r="E388">
        <v>1</v>
      </c>
      <c r="F388">
        <v>1</v>
      </c>
      <c r="G388">
        <v>0</v>
      </c>
      <c r="H388">
        <v>0</v>
      </c>
      <c r="I388">
        <v>0</v>
      </c>
      <c r="J388">
        <v>0</v>
      </c>
      <c r="K388">
        <v>0</v>
      </c>
      <c r="L388">
        <v>0</v>
      </c>
      <c r="M388">
        <v>0</v>
      </c>
      <c r="N388">
        <v>0</v>
      </c>
      <c r="O388">
        <v>0</v>
      </c>
      <c r="P388">
        <v>0</v>
      </c>
      <c r="Q388">
        <v>0</v>
      </c>
      <c r="R388">
        <v>0</v>
      </c>
      <c r="S388">
        <v>1</v>
      </c>
      <c r="T388">
        <v>0</v>
      </c>
      <c r="U388">
        <v>0</v>
      </c>
      <c r="V388">
        <v>1</v>
      </c>
      <c r="W388">
        <v>1</v>
      </c>
      <c r="X388">
        <v>0</v>
      </c>
      <c r="Y388">
        <v>1</v>
      </c>
      <c r="Z388">
        <v>1</v>
      </c>
      <c r="AA388">
        <v>1</v>
      </c>
      <c r="AB388">
        <v>0</v>
      </c>
      <c r="AC388">
        <v>0</v>
      </c>
      <c r="AD388">
        <v>0</v>
      </c>
      <c r="AE388">
        <v>0</v>
      </c>
      <c r="AF388">
        <v>0</v>
      </c>
      <c r="AG388">
        <v>0</v>
      </c>
      <c r="AH388">
        <v>1</v>
      </c>
      <c r="AI388">
        <v>1</v>
      </c>
      <c r="AJ388">
        <v>0</v>
      </c>
      <c r="AK388">
        <v>1</v>
      </c>
      <c r="AL388">
        <v>0</v>
      </c>
      <c r="AM388">
        <v>0</v>
      </c>
      <c r="AN388">
        <v>0</v>
      </c>
      <c r="AO388">
        <v>1</v>
      </c>
      <c r="AP388">
        <v>0</v>
      </c>
      <c r="AQ388">
        <v>0</v>
      </c>
      <c r="AR388">
        <v>0</v>
      </c>
      <c r="AS388">
        <v>0</v>
      </c>
      <c r="AT388">
        <v>1</v>
      </c>
      <c r="AU388">
        <v>1</v>
      </c>
      <c r="AV388">
        <v>0</v>
      </c>
      <c r="AW388">
        <v>0</v>
      </c>
      <c r="AX388">
        <v>0</v>
      </c>
      <c r="AY388">
        <v>0</v>
      </c>
      <c r="AZ388">
        <v>0</v>
      </c>
      <c r="BA388">
        <v>0</v>
      </c>
      <c r="BB388">
        <v>1</v>
      </c>
      <c r="BC388">
        <v>0</v>
      </c>
      <c r="BD388">
        <v>0</v>
      </c>
      <c r="BE388">
        <v>0</v>
      </c>
      <c r="BF388">
        <v>0</v>
      </c>
      <c r="BG388">
        <v>0</v>
      </c>
      <c r="BH388">
        <v>0</v>
      </c>
      <c r="BI388">
        <v>0</v>
      </c>
      <c r="BJ388">
        <v>0</v>
      </c>
      <c r="BK388">
        <v>0</v>
      </c>
      <c r="BL388">
        <v>0</v>
      </c>
      <c r="BM388">
        <v>0</v>
      </c>
      <c r="BN388">
        <v>0</v>
      </c>
      <c r="BO388">
        <v>0</v>
      </c>
      <c r="BP388">
        <v>0</v>
      </c>
      <c r="BQ388">
        <v>0</v>
      </c>
      <c r="BR388">
        <v>0</v>
      </c>
      <c r="BS388">
        <v>1</v>
      </c>
      <c r="BT388">
        <v>1</v>
      </c>
      <c r="BU388">
        <v>0</v>
      </c>
      <c r="BV388">
        <v>0</v>
      </c>
      <c r="BW388">
        <v>0</v>
      </c>
      <c r="BX388">
        <v>0</v>
      </c>
      <c r="BY388">
        <v>0</v>
      </c>
      <c r="BZ388">
        <v>0</v>
      </c>
      <c r="CA388">
        <v>0</v>
      </c>
      <c r="CB388">
        <v>0</v>
      </c>
      <c r="CC388">
        <v>0</v>
      </c>
      <c r="CD388">
        <v>0</v>
      </c>
      <c r="CE388">
        <v>0</v>
      </c>
      <c r="CF388">
        <v>0</v>
      </c>
      <c r="CG388">
        <v>0</v>
      </c>
      <c r="CH388">
        <v>0</v>
      </c>
      <c r="CI388">
        <v>0</v>
      </c>
      <c r="CJ388">
        <v>0</v>
      </c>
      <c r="CK388">
        <v>0</v>
      </c>
      <c r="CL388">
        <v>0</v>
      </c>
      <c r="CM388">
        <v>1</v>
      </c>
      <c r="CN388">
        <v>0</v>
      </c>
      <c r="CO388" t="s">
        <v>1925</v>
      </c>
      <c r="CP388" t="s">
        <v>1925</v>
      </c>
      <c r="CQ388" t="s">
        <v>1925</v>
      </c>
      <c r="CR388" t="s">
        <v>1925</v>
      </c>
      <c r="CS388" t="s">
        <v>1925</v>
      </c>
      <c r="CT388" t="s">
        <v>1925</v>
      </c>
      <c r="CU388" t="s">
        <v>1925</v>
      </c>
      <c r="CV388" t="s">
        <v>1925</v>
      </c>
      <c r="CW388">
        <v>0</v>
      </c>
      <c r="CX388">
        <v>1</v>
      </c>
      <c r="CY388">
        <v>1</v>
      </c>
      <c r="CZ388">
        <v>1</v>
      </c>
      <c r="DA388">
        <v>1</v>
      </c>
      <c r="DB388">
        <v>0</v>
      </c>
      <c r="DC388">
        <v>1</v>
      </c>
      <c r="DD388">
        <v>0</v>
      </c>
      <c r="DE388">
        <v>0</v>
      </c>
      <c r="DF388">
        <v>0</v>
      </c>
      <c r="DG388">
        <v>0</v>
      </c>
      <c r="DH388">
        <v>1</v>
      </c>
      <c r="DI388">
        <v>0</v>
      </c>
      <c r="DJ388">
        <v>1</v>
      </c>
      <c r="DK388">
        <v>0</v>
      </c>
      <c r="DL388">
        <v>0</v>
      </c>
      <c r="DM388">
        <v>1</v>
      </c>
      <c r="DN388">
        <v>0</v>
      </c>
      <c r="DO388">
        <v>0</v>
      </c>
      <c r="DP388">
        <v>1</v>
      </c>
      <c r="DQ388">
        <v>0</v>
      </c>
      <c r="DR388">
        <v>0</v>
      </c>
      <c r="DS388">
        <v>0</v>
      </c>
      <c r="DT388">
        <v>0</v>
      </c>
      <c r="DU388">
        <v>1</v>
      </c>
      <c r="DV388">
        <v>1</v>
      </c>
      <c r="DW388">
        <v>0</v>
      </c>
      <c r="DX388">
        <v>0</v>
      </c>
      <c r="DY388">
        <v>0</v>
      </c>
      <c r="DZ388">
        <v>0</v>
      </c>
      <c r="EA388">
        <v>1</v>
      </c>
      <c r="EB388">
        <v>1</v>
      </c>
      <c r="EC388">
        <v>0</v>
      </c>
      <c r="ED388">
        <v>0</v>
      </c>
      <c r="EE388">
        <v>0</v>
      </c>
      <c r="EF388">
        <v>0</v>
      </c>
      <c r="EG388">
        <v>0</v>
      </c>
      <c r="EH388">
        <v>0</v>
      </c>
      <c r="EI388">
        <v>0</v>
      </c>
      <c r="EJ388">
        <v>0</v>
      </c>
      <c r="EK388">
        <v>0</v>
      </c>
      <c r="EL388">
        <v>0</v>
      </c>
      <c r="EM388">
        <v>1</v>
      </c>
      <c r="EN388">
        <v>0</v>
      </c>
      <c r="EO388">
        <v>0</v>
      </c>
      <c r="EP388">
        <v>0</v>
      </c>
      <c r="EQ388">
        <v>0</v>
      </c>
      <c r="ER388">
        <v>0</v>
      </c>
      <c r="ES388">
        <v>0</v>
      </c>
      <c r="ET388">
        <v>0</v>
      </c>
      <c r="EU388">
        <v>0</v>
      </c>
      <c r="EV388">
        <v>0</v>
      </c>
      <c r="EW388">
        <v>0</v>
      </c>
      <c r="EX388">
        <v>0</v>
      </c>
      <c r="EY388">
        <v>1</v>
      </c>
      <c r="EZ388">
        <v>0</v>
      </c>
      <c r="FA388">
        <v>1</v>
      </c>
      <c r="FB388">
        <v>0</v>
      </c>
      <c r="FC388">
        <v>0</v>
      </c>
      <c r="FD388">
        <v>0</v>
      </c>
      <c r="FE388">
        <v>0</v>
      </c>
      <c r="FF388" t="s">
        <v>1925</v>
      </c>
      <c r="FG388" t="s">
        <v>1925</v>
      </c>
      <c r="FH388" t="s">
        <v>1925</v>
      </c>
      <c r="FI388" t="s">
        <v>1925</v>
      </c>
      <c r="FJ388" t="s">
        <v>1925</v>
      </c>
      <c r="FK388" t="s">
        <v>1925</v>
      </c>
      <c r="FL388">
        <v>0</v>
      </c>
      <c r="FM388">
        <v>1</v>
      </c>
      <c r="FN388">
        <v>0</v>
      </c>
      <c r="FO388">
        <v>0</v>
      </c>
      <c r="FP388">
        <v>0</v>
      </c>
      <c r="FQ388">
        <v>0</v>
      </c>
      <c r="FR388">
        <v>0</v>
      </c>
      <c r="FS388">
        <v>0</v>
      </c>
      <c r="FT388">
        <v>0</v>
      </c>
      <c r="FU388">
        <v>0</v>
      </c>
      <c r="FV388">
        <v>0</v>
      </c>
      <c r="FW388">
        <v>0</v>
      </c>
      <c r="FX388">
        <v>1</v>
      </c>
      <c r="FY388">
        <v>0</v>
      </c>
      <c r="FZ388">
        <v>0</v>
      </c>
      <c r="GA388">
        <v>0</v>
      </c>
      <c r="GB388">
        <v>0</v>
      </c>
      <c r="GC388">
        <v>1</v>
      </c>
      <c r="GD388">
        <v>0</v>
      </c>
      <c r="GE388">
        <v>1</v>
      </c>
      <c r="GF388">
        <v>1</v>
      </c>
      <c r="GG388">
        <v>0</v>
      </c>
      <c r="GH388">
        <v>0</v>
      </c>
      <c r="GI388">
        <v>0</v>
      </c>
      <c r="GJ388">
        <v>0</v>
      </c>
      <c r="GK388">
        <v>1</v>
      </c>
      <c r="GL388">
        <v>0</v>
      </c>
      <c r="GM388">
        <v>0</v>
      </c>
      <c r="GN388">
        <v>0</v>
      </c>
      <c r="GO388">
        <v>0</v>
      </c>
      <c r="GP388">
        <v>0</v>
      </c>
      <c r="GQ388">
        <v>0</v>
      </c>
      <c r="GR388" t="s">
        <v>1925</v>
      </c>
      <c r="GS388" t="s">
        <v>1925</v>
      </c>
      <c r="GT388" t="s">
        <v>1925</v>
      </c>
      <c r="GU388" t="s">
        <v>1925</v>
      </c>
      <c r="GV388" t="s">
        <v>1925</v>
      </c>
      <c r="GW388" t="s">
        <v>1925</v>
      </c>
      <c r="GX388" t="s">
        <v>1925</v>
      </c>
      <c r="GY388" t="s">
        <v>1925</v>
      </c>
      <c r="GZ388" t="s">
        <v>1925</v>
      </c>
      <c r="HA388" t="s">
        <v>1925</v>
      </c>
      <c r="HB388" t="s">
        <v>1925</v>
      </c>
      <c r="HC388" t="s">
        <v>1925</v>
      </c>
      <c r="HD388" t="s">
        <v>1925</v>
      </c>
      <c r="HE388">
        <v>1</v>
      </c>
      <c r="HF388">
        <v>1</v>
      </c>
      <c r="HG388">
        <v>0</v>
      </c>
      <c r="HH388">
        <v>0</v>
      </c>
      <c r="HI388">
        <v>0</v>
      </c>
      <c r="HJ388">
        <v>0</v>
      </c>
      <c r="HK388">
        <v>0</v>
      </c>
      <c r="HL388">
        <v>0</v>
      </c>
      <c r="HM388">
        <v>0</v>
      </c>
      <c r="HN388">
        <v>0</v>
      </c>
      <c r="HO388">
        <v>0</v>
      </c>
      <c r="HP388">
        <v>0</v>
      </c>
      <c r="HQ388">
        <v>0</v>
      </c>
      <c r="HR388">
        <v>0</v>
      </c>
      <c r="HS388">
        <v>0</v>
      </c>
    </row>
    <row r="389" spans="1:227" x14ac:dyDescent="0.35">
      <c r="A389" t="s">
        <v>1646</v>
      </c>
      <c r="B389" s="1">
        <v>40020</v>
      </c>
      <c r="C389" s="1">
        <v>40117</v>
      </c>
      <c r="D389">
        <v>1</v>
      </c>
      <c r="E389">
        <v>1</v>
      </c>
      <c r="F389">
        <v>1</v>
      </c>
      <c r="G389">
        <v>0</v>
      </c>
      <c r="H389">
        <v>0</v>
      </c>
      <c r="I389">
        <v>0</v>
      </c>
      <c r="J389">
        <v>0</v>
      </c>
      <c r="K389">
        <v>0</v>
      </c>
      <c r="L389">
        <v>0</v>
      </c>
      <c r="M389">
        <v>0</v>
      </c>
      <c r="N389">
        <v>0</v>
      </c>
      <c r="O389">
        <v>0</v>
      </c>
      <c r="P389">
        <v>0</v>
      </c>
      <c r="Q389">
        <v>0</v>
      </c>
      <c r="R389">
        <v>0</v>
      </c>
      <c r="S389">
        <v>1</v>
      </c>
      <c r="T389">
        <v>0</v>
      </c>
      <c r="U389">
        <v>0</v>
      </c>
      <c r="V389">
        <v>1</v>
      </c>
      <c r="W389">
        <v>1</v>
      </c>
      <c r="X389">
        <v>0</v>
      </c>
      <c r="Y389">
        <v>1</v>
      </c>
      <c r="Z389">
        <v>1</v>
      </c>
      <c r="AA389">
        <v>1</v>
      </c>
      <c r="AB389">
        <v>0</v>
      </c>
      <c r="AC389">
        <v>0</v>
      </c>
      <c r="AD389">
        <v>0</v>
      </c>
      <c r="AE389">
        <v>0</v>
      </c>
      <c r="AF389">
        <v>0</v>
      </c>
      <c r="AG389">
        <v>0</v>
      </c>
      <c r="AH389">
        <v>1</v>
      </c>
      <c r="AI389">
        <v>1</v>
      </c>
      <c r="AJ389">
        <v>0</v>
      </c>
      <c r="AK389">
        <v>1</v>
      </c>
      <c r="AL389">
        <v>0</v>
      </c>
      <c r="AM389">
        <v>0</v>
      </c>
      <c r="AN389">
        <v>0</v>
      </c>
      <c r="AO389">
        <v>1</v>
      </c>
      <c r="AP389">
        <v>0</v>
      </c>
      <c r="AQ389">
        <v>0</v>
      </c>
      <c r="AR389">
        <v>0</v>
      </c>
      <c r="AS389">
        <v>0</v>
      </c>
      <c r="AT389">
        <v>1</v>
      </c>
      <c r="AU389">
        <v>1</v>
      </c>
      <c r="AV389">
        <v>0</v>
      </c>
      <c r="AW389">
        <v>0</v>
      </c>
      <c r="AX389">
        <v>0</v>
      </c>
      <c r="AY389">
        <v>0</v>
      </c>
      <c r="AZ389">
        <v>0</v>
      </c>
      <c r="BA389">
        <v>0</v>
      </c>
      <c r="BB389">
        <v>1</v>
      </c>
      <c r="BC389">
        <v>0</v>
      </c>
      <c r="BD389">
        <v>0</v>
      </c>
      <c r="BE389">
        <v>0</v>
      </c>
      <c r="BF389">
        <v>0</v>
      </c>
      <c r="BG389">
        <v>0</v>
      </c>
      <c r="BH389">
        <v>0</v>
      </c>
      <c r="BI389">
        <v>0</v>
      </c>
      <c r="BJ389">
        <v>0</v>
      </c>
      <c r="BK389">
        <v>0</v>
      </c>
      <c r="BL389">
        <v>0</v>
      </c>
      <c r="BM389">
        <v>0</v>
      </c>
      <c r="BN389">
        <v>0</v>
      </c>
      <c r="BO389">
        <v>0</v>
      </c>
      <c r="BP389">
        <v>0</v>
      </c>
      <c r="BQ389">
        <v>0</v>
      </c>
      <c r="BR389">
        <v>0</v>
      </c>
      <c r="BS389">
        <v>1</v>
      </c>
      <c r="BT389">
        <v>1</v>
      </c>
      <c r="BU389">
        <v>0</v>
      </c>
      <c r="BV389">
        <v>0</v>
      </c>
      <c r="BW389">
        <v>0</v>
      </c>
      <c r="BX389">
        <v>0</v>
      </c>
      <c r="BY389">
        <v>0</v>
      </c>
      <c r="BZ389">
        <v>0</v>
      </c>
      <c r="CA389">
        <v>0</v>
      </c>
      <c r="CB389">
        <v>0</v>
      </c>
      <c r="CC389">
        <v>0</v>
      </c>
      <c r="CD389">
        <v>0</v>
      </c>
      <c r="CE389">
        <v>0</v>
      </c>
      <c r="CF389">
        <v>0</v>
      </c>
      <c r="CG389">
        <v>0</v>
      </c>
      <c r="CH389">
        <v>0</v>
      </c>
      <c r="CI389">
        <v>0</v>
      </c>
      <c r="CJ389">
        <v>0</v>
      </c>
      <c r="CK389">
        <v>0</v>
      </c>
      <c r="CL389">
        <v>0</v>
      </c>
      <c r="CM389">
        <v>1</v>
      </c>
      <c r="CN389">
        <v>0</v>
      </c>
      <c r="CO389" t="s">
        <v>1925</v>
      </c>
      <c r="CP389" t="s">
        <v>1925</v>
      </c>
      <c r="CQ389" t="s">
        <v>1925</v>
      </c>
      <c r="CR389" t="s">
        <v>1925</v>
      </c>
      <c r="CS389" t="s">
        <v>1925</v>
      </c>
      <c r="CT389" t="s">
        <v>1925</v>
      </c>
      <c r="CU389" t="s">
        <v>1925</v>
      </c>
      <c r="CV389" t="s">
        <v>1925</v>
      </c>
      <c r="CW389">
        <v>0</v>
      </c>
      <c r="CX389">
        <v>1</v>
      </c>
      <c r="CY389">
        <v>1</v>
      </c>
      <c r="CZ389">
        <v>1</v>
      </c>
      <c r="DA389">
        <v>1</v>
      </c>
      <c r="DB389">
        <v>0</v>
      </c>
      <c r="DC389">
        <v>1</v>
      </c>
      <c r="DD389">
        <v>0</v>
      </c>
      <c r="DE389">
        <v>0</v>
      </c>
      <c r="DF389">
        <v>0</v>
      </c>
      <c r="DG389">
        <v>0</v>
      </c>
      <c r="DH389">
        <v>1</v>
      </c>
      <c r="DI389">
        <v>0</v>
      </c>
      <c r="DJ389">
        <v>1</v>
      </c>
      <c r="DK389">
        <v>0</v>
      </c>
      <c r="DL389">
        <v>0</v>
      </c>
      <c r="DM389">
        <v>1</v>
      </c>
      <c r="DN389">
        <v>0</v>
      </c>
      <c r="DO389">
        <v>0</v>
      </c>
      <c r="DP389">
        <v>1</v>
      </c>
      <c r="DQ389">
        <v>0</v>
      </c>
      <c r="DR389">
        <v>0</v>
      </c>
      <c r="DS389">
        <v>0</v>
      </c>
      <c r="DT389">
        <v>0</v>
      </c>
      <c r="DU389">
        <v>1</v>
      </c>
      <c r="DV389">
        <v>1</v>
      </c>
      <c r="DW389">
        <v>0</v>
      </c>
      <c r="DX389">
        <v>0</v>
      </c>
      <c r="DY389">
        <v>0</v>
      </c>
      <c r="DZ389">
        <v>0</v>
      </c>
      <c r="EA389">
        <v>1</v>
      </c>
      <c r="EB389">
        <v>1</v>
      </c>
      <c r="EC389">
        <v>0</v>
      </c>
      <c r="ED389">
        <v>0</v>
      </c>
      <c r="EE389">
        <v>0</v>
      </c>
      <c r="EF389">
        <v>0</v>
      </c>
      <c r="EG389">
        <v>0</v>
      </c>
      <c r="EH389">
        <v>0</v>
      </c>
      <c r="EI389">
        <v>0</v>
      </c>
      <c r="EJ389">
        <v>0</v>
      </c>
      <c r="EK389">
        <v>0</v>
      </c>
      <c r="EL389">
        <v>0</v>
      </c>
      <c r="EM389">
        <v>1</v>
      </c>
      <c r="EN389">
        <v>0</v>
      </c>
      <c r="EO389">
        <v>0</v>
      </c>
      <c r="EP389">
        <v>0</v>
      </c>
      <c r="EQ389">
        <v>0</v>
      </c>
      <c r="ER389">
        <v>0</v>
      </c>
      <c r="ES389">
        <v>0</v>
      </c>
      <c r="ET389">
        <v>0</v>
      </c>
      <c r="EU389">
        <v>0</v>
      </c>
      <c r="EV389">
        <v>0</v>
      </c>
      <c r="EW389">
        <v>0</v>
      </c>
      <c r="EX389">
        <v>0</v>
      </c>
      <c r="EY389">
        <v>1</v>
      </c>
      <c r="EZ389">
        <v>0</v>
      </c>
      <c r="FA389">
        <v>1</v>
      </c>
      <c r="FB389">
        <v>0</v>
      </c>
      <c r="FC389">
        <v>0</v>
      </c>
      <c r="FD389">
        <v>0</v>
      </c>
      <c r="FE389">
        <v>0</v>
      </c>
      <c r="FF389" t="s">
        <v>1925</v>
      </c>
      <c r="FG389" t="s">
        <v>1925</v>
      </c>
      <c r="FH389" t="s">
        <v>1925</v>
      </c>
      <c r="FI389" t="s">
        <v>1925</v>
      </c>
      <c r="FJ389" t="s">
        <v>1925</v>
      </c>
      <c r="FK389" t="s">
        <v>1925</v>
      </c>
      <c r="FL389">
        <v>0</v>
      </c>
      <c r="FM389">
        <v>1</v>
      </c>
      <c r="FN389">
        <v>0</v>
      </c>
      <c r="FO389">
        <v>0</v>
      </c>
      <c r="FP389">
        <v>0</v>
      </c>
      <c r="FQ389">
        <v>0</v>
      </c>
      <c r="FR389">
        <v>0</v>
      </c>
      <c r="FS389">
        <v>0</v>
      </c>
      <c r="FT389">
        <v>0</v>
      </c>
      <c r="FU389">
        <v>0</v>
      </c>
      <c r="FV389">
        <v>0</v>
      </c>
      <c r="FW389">
        <v>0</v>
      </c>
      <c r="FX389">
        <v>1</v>
      </c>
      <c r="FY389">
        <v>0</v>
      </c>
      <c r="FZ389">
        <v>0</v>
      </c>
      <c r="GA389">
        <v>0</v>
      </c>
      <c r="GB389">
        <v>0</v>
      </c>
      <c r="GC389">
        <v>1</v>
      </c>
      <c r="GD389">
        <v>0</v>
      </c>
      <c r="GE389">
        <v>1</v>
      </c>
      <c r="GF389">
        <v>1</v>
      </c>
      <c r="GG389">
        <v>0</v>
      </c>
      <c r="GH389">
        <v>0</v>
      </c>
      <c r="GI389">
        <v>0</v>
      </c>
      <c r="GJ389">
        <v>0</v>
      </c>
      <c r="GK389">
        <v>1</v>
      </c>
      <c r="GL389">
        <v>0</v>
      </c>
      <c r="GM389">
        <v>0</v>
      </c>
      <c r="GN389">
        <v>0</v>
      </c>
      <c r="GO389">
        <v>0</v>
      </c>
      <c r="GP389">
        <v>0</v>
      </c>
      <c r="GQ389">
        <v>0</v>
      </c>
      <c r="GR389" t="s">
        <v>1925</v>
      </c>
      <c r="GS389" t="s">
        <v>1925</v>
      </c>
      <c r="GT389" t="s">
        <v>1925</v>
      </c>
      <c r="GU389" t="s">
        <v>1925</v>
      </c>
      <c r="GV389" t="s">
        <v>1925</v>
      </c>
      <c r="GW389" t="s">
        <v>1925</v>
      </c>
      <c r="GX389" t="s">
        <v>1925</v>
      </c>
      <c r="GY389" t="s">
        <v>1925</v>
      </c>
      <c r="GZ389" t="s">
        <v>1925</v>
      </c>
      <c r="HA389" t="s">
        <v>1925</v>
      </c>
      <c r="HB389" t="s">
        <v>1925</v>
      </c>
      <c r="HC389" t="s">
        <v>1925</v>
      </c>
      <c r="HD389" t="s">
        <v>1925</v>
      </c>
      <c r="HE389">
        <v>1</v>
      </c>
      <c r="HF389">
        <v>1</v>
      </c>
      <c r="HG389">
        <v>1</v>
      </c>
      <c r="HH389">
        <v>0</v>
      </c>
      <c r="HI389">
        <v>0</v>
      </c>
      <c r="HJ389">
        <v>0</v>
      </c>
      <c r="HK389">
        <v>0</v>
      </c>
      <c r="HL389">
        <v>0</v>
      </c>
      <c r="HM389">
        <v>0</v>
      </c>
      <c r="HN389">
        <v>0</v>
      </c>
      <c r="HO389">
        <v>0</v>
      </c>
      <c r="HP389">
        <v>0</v>
      </c>
      <c r="HQ389">
        <v>0</v>
      </c>
      <c r="HR389">
        <v>0</v>
      </c>
      <c r="HS389">
        <v>0</v>
      </c>
    </row>
    <row r="390" spans="1:227" x14ac:dyDescent="0.35">
      <c r="A390" t="s">
        <v>1646</v>
      </c>
      <c r="B390" s="1">
        <v>40118</v>
      </c>
      <c r="C390" s="1">
        <v>40745</v>
      </c>
      <c r="D390">
        <v>1</v>
      </c>
      <c r="E390">
        <v>1</v>
      </c>
      <c r="F390">
        <v>1</v>
      </c>
      <c r="G390">
        <v>0</v>
      </c>
      <c r="H390">
        <v>0</v>
      </c>
      <c r="I390">
        <v>0</v>
      </c>
      <c r="J390">
        <v>0</v>
      </c>
      <c r="K390">
        <v>0</v>
      </c>
      <c r="L390">
        <v>0</v>
      </c>
      <c r="M390">
        <v>0</v>
      </c>
      <c r="N390">
        <v>0</v>
      </c>
      <c r="O390">
        <v>0</v>
      </c>
      <c r="P390">
        <v>0</v>
      </c>
      <c r="Q390">
        <v>0</v>
      </c>
      <c r="R390">
        <v>0</v>
      </c>
      <c r="S390">
        <v>1</v>
      </c>
      <c r="T390">
        <v>0</v>
      </c>
      <c r="U390">
        <v>0</v>
      </c>
      <c r="V390">
        <v>1</v>
      </c>
      <c r="W390">
        <v>1</v>
      </c>
      <c r="X390">
        <v>0</v>
      </c>
      <c r="Y390">
        <v>1</v>
      </c>
      <c r="Z390">
        <v>1</v>
      </c>
      <c r="AA390">
        <v>1</v>
      </c>
      <c r="AB390">
        <v>0</v>
      </c>
      <c r="AC390">
        <v>0</v>
      </c>
      <c r="AD390">
        <v>0</v>
      </c>
      <c r="AE390">
        <v>0</v>
      </c>
      <c r="AF390">
        <v>0</v>
      </c>
      <c r="AG390">
        <v>0</v>
      </c>
      <c r="AH390">
        <v>1</v>
      </c>
      <c r="AI390">
        <v>1</v>
      </c>
      <c r="AJ390">
        <v>0</v>
      </c>
      <c r="AK390">
        <v>1</v>
      </c>
      <c r="AL390">
        <v>0</v>
      </c>
      <c r="AM390">
        <v>0</v>
      </c>
      <c r="AN390">
        <v>0</v>
      </c>
      <c r="AO390">
        <v>1</v>
      </c>
      <c r="AP390">
        <v>0</v>
      </c>
      <c r="AQ390">
        <v>0</v>
      </c>
      <c r="AR390">
        <v>0</v>
      </c>
      <c r="AS390">
        <v>0</v>
      </c>
      <c r="AT390">
        <v>1</v>
      </c>
      <c r="AU390">
        <v>1</v>
      </c>
      <c r="AV390">
        <v>0</v>
      </c>
      <c r="AW390">
        <v>0</v>
      </c>
      <c r="AX390">
        <v>0</v>
      </c>
      <c r="AY390">
        <v>0</v>
      </c>
      <c r="AZ390">
        <v>0</v>
      </c>
      <c r="BA390">
        <v>0</v>
      </c>
      <c r="BB390">
        <v>1</v>
      </c>
      <c r="BC390">
        <v>0</v>
      </c>
      <c r="BD390">
        <v>0</v>
      </c>
      <c r="BE390">
        <v>0</v>
      </c>
      <c r="BF390">
        <v>0</v>
      </c>
      <c r="BG390">
        <v>0</v>
      </c>
      <c r="BH390">
        <v>0</v>
      </c>
      <c r="BI390">
        <v>0</v>
      </c>
      <c r="BJ390">
        <v>0</v>
      </c>
      <c r="BK390">
        <v>0</v>
      </c>
      <c r="BL390">
        <v>0</v>
      </c>
      <c r="BM390">
        <v>0</v>
      </c>
      <c r="BN390">
        <v>0</v>
      </c>
      <c r="BO390">
        <v>0</v>
      </c>
      <c r="BP390">
        <v>0</v>
      </c>
      <c r="BQ390">
        <v>0</v>
      </c>
      <c r="BR390">
        <v>0</v>
      </c>
      <c r="BS390">
        <v>1</v>
      </c>
      <c r="BT390">
        <v>1</v>
      </c>
      <c r="BU390">
        <v>0</v>
      </c>
      <c r="BV390">
        <v>0</v>
      </c>
      <c r="BW390">
        <v>0</v>
      </c>
      <c r="BX390">
        <v>0</v>
      </c>
      <c r="BY390">
        <v>0</v>
      </c>
      <c r="BZ390">
        <v>0</v>
      </c>
      <c r="CA390">
        <v>0</v>
      </c>
      <c r="CB390">
        <v>0</v>
      </c>
      <c r="CC390">
        <v>0</v>
      </c>
      <c r="CD390">
        <v>0</v>
      </c>
      <c r="CE390">
        <v>0</v>
      </c>
      <c r="CF390">
        <v>0</v>
      </c>
      <c r="CG390">
        <v>0</v>
      </c>
      <c r="CH390">
        <v>0</v>
      </c>
      <c r="CI390">
        <v>0</v>
      </c>
      <c r="CJ390">
        <v>0</v>
      </c>
      <c r="CK390">
        <v>0</v>
      </c>
      <c r="CL390">
        <v>0</v>
      </c>
      <c r="CM390">
        <v>1</v>
      </c>
      <c r="CN390">
        <v>0</v>
      </c>
      <c r="CO390" t="s">
        <v>1925</v>
      </c>
      <c r="CP390" t="s">
        <v>1925</v>
      </c>
      <c r="CQ390" t="s">
        <v>1925</v>
      </c>
      <c r="CR390" t="s">
        <v>1925</v>
      </c>
      <c r="CS390" t="s">
        <v>1925</v>
      </c>
      <c r="CT390" t="s">
        <v>1925</v>
      </c>
      <c r="CU390" t="s">
        <v>1925</v>
      </c>
      <c r="CV390" t="s">
        <v>1925</v>
      </c>
      <c r="CW390">
        <v>0</v>
      </c>
      <c r="CX390">
        <v>1</v>
      </c>
      <c r="CY390">
        <v>1</v>
      </c>
      <c r="CZ390">
        <v>1</v>
      </c>
      <c r="DA390">
        <v>1</v>
      </c>
      <c r="DB390">
        <v>0</v>
      </c>
      <c r="DC390">
        <v>1</v>
      </c>
      <c r="DD390">
        <v>0</v>
      </c>
      <c r="DE390">
        <v>0</v>
      </c>
      <c r="DF390">
        <v>0</v>
      </c>
      <c r="DG390">
        <v>0</v>
      </c>
      <c r="DH390">
        <v>1</v>
      </c>
      <c r="DI390">
        <v>0</v>
      </c>
      <c r="DJ390">
        <v>1</v>
      </c>
      <c r="DK390">
        <v>0</v>
      </c>
      <c r="DL390">
        <v>0</v>
      </c>
      <c r="DM390">
        <v>1</v>
      </c>
      <c r="DN390">
        <v>0</v>
      </c>
      <c r="DO390">
        <v>0</v>
      </c>
      <c r="DP390">
        <v>1</v>
      </c>
      <c r="DQ390">
        <v>0</v>
      </c>
      <c r="DR390">
        <v>0</v>
      </c>
      <c r="DS390">
        <v>0</v>
      </c>
      <c r="DT390">
        <v>0</v>
      </c>
      <c r="DU390">
        <v>1</v>
      </c>
      <c r="DV390">
        <v>1</v>
      </c>
      <c r="DW390">
        <v>0</v>
      </c>
      <c r="DX390">
        <v>0</v>
      </c>
      <c r="DY390">
        <v>0</v>
      </c>
      <c r="DZ390">
        <v>0</v>
      </c>
      <c r="EA390">
        <v>1</v>
      </c>
      <c r="EB390">
        <v>1</v>
      </c>
      <c r="EC390">
        <v>0</v>
      </c>
      <c r="ED390">
        <v>0</v>
      </c>
      <c r="EE390">
        <v>0</v>
      </c>
      <c r="EF390">
        <v>0</v>
      </c>
      <c r="EG390">
        <v>0</v>
      </c>
      <c r="EH390">
        <v>0</v>
      </c>
      <c r="EI390">
        <v>0</v>
      </c>
      <c r="EJ390">
        <v>0</v>
      </c>
      <c r="EK390">
        <v>0</v>
      </c>
      <c r="EL390">
        <v>0</v>
      </c>
      <c r="EM390">
        <v>1</v>
      </c>
      <c r="EN390">
        <v>0</v>
      </c>
      <c r="EO390">
        <v>0</v>
      </c>
      <c r="EP390">
        <v>0</v>
      </c>
      <c r="EQ390">
        <v>0</v>
      </c>
      <c r="ER390">
        <v>0</v>
      </c>
      <c r="ES390">
        <v>0</v>
      </c>
      <c r="ET390">
        <v>0</v>
      </c>
      <c r="EU390">
        <v>0</v>
      </c>
      <c r="EV390">
        <v>0</v>
      </c>
      <c r="EW390">
        <v>0</v>
      </c>
      <c r="EX390">
        <v>0</v>
      </c>
      <c r="EY390">
        <v>1</v>
      </c>
      <c r="EZ390">
        <v>0</v>
      </c>
      <c r="FA390">
        <v>1</v>
      </c>
      <c r="FB390">
        <v>0</v>
      </c>
      <c r="FC390">
        <v>0</v>
      </c>
      <c r="FD390">
        <v>0</v>
      </c>
      <c r="FE390">
        <v>0</v>
      </c>
      <c r="FF390" t="s">
        <v>1925</v>
      </c>
      <c r="FG390" t="s">
        <v>1925</v>
      </c>
      <c r="FH390" t="s">
        <v>1925</v>
      </c>
      <c r="FI390" t="s">
        <v>1925</v>
      </c>
      <c r="FJ390" t="s">
        <v>1925</v>
      </c>
      <c r="FK390" t="s">
        <v>1925</v>
      </c>
      <c r="FL390">
        <v>0</v>
      </c>
      <c r="FM390">
        <v>1</v>
      </c>
      <c r="FN390">
        <v>0</v>
      </c>
      <c r="FO390">
        <v>0</v>
      </c>
      <c r="FP390">
        <v>0</v>
      </c>
      <c r="FQ390">
        <v>0</v>
      </c>
      <c r="FR390">
        <v>0</v>
      </c>
      <c r="FS390">
        <v>0</v>
      </c>
      <c r="FT390">
        <v>0</v>
      </c>
      <c r="FU390">
        <v>0</v>
      </c>
      <c r="FV390">
        <v>0</v>
      </c>
      <c r="FW390">
        <v>0</v>
      </c>
      <c r="FX390">
        <v>1</v>
      </c>
      <c r="FY390">
        <v>0</v>
      </c>
      <c r="FZ390">
        <v>0</v>
      </c>
      <c r="GA390">
        <v>0</v>
      </c>
      <c r="GB390">
        <v>0</v>
      </c>
      <c r="GC390">
        <v>1</v>
      </c>
      <c r="GD390">
        <v>0</v>
      </c>
      <c r="GE390">
        <v>1</v>
      </c>
      <c r="GF390">
        <v>1</v>
      </c>
      <c r="GG390">
        <v>0</v>
      </c>
      <c r="GH390">
        <v>0</v>
      </c>
      <c r="GI390">
        <v>0</v>
      </c>
      <c r="GJ390">
        <v>0</v>
      </c>
      <c r="GK390">
        <v>1</v>
      </c>
      <c r="GL390">
        <v>0</v>
      </c>
      <c r="GM390">
        <v>0</v>
      </c>
      <c r="GN390">
        <v>0</v>
      </c>
      <c r="GO390">
        <v>0</v>
      </c>
      <c r="GP390">
        <v>0</v>
      </c>
      <c r="GQ390">
        <v>0</v>
      </c>
      <c r="GR390" t="s">
        <v>1925</v>
      </c>
      <c r="GS390" t="s">
        <v>1925</v>
      </c>
      <c r="GT390" t="s">
        <v>1925</v>
      </c>
      <c r="GU390" t="s">
        <v>1925</v>
      </c>
      <c r="GV390" t="s">
        <v>1925</v>
      </c>
      <c r="GW390" t="s">
        <v>1925</v>
      </c>
      <c r="GX390" t="s">
        <v>1925</v>
      </c>
      <c r="GY390" t="s">
        <v>1925</v>
      </c>
      <c r="GZ390" t="s">
        <v>1925</v>
      </c>
      <c r="HA390" t="s">
        <v>1925</v>
      </c>
      <c r="HB390" t="s">
        <v>1925</v>
      </c>
      <c r="HC390" t="s">
        <v>1925</v>
      </c>
      <c r="HD390" t="s">
        <v>1925</v>
      </c>
      <c r="HE390">
        <v>1</v>
      </c>
      <c r="HF390">
        <v>1</v>
      </c>
      <c r="HG390">
        <v>1</v>
      </c>
      <c r="HH390">
        <v>0</v>
      </c>
      <c r="HI390">
        <v>0</v>
      </c>
      <c r="HJ390">
        <v>0</v>
      </c>
      <c r="HK390">
        <v>0</v>
      </c>
      <c r="HL390">
        <v>0</v>
      </c>
      <c r="HM390">
        <v>0</v>
      </c>
      <c r="HN390">
        <v>0</v>
      </c>
      <c r="HO390">
        <v>0</v>
      </c>
      <c r="HP390">
        <v>0</v>
      </c>
      <c r="HQ390">
        <v>0</v>
      </c>
      <c r="HR390">
        <v>0</v>
      </c>
      <c r="HS390">
        <v>0</v>
      </c>
    </row>
    <row r="391" spans="1:227" x14ac:dyDescent="0.35">
      <c r="A391" t="s">
        <v>1646</v>
      </c>
      <c r="B391" s="1">
        <v>40746</v>
      </c>
      <c r="C391" s="1">
        <v>41482</v>
      </c>
      <c r="D391">
        <v>1</v>
      </c>
      <c r="E391">
        <v>1</v>
      </c>
      <c r="F391">
        <v>1</v>
      </c>
      <c r="G391">
        <v>0</v>
      </c>
      <c r="H391">
        <v>0</v>
      </c>
      <c r="I391">
        <v>0</v>
      </c>
      <c r="J391">
        <v>0</v>
      </c>
      <c r="K391">
        <v>0</v>
      </c>
      <c r="L391">
        <v>0</v>
      </c>
      <c r="M391">
        <v>0</v>
      </c>
      <c r="N391">
        <v>0</v>
      </c>
      <c r="O391">
        <v>0</v>
      </c>
      <c r="P391">
        <v>0</v>
      </c>
      <c r="Q391">
        <v>0</v>
      </c>
      <c r="R391">
        <v>0</v>
      </c>
      <c r="S391">
        <v>1</v>
      </c>
      <c r="T391">
        <v>0</v>
      </c>
      <c r="U391">
        <v>0</v>
      </c>
      <c r="V391">
        <v>1</v>
      </c>
      <c r="W391">
        <v>1</v>
      </c>
      <c r="X391">
        <v>0</v>
      </c>
      <c r="Y391">
        <v>1</v>
      </c>
      <c r="Z391">
        <v>1</v>
      </c>
      <c r="AA391">
        <v>1</v>
      </c>
      <c r="AB391">
        <v>0</v>
      </c>
      <c r="AC391">
        <v>0</v>
      </c>
      <c r="AD391">
        <v>0</v>
      </c>
      <c r="AE391">
        <v>0</v>
      </c>
      <c r="AF391">
        <v>0</v>
      </c>
      <c r="AG391">
        <v>0</v>
      </c>
      <c r="AH391">
        <v>1</v>
      </c>
      <c r="AI391">
        <v>1</v>
      </c>
      <c r="AJ391">
        <v>0</v>
      </c>
      <c r="AK391">
        <v>1</v>
      </c>
      <c r="AL391">
        <v>0</v>
      </c>
      <c r="AM391">
        <v>0</v>
      </c>
      <c r="AN391">
        <v>0</v>
      </c>
      <c r="AO391">
        <v>1</v>
      </c>
      <c r="AP391">
        <v>0</v>
      </c>
      <c r="AQ391">
        <v>0</v>
      </c>
      <c r="AR391">
        <v>0</v>
      </c>
      <c r="AS391">
        <v>0</v>
      </c>
      <c r="AT391">
        <v>1</v>
      </c>
      <c r="AU391">
        <v>1</v>
      </c>
      <c r="AV391">
        <v>0</v>
      </c>
      <c r="AW391">
        <v>0</v>
      </c>
      <c r="AX391">
        <v>0</v>
      </c>
      <c r="AY391">
        <v>0</v>
      </c>
      <c r="AZ391">
        <v>0</v>
      </c>
      <c r="BA391">
        <v>0</v>
      </c>
      <c r="BB391">
        <v>1</v>
      </c>
      <c r="BC391">
        <v>0</v>
      </c>
      <c r="BD391">
        <v>0</v>
      </c>
      <c r="BE391">
        <v>0</v>
      </c>
      <c r="BF391">
        <v>0</v>
      </c>
      <c r="BG391">
        <v>0</v>
      </c>
      <c r="BH391">
        <v>0</v>
      </c>
      <c r="BI391">
        <v>0</v>
      </c>
      <c r="BJ391">
        <v>0</v>
      </c>
      <c r="BK391">
        <v>0</v>
      </c>
      <c r="BL391">
        <v>0</v>
      </c>
      <c r="BM391">
        <v>0</v>
      </c>
      <c r="BN391">
        <v>0</v>
      </c>
      <c r="BO391">
        <v>0</v>
      </c>
      <c r="BP391">
        <v>0</v>
      </c>
      <c r="BQ391">
        <v>0</v>
      </c>
      <c r="BR391">
        <v>0</v>
      </c>
      <c r="BS391">
        <v>1</v>
      </c>
      <c r="BT391">
        <v>1</v>
      </c>
      <c r="BU391">
        <v>0</v>
      </c>
      <c r="BV391">
        <v>0</v>
      </c>
      <c r="BW391">
        <v>0</v>
      </c>
      <c r="BX391">
        <v>0</v>
      </c>
      <c r="BY391">
        <v>0</v>
      </c>
      <c r="BZ391">
        <v>0</v>
      </c>
      <c r="CA391">
        <v>0</v>
      </c>
      <c r="CB391">
        <v>0</v>
      </c>
      <c r="CC391">
        <v>0</v>
      </c>
      <c r="CD391">
        <v>0</v>
      </c>
      <c r="CE391">
        <v>0</v>
      </c>
      <c r="CF391">
        <v>0</v>
      </c>
      <c r="CG391">
        <v>0</v>
      </c>
      <c r="CH391">
        <v>0</v>
      </c>
      <c r="CI391">
        <v>0</v>
      </c>
      <c r="CJ391">
        <v>0</v>
      </c>
      <c r="CK391">
        <v>0</v>
      </c>
      <c r="CL391">
        <v>0</v>
      </c>
      <c r="CM391">
        <v>1</v>
      </c>
      <c r="CN391">
        <v>0</v>
      </c>
      <c r="CO391" t="s">
        <v>1925</v>
      </c>
      <c r="CP391" t="s">
        <v>1925</v>
      </c>
      <c r="CQ391" t="s">
        <v>1925</v>
      </c>
      <c r="CR391" t="s">
        <v>1925</v>
      </c>
      <c r="CS391" t="s">
        <v>1925</v>
      </c>
      <c r="CT391" t="s">
        <v>1925</v>
      </c>
      <c r="CU391" t="s">
        <v>1925</v>
      </c>
      <c r="CV391" t="s">
        <v>1925</v>
      </c>
      <c r="CW391">
        <v>0</v>
      </c>
      <c r="CX391">
        <v>1</v>
      </c>
      <c r="CY391">
        <v>1</v>
      </c>
      <c r="CZ391">
        <v>1</v>
      </c>
      <c r="DA391">
        <v>1</v>
      </c>
      <c r="DB391">
        <v>0</v>
      </c>
      <c r="DC391">
        <v>1</v>
      </c>
      <c r="DD391">
        <v>0</v>
      </c>
      <c r="DE391">
        <v>0</v>
      </c>
      <c r="DF391">
        <v>0</v>
      </c>
      <c r="DG391">
        <v>0</v>
      </c>
      <c r="DH391">
        <v>1</v>
      </c>
      <c r="DI391">
        <v>0</v>
      </c>
      <c r="DJ391">
        <v>1</v>
      </c>
      <c r="DK391">
        <v>0</v>
      </c>
      <c r="DL391">
        <v>0</v>
      </c>
      <c r="DM391">
        <v>1</v>
      </c>
      <c r="DN391">
        <v>0</v>
      </c>
      <c r="DO391">
        <v>0</v>
      </c>
      <c r="DP391">
        <v>1</v>
      </c>
      <c r="DQ391">
        <v>0</v>
      </c>
      <c r="DR391">
        <v>0</v>
      </c>
      <c r="DS391">
        <v>0</v>
      </c>
      <c r="DT391">
        <v>0</v>
      </c>
      <c r="DU391">
        <v>1</v>
      </c>
      <c r="DV391">
        <v>1</v>
      </c>
      <c r="DW391">
        <v>0</v>
      </c>
      <c r="DX391">
        <v>0</v>
      </c>
      <c r="DY391">
        <v>0</v>
      </c>
      <c r="DZ391">
        <v>0</v>
      </c>
      <c r="EA391">
        <v>1</v>
      </c>
      <c r="EB391">
        <v>1</v>
      </c>
      <c r="EC391">
        <v>0</v>
      </c>
      <c r="ED391">
        <v>0</v>
      </c>
      <c r="EE391">
        <v>0</v>
      </c>
      <c r="EF391">
        <v>0</v>
      </c>
      <c r="EG391">
        <v>0</v>
      </c>
      <c r="EH391">
        <v>0</v>
      </c>
      <c r="EI391">
        <v>0</v>
      </c>
      <c r="EJ391">
        <v>0</v>
      </c>
      <c r="EK391">
        <v>0</v>
      </c>
      <c r="EL391">
        <v>0</v>
      </c>
      <c r="EM391">
        <v>1</v>
      </c>
      <c r="EN391">
        <v>0</v>
      </c>
      <c r="EO391">
        <v>0</v>
      </c>
      <c r="EP391">
        <v>0</v>
      </c>
      <c r="EQ391">
        <v>0</v>
      </c>
      <c r="ER391">
        <v>0</v>
      </c>
      <c r="ES391">
        <v>0</v>
      </c>
      <c r="ET391">
        <v>0</v>
      </c>
      <c r="EU391">
        <v>0</v>
      </c>
      <c r="EV391">
        <v>0</v>
      </c>
      <c r="EW391">
        <v>0</v>
      </c>
      <c r="EX391">
        <v>0</v>
      </c>
      <c r="EY391">
        <v>1</v>
      </c>
      <c r="EZ391">
        <v>0</v>
      </c>
      <c r="FA391">
        <v>1</v>
      </c>
      <c r="FB391">
        <v>0</v>
      </c>
      <c r="FC391">
        <v>0</v>
      </c>
      <c r="FD391">
        <v>0</v>
      </c>
      <c r="FE391">
        <v>0</v>
      </c>
      <c r="FF391" t="s">
        <v>1925</v>
      </c>
      <c r="FG391" t="s">
        <v>1925</v>
      </c>
      <c r="FH391" t="s">
        <v>1925</v>
      </c>
      <c r="FI391" t="s">
        <v>1925</v>
      </c>
      <c r="FJ391" t="s">
        <v>1925</v>
      </c>
      <c r="FK391" t="s">
        <v>1925</v>
      </c>
      <c r="FL391">
        <v>0</v>
      </c>
      <c r="FM391">
        <v>1</v>
      </c>
      <c r="FN391">
        <v>0</v>
      </c>
      <c r="FO391">
        <v>0</v>
      </c>
      <c r="FP391">
        <v>0</v>
      </c>
      <c r="FQ391">
        <v>0</v>
      </c>
      <c r="FR391">
        <v>0</v>
      </c>
      <c r="FS391">
        <v>0</v>
      </c>
      <c r="FT391">
        <v>0</v>
      </c>
      <c r="FU391">
        <v>0</v>
      </c>
      <c r="FV391">
        <v>0</v>
      </c>
      <c r="FW391">
        <v>0</v>
      </c>
      <c r="FX391">
        <v>1</v>
      </c>
      <c r="FY391">
        <v>0</v>
      </c>
      <c r="FZ391">
        <v>0</v>
      </c>
      <c r="GA391">
        <v>0</v>
      </c>
      <c r="GB391">
        <v>0</v>
      </c>
      <c r="GC391">
        <v>1</v>
      </c>
      <c r="GD391">
        <v>0</v>
      </c>
      <c r="GE391">
        <v>1</v>
      </c>
      <c r="GF391">
        <v>1</v>
      </c>
      <c r="GG391">
        <v>0</v>
      </c>
      <c r="GH391">
        <v>0</v>
      </c>
      <c r="GI391">
        <v>0</v>
      </c>
      <c r="GJ391">
        <v>0</v>
      </c>
      <c r="GK391">
        <v>1</v>
      </c>
      <c r="GL391">
        <v>0</v>
      </c>
      <c r="GM391">
        <v>0</v>
      </c>
      <c r="GN391">
        <v>0</v>
      </c>
      <c r="GO391">
        <v>0</v>
      </c>
      <c r="GP391">
        <v>0</v>
      </c>
      <c r="GQ391">
        <v>0</v>
      </c>
      <c r="GR391" t="s">
        <v>1925</v>
      </c>
      <c r="GS391" t="s">
        <v>1925</v>
      </c>
      <c r="GT391" t="s">
        <v>1925</v>
      </c>
      <c r="GU391" t="s">
        <v>1925</v>
      </c>
      <c r="GV391" t="s">
        <v>1925</v>
      </c>
      <c r="GW391" t="s">
        <v>1925</v>
      </c>
      <c r="GX391" t="s">
        <v>1925</v>
      </c>
      <c r="GY391" t="s">
        <v>1925</v>
      </c>
      <c r="GZ391" t="s">
        <v>1925</v>
      </c>
      <c r="HA391" t="s">
        <v>1925</v>
      </c>
      <c r="HB391" t="s">
        <v>1925</v>
      </c>
      <c r="HC391" t="s">
        <v>1925</v>
      </c>
      <c r="HD391" t="s">
        <v>1925</v>
      </c>
      <c r="HE391">
        <v>1</v>
      </c>
      <c r="HF391">
        <v>1</v>
      </c>
      <c r="HG391">
        <v>1</v>
      </c>
      <c r="HH391">
        <v>0</v>
      </c>
      <c r="HI391">
        <v>0</v>
      </c>
      <c r="HJ391">
        <v>0</v>
      </c>
      <c r="HK391">
        <v>0</v>
      </c>
      <c r="HL391">
        <v>0</v>
      </c>
      <c r="HM391">
        <v>0</v>
      </c>
      <c r="HN391">
        <v>0</v>
      </c>
      <c r="HO391">
        <v>0</v>
      </c>
      <c r="HP391">
        <v>0</v>
      </c>
      <c r="HQ391">
        <v>0</v>
      </c>
      <c r="HR391">
        <v>0</v>
      </c>
      <c r="HS391">
        <v>0</v>
      </c>
    </row>
    <row r="392" spans="1:227" x14ac:dyDescent="0.35">
      <c r="A392" t="s">
        <v>1646</v>
      </c>
      <c r="B392" s="1">
        <v>41483</v>
      </c>
      <c r="C392" s="1">
        <v>41544</v>
      </c>
      <c r="D392">
        <v>1</v>
      </c>
      <c r="E392">
        <v>1</v>
      </c>
      <c r="F392">
        <v>1</v>
      </c>
      <c r="G392">
        <v>0</v>
      </c>
      <c r="H392">
        <v>0</v>
      </c>
      <c r="I392">
        <v>0</v>
      </c>
      <c r="J392">
        <v>0</v>
      </c>
      <c r="K392">
        <v>0</v>
      </c>
      <c r="L392">
        <v>0</v>
      </c>
      <c r="M392">
        <v>0</v>
      </c>
      <c r="N392">
        <v>0</v>
      </c>
      <c r="O392">
        <v>0</v>
      </c>
      <c r="P392">
        <v>0</v>
      </c>
      <c r="Q392">
        <v>0</v>
      </c>
      <c r="R392">
        <v>0</v>
      </c>
      <c r="S392">
        <v>1</v>
      </c>
      <c r="T392">
        <v>0</v>
      </c>
      <c r="U392">
        <v>0</v>
      </c>
      <c r="V392">
        <v>1</v>
      </c>
      <c r="W392">
        <v>1</v>
      </c>
      <c r="X392">
        <v>0</v>
      </c>
      <c r="Y392">
        <v>1</v>
      </c>
      <c r="Z392">
        <v>1</v>
      </c>
      <c r="AA392">
        <v>1</v>
      </c>
      <c r="AB392">
        <v>0</v>
      </c>
      <c r="AC392">
        <v>0</v>
      </c>
      <c r="AD392">
        <v>0</v>
      </c>
      <c r="AE392">
        <v>0</v>
      </c>
      <c r="AF392">
        <v>0</v>
      </c>
      <c r="AG392">
        <v>0</v>
      </c>
      <c r="AH392">
        <v>1</v>
      </c>
      <c r="AI392">
        <v>1</v>
      </c>
      <c r="AJ392">
        <v>0</v>
      </c>
      <c r="AK392">
        <v>1</v>
      </c>
      <c r="AL392">
        <v>0</v>
      </c>
      <c r="AM392">
        <v>0</v>
      </c>
      <c r="AN392">
        <v>0</v>
      </c>
      <c r="AO392">
        <v>1</v>
      </c>
      <c r="AP392">
        <v>0</v>
      </c>
      <c r="AQ392">
        <v>0</v>
      </c>
      <c r="AR392">
        <v>0</v>
      </c>
      <c r="AS392">
        <v>0</v>
      </c>
      <c r="AT392">
        <v>1</v>
      </c>
      <c r="AU392">
        <v>1</v>
      </c>
      <c r="AV392">
        <v>0</v>
      </c>
      <c r="AW392">
        <v>0</v>
      </c>
      <c r="AX392">
        <v>0</v>
      </c>
      <c r="AY392">
        <v>0</v>
      </c>
      <c r="AZ392">
        <v>0</v>
      </c>
      <c r="BA392">
        <v>0</v>
      </c>
      <c r="BB392">
        <v>1</v>
      </c>
      <c r="BC392">
        <v>0</v>
      </c>
      <c r="BD392">
        <v>0</v>
      </c>
      <c r="BE392">
        <v>0</v>
      </c>
      <c r="BF392">
        <v>0</v>
      </c>
      <c r="BG392">
        <v>0</v>
      </c>
      <c r="BH392">
        <v>0</v>
      </c>
      <c r="BI392">
        <v>0</v>
      </c>
      <c r="BJ392">
        <v>0</v>
      </c>
      <c r="BK392">
        <v>0</v>
      </c>
      <c r="BL392">
        <v>0</v>
      </c>
      <c r="BM392">
        <v>0</v>
      </c>
      <c r="BN392">
        <v>0</v>
      </c>
      <c r="BO392">
        <v>0</v>
      </c>
      <c r="BP392">
        <v>0</v>
      </c>
      <c r="BQ392">
        <v>0</v>
      </c>
      <c r="BR392">
        <v>0</v>
      </c>
      <c r="BS392">
        <v>1</v>
      </c>
      <c r="BT392">
        <v>1</v>
      </c>
      <c r="BU392">
        <v>0</v>
      </c>
      <c r="BV392">
        <v>0</v>
      </c>
      <c r="BW392">
        <v>0</v>
      </c>
      <c r="BX392">
        <v>0</v>
      </c>
      <c r="BY392">
        <v>0</v>
      </c>
      <c r="BZ392">
        <v>0</v>
      </c>
      <c r="CA392">
        <v>0</v>
      </c>
      <c r="CB392">
        <v>0</v>
      </c>
      <c r="CC392">
        <v>0</v>
      </c>
      <c r="CD392">
        <v>0</v>
      </c>
      <c r="CE392">
        <v>0</v>
      </c>
      <c r="CF392">
        <v>0</v>
      </c>
      <c r="CG392">
        <v>0</v>
      </c>
      <c r="CH392">
        <v>0</v>
      </c>
      <c r="CI392">
        <v>0</v>
      </c>
      <c r="CJ392">
        <v>0</v>
      </c>
      <c r="CK392">
        <v>0</v>
      </c>
      <c r="CL392">
        <v>0</v>
      </c>
      <c r="CM392">
        <v>1</v>
      </c>
      <c r="CN392">
        <v>0</v>
      </c>
      <c r="CO392" t="s">
        <v>1925</v>
      </c>
      <c r="CP392" t="s">
        <v>1925</v>
      </c>
      <c r="CQ392" t="s">
        <v>1925</v>
      </c>
      <c r="CR392" t="s">
        <v>1925</v>
      </c>
      <c r="CS392" t="s">
        <v>1925</v>
      </c>
      <c r="CT392" t="s">
        <v>1925</v>
      </c>
      <c r="CU392" t="s">
        <v>1925</v>
      </c>
      <c r="CV392" t="s">
        <v>1925</v>
      </c>
      <c r="CW392">
        <v>0</v>
      </c>
      <c r="CX392">
        <v>1</v>
      </c>
      <c r="CY392">
        <v>1</v>
      </c>
      <c r="CZ392">
        <v>1</v>
      </c>
      <c r="DA392">
        <v>1</v>
      </c>
      <c r="DB392">
        <v>0</v>
      </c>
      <c r="DC392">
        <v>1</v>
      </c>
      <c r="DD392">
        <v>0</v>
      </c>
      <c r="DE392">
        <v>0</v>
      </c>
      <c r="DF392">
        <v>0</v>
      </c>
      <c r="DG392">
        <v>0</v>
      </c>
      <c r="DH392">
        <v>1</v>
      </c>
      <c r="DI392">
        <v>0</v>
      </c>
      <c r="DJ392">
        <v>1</v>
      </c>
      <c r="DK392">
        <v>0</v>
      </c>
      <c r="DL392">
        <v>0</v>
      </c>
      <c r="DM392">
        <v>1</v>
      </c>
      <c r="DN392">
        <v>0</v>
      </c>
      <c r="DO392">
        <v>0</v>
      </c>
      <c r="DP392">
        <v>1</v>
      </c>
      <c r="DQ392">
        <v>0</v>
      </c>
      <c r="DR392">
        <v>0</v>
      </c>
      <c r="DS392">
        <v>0</v>
      </c>
      <c r="DT392">
        <v>0</v>
      </c>
      <c r="DU392">
        <v>1</v>
      </c>
      <c r="DV392">
        <v>1</v>
      </c>
      <c r="DW392">
        <v>0</v>
      </c>
      <c r="DX392">
        <v>0</v>
      </c>
      <c r="DY392">
        <v>0</v>
      </c>
      <c r="DZ392">
        <v>0</v>
      </c>
      <c r="EA392">
        <v>1</v>
      </c>
      <c r="EB392">
        <v>1</v>
      </c>
      <c r="EC392">
        <v>0</v>
      </c>
      <c r="ED392">
        <v>0</v>
      </c>
      <c r="EE392">
        <v>0</v>
      </c>
      <c r="EF392">
        <v>0</v>
      </c>
      <c r="EG392">
        <v>0</v>
      </c>
      <c r="EH392">
        <v>0</v>
      </c>
      <c r="EI392">
        <v>0</v>
      </c>
      <c r="EJ392">
        <v>0</v>
      </c>
      <c r="EK392">
        <v>0</v>
      </c>
      <c r="EL392">
        <v>0</v>
      </c>
      <c r="EM392">
        <v>1</v>
      </c>
      <c r="EN392">
        <v>0</v>
      </c>
      <c r="EO392">
        <v>0</v>
      </c>
      <c r="EP392">
        <v>0</v>
      </c>
      <c r="EQ392">
        <v>0</v>
      </c>
      <c r="ER392">
        <v>0</v>
      </c>
      <c r="ES392">
        <v>0</v>
      </c>
      <c r="ET392">
        <v>0</v>
      </c>
      <c r="EU392">
        <v>0</v>
      </c>
      <c r="EV392">
        <v>0</v>
      </c>
      <c r="EW392">
        <v>0</v>
      </c>
      <c r="EX392">
        <v>0</v>
      </c>
      <c r="EY392">
        <v>1</v>
      </c>
      <c r="EZ392">
        <v>0</v>
      </c>
      <c r="FA392">
        <v>1</v>
      </c>
      <c r="FB392">
        <v>0</v>
      </c>
      <c r="FC392">
        <v>0</v>
      </c>
      <c r="FD392">
        <v>0</v>
      </c>
      <c r="FE392">
        <v>0</v>
      </c>
      <c r="FF392" t="s">
        <v>1925</v>
      </c>
      <c r="FG392" t="s">
        <v>1925</v>
      </c>
      <c r="FH392" t="s">
        <v>1925</v>
      </c>
      <c r="FI392" t="s">
        <v>1925</v>
      </c>
      <c r="FJ392" t="s">
        <v>1925</v>
      </c>
      <c r="FK392" t="s">
        <v>1925</v>
      </c>
      <c r="FL392">
        <v>0</v>
      </c>
      <c r="FM392">
        <v>1</v>
      </c>
      <c r="FN392">
        <v>0</v>
      </c>
      <c r="FO392">
        <v>0</v>
      </c>
      <c r="FP392">
        <v>0</v>
      </c>
      <c r="FQ392">
        <v>0</v>
      </c>
      <c r="FR392">
        <v>0</v>
      </c>
      <c r="FS392">
        <v>0</v>
      </c>
      <c r="FT392">
        <v>0</v>
      </c>
      <c r="FU392">
        <v>0</v>
      </c>
      <c r="FV392">
        <v>0</v>
      </c>
      <c r="FW392">
        <v>0</v>
      </c>
      <c r="FX392">
        <v>1</v>
      </c>
      <c r="FY392">
        <v>0</v>
      </c>
      <c r="FZ392">
        <v>0</v>
      </c>
      <c r="GA392">
        <v>0</v>
      </c>
      <c r="GB392">
        <v>0</v>
      </c>
      <c r="GC392">
        <v>1</v>
      </c>
      <c r="GD392">
        <v>0</v>
      </c>
      <c r="GE392">
        <v>1</v>
      </c>
      <c r="GF392">
        <v>1</v>
      </c>
      <c r="GG392">
        <v>0</v>
      </c>
      <c r="GH392">
        <v>0</v>
      </c>
      <c r="GI392">
        <v>0</v>
      </c>
      <c r="GJ392">
        <v>0</v>
      </c>
      <c r="GK392">
        <v>1</v>
      </c>
      <c r="GL392">
        <v>0</v>
      </c>
      <c r="GM392">
        <v>0</v>
      </c>
      <c r="GN392">
        <v>0</v>
      </c>
      <c r="GO392">
        <v>0</v>
      </c>
      <c r="GP392">
        <v>0</v>
      </c>
      <c r="GQ392">
        <v>0</v>
      </c>
      <c r="GR392" t="s">
        <v>1925</v>
      </c>
      <c r="GS392" t="s">
        <v>1925</v>
      </c>
      <c r="GT392" t="s">
        <v>1925</v>
      </c>
      <c r="GU392" t="s">
        <v>1925</v>
      </c>
      <c r="GV392" t="s">
        <v>1925</v>
      </c>
      <c r="GW392" t="s">
        <v>1925</v>
      </c>
      <c r="GX392" t="s">
        <v>1925</v>
      </c>
      <c r="GY392" t="s">
        <v>1925</v>
      </c>
      <c r="GZ392" t="s">
        <v>1925</v>
      </c>
      <c r="HA392" t="s">
        <v>1925</v>
      </c>
      <c r="HB392" t="s">
        <v>1925</v>
      </c>
      <c r="HC392" t="s">
        <v>1925</v>
      </c>
      <c r="HD392" t="s">
        <v>1925</v>
      </c>
      <c r="HE392">
        <v>1</v>
      </c>
      <c r="HF392">
        <v>1</v>
      </c>
      <c r="HG392">
        <v>1</v>
      </c>
      <c r="HH392">
        <v>0</v>
      </c>
      <c r="HI392">
        <v>0</v>
      </c>
      <c r="HJ392">
        <v>0</v>
      </c>
      <c r="HK392">
        <v>0</v>
      </c>
      <c r="HL392">
        <v>0</v>
      </c>
      <c r="HM392">
        <v>0</v>
      </c>
      <c r="HN392">
        <v>0</v>
      </c>
      <c r="HO392">
        <v>0</v>
      </c>
      <c r="HP392">
        <v>0</v>
      </c>
      <c r="HQ392">
        <v>0</v>
      </c>
      <c r="HR392">
        <v>0</v>
      </c>
      <c r="HS392">
        <v>0</v>
      </c>
    </row>
    <row r="393" spans="1:227" x14ac:dyDescent="0.35">
      <c r="A393" t="s">
        <v>1646</v>
      </c>
      <c r="B393" s="1">
        <v>41545</v>
      </c>
      <c r="C393" s="1">
        <v>41801</v>
      </c>
      <c r="D393">
        <v>1</v>
      </c>
      <c r="E393">
        <v>1</v>
      </c>
      <c r="F393">
        <v>1</v>
      </c>
      <c r="G393">
        <v>0</v>
      </c>
      <c r="H393">
        <v>0</v>
      </c>
      <c r="I393">
        <v>0</v>
      </c>
      <c r="J393">
        <v>0</v>
      </c>
      <c r="K393">
        <v>0</v>
      </c>
      <c r="L393">
        <v>0</v>
      </c>
      <c r="M393">
        <v>0</v>
      </c>
      <c r="N393">
        <v>0</v>
      </c>
      <c r="O393">
        <v>0</v>
      </c>
      <c r="P393">
        <v>0</v>
      </c>
      <c r="Q393">
        <v>0</v>
      </c>
      <c r="R393">
        <v>0</v>
      </c>
      <c r="S393">
        <v>1</v>
      </c>
      <c r="T393">
        <v>0</v>
      </c>
      <c r="U393">
        <v>0</v>
      </c>
      <c r="V393">
        <v>1</v>
      </c>
      <c r="W393">
        <v>1</v>
      </c>
      <c r="X393">
        <v>0</v>
      </c>
      <c r="Y393">
        <v>1</v>
      </c>
      <c r="Z393">
        <v>1</v>
      </c>
      <c r="AA393">
        <v>1</v>
      </c>
      <c r="AB393">
        <v>0</v>
      </c>
      <c r="AC393">
        <v>0</v>
      </c>
      <c r="AD393">
        <v>0</v>
      </c>
      <c r="AE393">
        <v>0</v>
      </c>
      <c r="AF393">
        <v>0</v>
      </c>
      <c r="AG393">
        <v>0</v>
      </c>
      <c r="AH393">
        <v>1</v>
      </c>
      <c r="AI393">
        <v>1</v>
      </c>
      <c r="AJ393">
        <v>0</v>
      </c>
      <c r="AK393">
        <v>1</v>
      </c>
      <c r="AL393">
        <v>0</v>
      </c>
      <c r="AM393">
        <v>0</v>
      </c>
      <c r="AN393">
        <v>1</v>
      </c>
      <c r="AO393">
        <v>1</v>
      </c>
      <c r="AP393">
        <v>0</v>
      </c>
      <c r="AQ393">
        <v>0</v>
      </c>
      <c r="AR393">
        <v>0</v>
      </c>
      <c r="AS393">
        <v>0</v>
      </c>
      <c r="AT393">
        <v>1</v>
      </c>
      <c r="AU393">
        <v>1</v>
      </c>
      <c r="AV393">
        <v>0</v>
      </c>
      <c r="AW393">
        <v>0</v>
      </c>
      <c r="AX393">
        <v>0</v>
      </c>
      <c r="AY393">
        <v>0</v>
      </c>
      <c r="AZ393">
        <v>0</v>
      </c>
      <c r="BA393">
        <v>0</v>
      </c>
      <c r="BB393">
        <v>1</v>
      </c>
      <c r="BC393">
        <v>0</v>
      </c>
      <c r="BD393">
        <v>0</v>
      </c>
      <c r="BE393">
        <v>0</v>
      </c>
      <c r="BF393">
        <v>0</v>
      </c>
      <c r="BG393">
        <v>0</v>
      </c>
      <c r="BH393">
        <v>0</v>
      </c>
      <c r="BI393">
        <v>0</v>
      </c>
      <c r="BJ393">
        <v>0</v>
      </c>
      <c r="BK393">
        <v>0</v>
      </c>
      <c r="BL393">
        <v>0</v>
      </c>
      <c r="BM393">
        <v>0</v>
      </c>
      <c r="BN393">
        <v>0</v>
      </c>
      <c r="BO393">
        <v>0</v>
      </c>
      <c r="BP393">
        <v>1</v>
      </c>
      <c r="BQ393">
        <v>0</v>
      </c>
      <c r="BR393">
        <v>0</v>
      </c>
      <c r="BS393">
        <v>0</v>
      </c>
      <c r="BT393">
        <v>1</v>
      </c>
      <c r="BU393">
        <v>0</v>
      </c>
      <c r="BV393">
        <v>0</v>
      </c>
      <c r="BW393">
        <v>0</v>
      </c>
      <c r="BX393">
        <v>0</v>
      </c>
      <c r="BY393">
        <v>0</v>
      </c>
      <c r="BZ393">
        <v>0</v>
      </c>
      <c r="CA393">
        <v>0</v>
      </c>
      <c r="CB393">
        <v>0</v>
      </c>
      <c r="CC393">
        <v>0</v>
      </c>
      <c r="CD393">
        <v>0</v>
      </c>
      <c r="CE393">
        <v>0</v>
      </c>
      <c r="CF393">
        <v>0</v>
      </c>
      <c r="CG393">
        <v>0</v>
      </c>
      <c r="CH393">
        <v>0</v>
      </c>
      <c r="CI393">
        <v>0</v>
      </c>
      <c r="CJ393">
        <v>0</v>
      </c>
      <c r="CK393">
        <v>0</v>
      </c>
      <c r="CL393">
        <v>0</v>
      </c>
      <c r="CM393">
        <v>1</v>
      </c>
      <c r="CN393">
        <v>0</v>
      </c>
      <c r="CO393" t="s">
        <v>1925</v>
      </c>
      <c r="CP393" t="s">
        <v>1925</v>
      </c>
      <c r="CQ393" t="s">
        <v>1925</v>
      </c>
      <c r="CR393" t="s">
        <v>1925</v>
      </c>
      <c r="CS393" t="s">
        <v>1925</v>
      </c>
      <c r="CT393" t="s">
        <v>1925</v>
      </c>
      <c r="CU393" t="s">
        <v>1925</v>
      </c>
      <c r="CV393" t="s">
        <v>1925</v>
      </c>
      <c r="CW393">
        <v>0</v>
      </c>
      <c r="CX393">
        <v>1</v>
      </c>
      <c r="CY393">
        <v>1</v>
      </c>
      <c r="CZ393">
        <v>1</v>
      </c>
      <c r="DA393">
        <v>1</v>
      </c>
      <c r="DB393">
        <v>0</v>
      </c>
      <c r="DC393">
        <v>1</v>
      </c>
      <c r="DD393">
        <v>0</v>
      </c>
      <c r="DE393">
        <v>0</v>
      </c>
      <c r="DF393">
        <v>0</v>
      </c>
      <c r="DG393">
        <v>0</v>
      </c>
      <c r="DH393">
        <v>1</v>
      </c>
      <c r="DI393">
        <v>0</v>
      </c>
      <c r="DJ393">
        <v>1</v>
      </c>
      <c r="DK393">
        <v>0</v>
      </c>
      <c r="DL393">
        <v>0</v>
      </c>
      <c r="DM393">
        <v>1</v>
      </c>
      <c r="DN393">
        <v>0</v>
      </c>
      <c r="DO393">
        <v>0</v>
      </c>
      <c r="DP393">
        <v>1</v>
      </c>
      <c r="DQ393">
        <v>0</v>
      </c>
      <c r="DR393">
        <v>0</v>
      </c>
      <c r="DS393">
        <v>0</v>
      </c>
      <c r="DT393">
        <v>0</v>
      </c>
      <c r="DU393">
        <v>1</v>
      </c>
      <c r="DV393">
        <v>1</v>
      </c>
      <c r="DW393">
        <v>0</v>
      </c>
      <c r="DX393">
        <v>0</v>
      </c>
      <c r="DY393">
        <v>0</v>
      </c>
      <c r="DZ393">
        <v>0</v>
      </c>
      <c r="EA393">
        <v>1</v>
      </c>
      <c r="EB393">
        <v>1</v>
      </c>
      <c r="EC393">
        <v>0</v>
      </c>
      <c r="ED393">
        <v>0</v>
      </c>
      <c r="EE393">
        <v>0</v>
      </c>
      <c r="EF393">
        <v>0</v>
      </c>
      <c r="EG393">
        <v>0</v>
      </c>
      <c r="EH393">
        <v>0</v>
      </c>
      <c r="EI393">
        <v>0</v>
      </c>
      <c r="EJ393">
        <v>0</v>
      </c>
      <c r="EK393">
        <v>0</v>
      </c>
      <c r="EL393">
        <v>0</v>
      </c>
      <c r="EM393">
        <v>0</v>
      </c>
      <c r="EN393">
        <v>0</v>
      </c>
      <c r="EO393">
        <v>0</v>
      </c>
      <c r="EP393">
        <v>0</v>
      </c>
      <c r="EQ393">
        <v>0</v>
      </c>
      <c r="ER393">
        <v>0</v>
      </c>
      <c r="ES393">
        <v>0</v>
      </c>
      <c r="ET393">
        <v>0</v>
      </c>
      <c r="EU393">
        <v>1</v>
      </c>
      <c r="EV393">
        <v>0</v>
      </c>
      <c r="EW393">
        <v>0</v>
      </c>
      <c r="EX393">
        <v>0</v>
      </c>
      <c r="EY393">
        <v>1</v>
      </c>
      <c r="EZ393">
        <v>0</v>
      </c>
      <c r="FA393">
        <v>1</v>
      </c>
      <c r="FB393">
        <v>0</v>
      </c>
      <c r="FC393">
        <v>0</v>
      </c>
      <c r="FD393">
        <v>0</v>
      </c>
      <c r="FE393">
        <v>0</v>
      </c>
      <c r="FF393" t="s">
        <v>1925</v>
      </c>
      <c r="FG393" t="s">
        <v>1925</v>
      </c>
      <c r="FH393" t="s">
        <v>1925</v>
      </c>
      <c r="FI393" t="s">
        <v>1925</v>
      </c>
      <c r="FJ393" t="s">
        <v>1925</v>
      </c>
      <c r="FK393" t="s">
        <v>1925</v>
      </c>
      <c r="FL393">
        <v>0</v>
      </c>
      <c r="FM393">
        <v>1</v>
      </c>
      <c r="FN393">
        <v>0</v>
      </c>
      <c r="FO393">
        <v>0</v>
      </c>
      <c r="FP393">
        <v>0</v>
      </c>
      <c r="FQ393">
        <v>0</v>
      </c>
      <c r="FR393">
        <v>0</v>
      </c>
      <c r="FS393">
        <v>0</v>
      </c>
      <c r="FT393">
        <v>0</v>
      </c>
      <c r="FU393">
        <v>0</v>
      </c>
      <c r="FV393">
        <v>0</v>
      </c>
      <c r="FW393">
        <v>0</v>
      </c>
      <c r="FX393">
        <v>1</v>
      </c>
      <c r="FY393">
        <v>0</v>
      </c>
      <c r="FZ393">
        <v>0</v>
      </c>
      <c r="GA393">
        <v>0</v>
      </c>
      <c r="GB393">
        <v>0</v>
      </c>
      <c r="GC393">
        <v>1</v>
      </c>
      <c r="GD393">
        <v>0</v>
      </c>
      <c r="GE393">
        <v>1</v>
      </c>
      <c r="GF393">
        <v>1</v>
      </c>
      <c r="GG393">
        <v>0</v>
      </c>
      <c r="GH393">
        <v>0</v>
      </c>
      <c r="GI393">
        <v>0</v>
      </c>
      <c r="GJ393">
        <v>0</v>
      </c>
      <c r="GK393">
        <v>1</v>
      </c>
      <c r="GL393">
        <v>0</v>
      </c>
      <c r="GM393">
        <v>0</v>
      </c>
      <c r="GN393">
        <v>0</v>
      </c>
      <c r="GO393">
        <v>0</v>
      </c>
      <c r="GP393">
        <v>0</v>
      </c>
      <c r="GQ393">
        <v>1</v>
      </c>
      <c r="GR393">
        <v>1</v>
      </c>
      <c r="GS393">
        <v>1</v>
      </c>
      <c r="GT393">
        <v>1</v>
      </c>
      <c r="GU393">
        <v>1</v>
      </c>
      <c r="GV393">
        <v>1</v>
      </c>
      <c r="GW393">
        <v>1</v>
      </c>
      <c r="GX393">
        <v>1</v>
      </c>
      <c r="GY393">
        <v>1</v>
      </c>
      <c r="GZ393">
        <v>1</v>
      </c>
      <c r="HA393">
        <v>1</v>
      </c>
      <c r="HB393">
        <v>1</v>
      </c>
      <c r="HC393">
        <v>1</v>
      </c>
      <c r="HD393">
        <v>0</v>
      </c>
      <c r="HE393">
        <v>1</v>
      </c>
      <c r="HF393">
        <v>1</v>
      </c>
      <c r="HG393">
        <v>1</v>
      </c>
      <c r="HH393">
        <v>0</v>
      </c>
      <c r="HI393">
        <v>0</v>
      </c>
      <c r="HJ393">
        <v>0</v>
      </c>
      <c r="HK393">
        <v>0</v>
      </c>
      <c r="HL393">
        <v>0</v>
      </c>
      <c r="HM393">
        <v>0</v>
      </c>
      <c r="HN393">
        <v>0</v>
      </c>
      <c r="HO393">
        <v>0</v>
      </c>
      <c r="HP393">
        <v>0</v>
      </c>
      <c r="HQ393">
        <v>0</v>
      </c>
      <c r="HR393">
        <v>0</v>
      </c>
      <c r="HS393">
        <v>0</v>
      </c>
    </row>
    <row r="394" spans="1:227" x14ac:dyDescent="0.35">
      <c r="A394" t="s">
        <v>1646</v>
      </c>
      <c r="B394" s="1">
        <v>41802</v>
      </c>
      <c r="C394" s="1">
        <v>41842</v>
      </c>
      <c r="D394">
        <v>1</v>
      </c>
      <c r="E394">
        <v>1</v>
      </c>
      <c r="F394">
        <v>1</v>
      </c>
      <c r="G394">
        <v>0</v>
      </c>
      <c r="H394">
        <v>0</v>
      </c>
      <c r="I394">
        <v>0</v>
      </c>
      <c r="J394">
        <v>0</v>
      </c>
      <c r="K394">
        <v>0</v>
      </c>
      <c r="L394">
        <v>0</v>
      </c>
      <c r="M394">
        <v>0</v>
      </c>
      <c r="N394">
        <v>0</v>
      </c>
      <c r="O394">
        <v>0</v>
      </c>
      <c r="P394">
        <v>0</v>
      </c>
      <c r="Q394">
        <v>0</v>
      </c>
      <c r="R394">
        <v>0</v>
      </c>
      <c r="S394">
        <v>1</v>
      </c>
      <c r="T394">
        <v>0</v>
      </c>
      <c r="U394">
        <v>0</v>
      </c>
      <c r="V394">
        <v>1</v>
      </c>
      <c r="W394">
        <v>1</v>
      </c>
      <c r="X394">
        <v>0</v>
      </c>
      <c r="Y394">
        <v>1</v>
      </c>
      <c r="Z394">
        <v>1</v>
      </c>
      <c r="AA394">
        <v>1</v>
      </c>
      <c r="AB394">
        <v>0</v>
      </c>
      <c r="AC394">
        <v>0</v>
      </c>
      <c r="AD394">
        <v>0</v>
      </c>
      <c r="AE394">
        <v>0</v>
      </c>
      <c r="AF394">
        <v>0</v>
      </c>
      <c r="AG394">
        <v>0</v>
      </c>
      <c r="AH394">
        <v>1</v>
      </c>
      <c r="AI394">
        <v>1</v>
      </c>
      <c r="AJ394">
        <v>0</v>
      </c>
      <c r="AK394">
        <v>1</v>
      </c>
      <c r="AL394">
        <v>0</v>
      </c>
      <c r="AM394">
        <v>0</v>
      </c>
      <c r="AN394">
        <v>1</v>
      </c>
      <c r="AO394">
        <v>1</v>
      </c>
      <c r="AP394">
        <v>0</v>
      </c>
      <c r="AQ394">
        <v>0</v>
      </c>
      <c r="AR394">
        <v>0</v>
      </c>
      <c r="AS394">
        <v>0</v>
      </c>
      <c r="AT394">
        <v>1</v>
      </c>
      <c r="AU394">
        <v>1</v>
      </c>
      <c r="AV394">
        <v>0</v>
      </c>
      <c r="AW394">
        <v>0</v>
      </c>
      <c r="AX394">
        <v>0</v>
      </c>
      <c r="AY394">
        <v>0</v>
      </c>
      <c r="AZ394">
        <v>0</v>
      </c>
      <c r="BA394">
        <v>0</v>
      </c>
      <c r="BB394">
        <v>1</v>
      </c>
      <c r="BC394">
        <v>0</v>
      </c>
      <c r="BD394">
        <v>0</v>
      </c>
      <c r="BE394">
        <v>0</v>
      </c>
      <c r="BF394">
        <v>0</v>
      </c>
      <c r="BG394">
        <v>0</v>
      </c>
      <c r="BH394">
        <v>0</v>
      </c>
      <c r="BI394">
        <v>0</v>
      </c>
      <c r="BJ394">
        <v>0</v>
      </c>
      <c r="BK394">
        <v>0</v>
      </c>
      <c r="BL394">
        <v>0</v>
      </c>
      <c r="BM394">
        <v>0</v>
      </c>
      <c r="BN394">
        <v>0</v>
      </c>
      <c r="BO394">
        <v>0</v>
      </c>
      <c r="BP394">
        <v>1</v>
      </c>
      <c r="BQ394">
        <v>0</v>
      </c>
      <c r="BR394">
        <v>0</v>
      </c>
      <c r="BS394">
        <v>0</v>
      </c>
      <c r="BT394">
        <v>1</v>
      </c>
      <c r="BU394">
        <v>0</v>
      </c>
      <c r="BV394">
        <v>0</v>
      </c>
      <c r="BW394">
        <v>0</v>
      </c>
      <c r="BX394">
        <v>0</v>
      </c>
      <c r="BY394">
        <v>0</v>
      </c>
      <c r="BZ394">
        <v>0</v>
      </c>
      <c r="CA394">
        <v>0</v>
      </c>
      <c r="CB394">
        <v>0</v>
      </c>
      <c r="CC394">
        <v>0</v>
      </c>
      <c r="CD394">
        <v>0</v>
      </c>
      <c r="CE394">
        <v>0</v>
      </c>
      <c r="CF394">
        <v>0</v>
      </c>
      <c r="CG394">
        <v>0</v>
      </c>
      <c r="CH394">
        <v>0</v>
      </c>
      <c r="CI394">
        <v>0</v>
      </c>
      <c r="CJ394">
        <v>0</v>
      </c>
      <c r="CK394">
        <v>0</v>
      </c>
      <c r="CL394">
        <v>0</v>
      </c>
      <c r="CM394">
        <v>1</v>
      </c>
      <c r="CN394">
        <v>0</v>
      </c>
      <c r="CO394" t="s">
        <v>1925</v>
      </c>
      <c r="CP394" t="s">
        <v>1925</v>
      </c>
      <c r="CQ394" t="s">
        <v>1925</v>
      </c>
      <c r="CR394" t="s">
        <v>1925</v>
      </c>
      <c r="CS394" t="s">
        <v>1925</v>
      </c>
      <c r="CT394" t="s">
        <v>1925</v>
      </c>
      <c r="CU394" t="s">
        <v>1925</v>
      </c>
      <c r="CV394" t="s">
        <v>1925</v>
      </c>
      <c r="CW394">
        <v>0</v>
      </c>
      <c r="CX394">
        <v>1</v>
      </c>
      <c r="CY394">
        <v>1</v>
      </c>
      <c r="CZ394">
        <v>1</v>
      </c>
      <c r="DA394">
        <v>1</v>
      </c>
      <c r="DB394">
        <v>0</v>
      </c>
      <c r="DC394">
        <v>1</v>
      </c>
      <c r="DD394">
        <v>0</v>
      </c>
      <c r="DE394">
        <v>0</v>
      </c>
      <c r="DF394">
        <v>0</v>
      </c>
      <c r="DG394">
        <v>0</v>
      </c>
      <c r="DH394">
        <v>1</v>
      </c>
      <c r="DI394">
        <v>0</v>
      </c>
      <c r="DJ394">
        <v>1</v>
      </c>
      <c r="DK394">
        <v>0</v>
      </c>
      <c r="DL394">
        <v>0</v>
      </c>
      <c r="DM394">
        <v>1</v>
      </c>
      <c r="DN394">
        <v>1</v>
      </c>
      <c r="DO394">
        <v>0</v>
      </c>
      <c r="DP394">
        <v>1</v>
      </c>
      <c r="DQ394">
        <v>0</v>
      </c>
      <c r="DR394">
        <v>0</v>
      </c>
      <c r="DS394">
        <v>0</v>
      </c>
      <c r="DT394">
        <v>0</v>
      </c>
      <c r="DU394">
        <v>1</v>
      </c>
      <c r="DV394">
        <v>1</v>
      </c>
      <c r="DW394">
        <v>0</v>
      </c>
      <c r="DX394">
        <v>0</v>
      </c>
      <c r="DY394">
        <v>0</v>
      </c>
      <c r="DZ394">
        <v>0</v>
      </c>
      <c r="EA394">
        <v>1</v>
      </c>
      <c r="EB394">
        <v>1</v>
      </c>
      <c r="EC394">
        <v>0</v>
      </c>
      <c r="ED394">
        <v>0</v>
      </c>
      <c r="EE394">
        <v>0</v>
      </c>
      <c r="EF394">
        <v>0</v>
      </c>
      <c r="EG394">
        <v>0</v>
      </c>
      <c r="EH394">
        <v>0</v>
      </c>
      <c r="EI394">
        <v>0</v>
      </c>
      <c r="EJ394">
        <v>0</v>
      </c>
      <c r="EK394">
        <v>0</v>
      </c>
      <c r="EL394">
        <v>0</v>
      </c>
      <c r="EM394">
        <v>0</v>
      </c>
      <c r="EN394">
        <v>0</v>
      </c>
      <c r="EO394">
        <v>0</v>
      </c>
      <c r="EP394">
        <v>0</v>
      </c>
      <c r="EQ394">
        <v>0</v>
      </c>
      <c r="ER394">
        <v>0</v>
      </c>
      <c r="ES394">
        <v>0</v>
      </c>
      <c r="ET394">
        <v>0</v>
      </c>
      <c r="EU394">
        <v>1</v>
      </c>
      <c r="EV394">
        <v>0</v>
      </c>
      <c r="EW394">
        <v>0</v>
      </c>
      <c r="EX394">
        <v>0</v>
      </c>
      <c r="EY394">
        <v>1</v>
      </c>
      <c r="EZ394">
        <v>0</v>
      </c>
      <c r="FA394">
        <v>1</v>
      </c>
      <c r="FB394">
        <v>0</v>
      </c>
      <c r="FC394">
        <v>0</v>
      </c>
      <c r="FD394">
        <v>0</v>
      </c>
      <c r="FE394">
        <v>0</v>
      </c>
      <c r="FF394" t="s">
        <v>1925</v>
      </c>
      <c r="FG394" t="s">
        <v>1925</v>
      </c>
      <c r="FH394" t="s">
        <v>1925</v>
      </c>
      <c r="FI394" t="s">
        <v>1925</v>
      </c>
      <c r="FJ394" t="s">
        <v>1925</v>
      </c>
      <c r="FK394" t="s">
        <v>1925</v>
      </c>
      <c r="FL394">
        <v>0</v>
      </c>
      <c r="FM394">
        <v>1</v>
      </c>
      <c r="FN394">
        <v>0</v>
      </c>
      <c r="FO394">
        <v>0</v>
      </c>
      <c r="FP394">
        <v>0</v>
      </c>
      <c r="FQ394">
        <v>0</v>
      </c>
      <c r="FR394">
        <v>0</v>
      </c>
      <c r="FS394">
        <v>0</v>
      </c>
      <c r="FT394">
        <v>0</v>
      </c>
      <c r="FU394">
        <v>0</v>
      </c>
      <c r="FV394">
        <v>0</v>
      </c>
      <c r="FW394">
        <v>0</v>
      </c>
      <c r="FX394">
        <v>1</v>
      </c>
      <c r="FY394">
        <v>0</v>
      </c>
      <c r="FZ394">
        <v>0</v>
      </c>
      <c r="GA394">
        <v>0</v>
      </c>
      <c r="GB394">
        <v>0</v>
      </c>
      <c r="GC394">
        <v>1</v>
      </c>
      <c r="GD394">
        <v>0</v>
      </c>
      <c r="GE394">
        <v>1</v>
      </c>
      <c r="GF394">
        <v>1</v>
      </c>
      <c r="GG394">
        <v>0</v>
      </c>
      <c r="GH394">
        <v>0</v>
      </c>
      <c r="GI394">
        <v>0</v>
      </c>
      <c r="GJ394">
        <v>0</v>
      </c>
      <c r="GK394">
        <v>1</v>
      </c>
      <c r="GL394">
        <v>0</v>
      </c>
      <c r="GM394">
        <v>0</v>
      </c>
      <c r="GN394">
        <v>0</v>
      </c>
      <c r="GO394">
        <v>0</v>
      </c>
      <c r="GP394">
        <v>0</v>
      </c>
      <c r="GQ394">
        <v>1</v>
      </c>
      <c r="GR394">
        <v>1</v>
      </c>
      <c r="GS394">
        <v>1</v>
      </c>
      <c r="GT394">
        <v>1</v>
      </c>
      <c r="GU394">
        <v>1</v>
      </c>
      <c r="GV394">
        <v>1</v>
      </c>
      <c r="GW394">
        <v>1</v>
      </c>
      <c r="GX394">
        <v>1</v>
      </c>
      <c r="GY394">
        <v>1</v>
      </c>
      <c r="GZ394">
        <v>1</v>
      </c>
      <c r="HA394">
        <v>1</v>
      </c>
      <c r="HB394">
        <v>1</v>
      </c>
      <c r="HC394">
        <v>1</v>
      </c>
      <c r="HD394">
        <v>0</v>
      </c>
      <c r="HE394">
        <v>1</v>
      </c>
      <c r="HF394">
        <v>1</v>
      </c>
      <c r="HG394">
        <v>1</v>
      </c>
      <c r="HH394">
        <v>0</v>
      </c>
      <c r="HI394">
        <v>0</v>
      </c>
      <c r="HJ394">
        <v>0</v>
      </c>
      <c r="HK394">
        <v>0</v>
      </c>
      <c r="HL394">
        <v>0</v>
      </c>
      <c r="HM394">
        <v>0</v>
      </c>
      <c r="HN394">
        <v>0</v>
      </c>
      <c r="HO394">
        <v>0</v>
      </c>
      <c r="HP394">
        <v>0</v>
      </c>
      <c r="HQ394">
        <v>0</v>
      </c>
      <c r="HR394">
        <v>0</v>
      </c>
      <c r="HS394">
        <v>0</v>
      </c>
    </row>
    <row r="395" spans="1:227" x14ac:dyDescent="0.35">
      <c r="A395" t="s">
        <v>1646</v>
      </c>
      <c r="B395" s="1">
        <v>41843</v>
      </c>
      <c r="C395" s="1">
        <v>41873</v>
      </c>
      <c r="D395">
        <v>1</v>
      </c>
      <c r="E395">
        <v>1</v>
      </c>
      <c r="F395">
        <v>1</v>
      </c>
      <c r="G395">
        <v>0</v>
      </c>
      <c r="H395">
        <v>0</v>
      </c>
      <c r="I395">
        <v>0</v>
      </c>
      <c r="J395">
        <v>0</v>
      </c>
      <c r="K395">
        <v>0</v>
      </c>
      <c r="L395">
        <v>0</v>
      </c>
      <c r="M395">
        <v>0</v>
      </c>
      <c r="N395">
        <v>0</v>
      </c>
      <c r="O395">
        <v>0</v>
      </c>
      <c r="P395">
        <v>0</v>
      </c>
      <c r="Q395">
        <v>0</v>
      </c>
      <c r="R395">
        <v>0</v>
      </c>
      <c r="S395">
        <v>1</v>
      </c>
      <c r="T395">
        <v>0</v>
      </c>
      <c r="U395">
        <v>0</v>
      </c>
      <c r="V395">
        <v>1</v>
      </c>
      <c r="W395">
        <v>1</v>
      </c>
      <c r="X395">
        <v>0</v>
      </c>
      <c r="Y395">
        <v>1</v>
      </c>
      <c r="Z395">
        <v>1</v>
      </c>
      <c r="AA395">
        <v>1</v>
      </c>
      <c r="AB395">
        <v>0</v>
      </c>
      <c r="AC395">
        <v>0</v>
      </c>
      <c r="AD395">
        <v>0</v>
      </c>
      <c r="AE395">
        <v>0</v>
      </c>
      <c r="AF395">
        <v>0</v>
      </c>
      <c r="AG395">
        <v>0</v>
      </c>
      <c r="AH395">
        <v>1</v>
      </c>
      <c r="AI395">
        <v>1</v>
      </c>
      <c r="AJ395">
        <v>0</v>
      </c>
      <c r="AK395">
        <v>1</v>
      </c>
      <c r="AL395">
        <v>0</v>
      </c>
      <c r="AM395">
        <v>0</v>
      </c>
      <c r="AN395">
        <v>1</v>
      </c>
      <c r="AO395">
        <v>1</v>
      </c>
      <c r="AP395">
        <v>0</v>
      </c>
      <c r="AQ395">
        <v>0</v>
      </c>
      <c r="AR395">
        <v>0</v>
      </c>
      <c r="AS395">
        <v>0</v>
      </c>
      <c r="AT395">
        <v>1</v>
      </c>
      <c r="AU395">
        <v>1</v>
      </c>
      <c r="AV395">
        <v>0</v>
      </c>
      <c r="AW395">
        <v>0</v>
      </c>
      <c r="AX395">
        <v>0</v>
      </c>
      <c r="AY395">
        <v>0</v>
      </c>
      <c r="AZ395">
        <v>0</v>
      </c>
      <c r="BA395">
        <v>0</v>
      </c>
      <c r="BB395">
        <v>1</v>
      </c>
      <c r="BC395">
        <v>0</v>
      </c>
      <c r="BD395">
        <v>0</v>
      </c>
      <c r="BE395">
        <v>0</v>
      </c>
      <c r="BF395">
        <v>0</v>
      </c>
      <c r="BG395">
        <v>0</v>
      </c>
      <c r="BH395">
        <v>0</v>
      </c>
      <c r="BI395">
        <v>0</v>
      </c>
      <c r="BJ395">
        <v>0</v>
      </c>
      <c r="BK395">
        <v>0</v>
      </c>
      <c r="BL395">
        <v>0</v>
      </c>
      <c r="BM395">
        <v>0</v>
      </c>
      <c r="BN395">
        <v>0</v>
      </c>
      <c r="BO395">
        <v>0</v>
      </c>
      <c r="BP395">
        <v>1</v>
      </c>
      <c r="BQ395">
        <v>0</v>
      </c>
      <c r="BR395">
        <v>0</v>
      </c>
      <c r="BS395">
        <v>0</v>
      </c>
      <c r="BT395">
        <v>1</v>
      </c>
      <c r="BU395">
        <v>0</v>
      </c>
      <c r="BV395">
        <v>0</v>
      </c>
      <c r="BW395">
        <v>0</v>
      </c>
      <c r="BX395">
        <v>0</v>
      </c>
      <c r="BY395">
        <v>0</v>
      </c>
      <c r="BZ395">
        <v>0</v>
      </c>
      <c r="CA395">
        <v>0</v>
      </c>
      <c r="CB395">
        <v>0</v>
      </c>
      <c r="CC395">
        <v>0</v>
      </c>
      <c r="CD395">
        <v>0</v>
      </c>
      <c r="CE395">
        <v>0</v>
      </c>
      <c r="CF395">
        <v>0</v>
      </c>
      <c r="CG395">
        <v>0</v>
      </c>
      <c r="CH395">
        <v>0</v>
      </c>
      <c r="CI395">
        <v>0</v>
      </c>
      <c r="CJ395">
        <v>0</v>
      </c>
      <c r="CK395">
        <v>0</v>
      </c>
      <c r="CL395">
        <v>0</v>
      </c>
      <c r="CM395">
        <v>1</v>
      </c>
      <c r="CN395">
        <v>0</v>
      </c>
      <c r="CO395" t="s">
        <v>1925</v>
      </c>
      <c r="CP395" t="s">
        <v>1925</v>
      </c>
      <c r="CQ395" t="s">
        <v>1925</v>
      </c>
      <c r="CR395" t="s">
        <v>1925</v>
      </c>
      <c r="CS395" t="s">
        <v>1925</v>
      </c>
      <c r="CT395" t="s">
        <v>1925</v>
      </c>
      <c r="CU395" t="s">
        <v>1925</v>
      </c>
      <c r="CV395" t="s">
        <v>1925</v>
      </c>
      <c r="CW395">
        <v>0</v>
      </c>
      <c r="CX395">
        <v>1</v>
      </c>
      <c r="CY395">
        <v>1</v>
      </c>
      <c r="CZ395">
        <v>1</v>
      </c>
      <c r="DA395">
        <v>1</v>
      </c>
      <c r="DB395">
        <v>0</v>
      </c>
      <c r="DC395">
        <v>1</v>
      </c>
      <c r="DD395">
        <v>0</v>
      </c>
      <c r="DE395">
        <v>0</v>
      </c>
      <c r="DF395">
        <v>0</v>
      </c>
      <c r="DG395">
        <v>0</v>
      </c>
      <c r="DH395">
        <v>1</v>
      </c>
      <c r="DI395">
        <v>0</v>
      </c>
      <c r="DJ395">
        <v>1</v>
      </c>
      <c r="DK395">
        <v>0</v>
      </c>
      <c r="DL395">
        <v>0</v>
      </c>
      <c r="DM395">
        <v>1</v>
      </c>
      <c r="DN395">
        <v>1</v>
      </c>
      <c r="DO395">
        <v>0</v>
      </c>
      <c r="DP395">
        <v>1</v>
      </c>
      <c r="DQ395">
        <v>0</v>
      </c>
      <c r="DR395">
        <v>0</v>
      </c>
      <c r="DS395">
        <v>0</v>
      </c>
      <c r="DT395">
        <v>0</v>
      </c>
      <c r="DU395">
        <v>1</v>
      </c>
      <c r="DV395">
        <v>1</v>
      </c>
      <c r="DW395">
        <v>0</v>
      </c>
      <c r="DX395">
        <v>0</v>
      </c>
      <c r="DY395">
        <v>0</v>
      </c>
      <c r="DZ395">
        <v>0</v>
      </c>
      <c r="EA395">
        <v>1</v>
      </c>
      <c r="EB395">
        <v>1</v>
      </c>
      <c r="EC395">
        <v>0</v>
      </c>
      <c r="ED395">
        <v>0</v>
      </c>
      <c r="EE395">
        <v>0</v>
      </c>
      <c r="EF395">
        <v>0</v>
      </c>
      <c r="EG395">
        <v>0</v>
      </c>
      <c r="EH395">
        <v>0</v>
      </c>
      <c r="EI395">
        <v>0</v>
      </c>
      <c r="EJ395">
        <v>0</v>
      </c>
      <c r="EK395">
        <v>0</v>
      </c>
      <c r="EL395">
        <v>0</v>
      </c>
      <c r="EM395">
        <v>0</v>
      </c>
      <c r="EN395">
        <v>0</v>
      </c>
      <c r="EO395">
        <v>0</v>
      </c>
      <c r="EP395">
        <v>0</v>
      </c>
      <c r="EQ395">
        <v>0</v>
      </c>
      <c r="ER395">
        <v>0</v>
      </c>
      <c r="ES395">
        <v>0</v>
      </c>
      <c r="ET395">
        <v>0</v>
      </c>
      <c r="EU395">
        <v>1</v>
      </c>
      <c r="EV395">
        <v>0</v>
      </c>
      <c r="EW395">
        <v>0</v>
      </c>
      <c r="EX395">
        <v>0</v>
      </c>
      <c r="EY395">
        <v>1</v>
      </c>
      <c r="EZ395">
        <v>0</v>
      </c>
      <c r="FA395">
        <v>1</v>
      </c>
      <c r="FB395">
        <v>0</v>
      </c>
      <c r="FC395">
        <v>0</v>
      </c>
      <c r="FD395">
        <v>0</v>
      </c>
      <c r="FE395">
        <v>0</v>
      </c>
      <c r="FF395" t="s">
        <v>1925</v>
      </c>
      <c r="FG395" t="s">
        <v>1925</v>
      </c>
      <c r="FH395" t="s">
        <v>1925</v>
      </c>
      <c r="FI395" t="s">
        <v>1925</v>
      </c>
      <c r="FJ395" t="s">
        <v>1925</v>
      </c>
      <c r="FK395" t="s">
        <v>1925</v>
      </c>
      <c r="FL395">
        <v>0</v>
      </c>
      <c r="FM395">
        <v>1</v>
      </c>
      <c r="FN395">
        <v>1</v>
      </c>
      <c r="FO395">
        <v>0</v>
      </c>
      <c r="FP395">
        <v>0</v>
      </c>
      <c r="FQ395">
        <v>0</v>
      </c>
      <c r="FR395">
        <v>0</v>
      </c>
      <c r="FS395">
        <v>0</v>
      </c>
      <c r="FT395">
        <v>0</v>
      </c>
      <c r="FU395">
        <v>0</v>
      </c>
      <c r="FV395">
        <v>0</v>
      </c>
      <c r="FW395">
        <v>0</v>
      </c>
      <c r="FX395">
        <v>1</v>
      </c>
      <c r="FY395">
        <v>0</v>
      </c>
      <c r="FZ395">
        <v>0</v>
      </c>
      <c r="GA395">
        <v>0</v>
      </c>
      <c r="GB395">
        <v>0</v>
      </c>
      <c r="GC395">
        <v>1</v>
      </c>
      <c r="GD395">
        <v>0</v>
      </c>
      <c r="GE395">
        <v>1</v>
      </c>
      <c r="GF395">
        <v>1</v>
      </c>
      <c r="GG395">
        <v>0</v>
      </c>
      <c r="GH395">
        <v>0</v>
      </c>
      <c r="GI395">
        <v>0</v>
      </c>
      <c r="GJ395">
        <v>0</v>
      </c>
      <c r="GK395">
        <v>1</v>
      </c>
      <c r="GL395">
        <v>0</v>
      </c>
      <c r="GM395">
        <v>0</v>
      </c>
      <c r="GN395">
        <v>0</v>
      </c>
      <c r="GO395">
        <v>0</v>
      </c>
      <c r="GP395">
        <v>0</v>
      </c>
      <c r="GQ395">
        <v>1</v>
      </c>
      <c r="GR395">
        <v>1</v>
      </c>
      <c r="GS395">
        <v>1</v>
      </c>
      <c r="GT395">
        <v>1</v>
      </c>
      <c r="GU395">
        <v>1</v>
      </c>
      <c r="GV395">
        <v>1</v>
      </c>
      <c r="GW395">
        <v>1</v>
      </c>
      <c r="GX395">
        <v>1</v>
      </c>
      <c r="GY395">
        <v>1</v>
      </c>
      <c r="GZ395">
        <v>1</v>
      </c>
      <c r="HA395">
        <v>1</v>
      </c>
      <c r="HB395">
        <v>1</v>
      </c>
      <c r="HC395">
        <v>1</v>
      </c>
      <c r="HD395">
        <v>0</v>
      </c>
      <c r="HE395">
        <v>1</v>
      </c>
      <c r="HF395">
        <v>1</v>
      </c>
      <c r="HG395">
        <v>1</v>
      </c>
      <c r="HH395">
        <v>0</v>
      </c>
      <c r="HI395">
        <v>0</v>
      </c>
      <c r="HJ395">
        <v>0</v>
      </c>
      <c r="HK395">
        <v>0</v>
      </c>
      <c r="HL395">
        <v>0</v>
      </c>
      <c r="HM395">
        <v>0</v>
      </c>
      <c r="HN395">
        <v>0</v>
      </c>
      <c r="HO395">
        <v>0</v>
      </c>
      <c r="HP395">
        <v>0</v>
      </c>
      <c r="HQ395">
        <v>0</v>
      </c>
      <c r="HR395">
        <v>0</v>
      </c>
      <c r="HS395">
        <v>0</v>
      </c>
    </row>
    <row r="396" spans="1:227" x14ac:dyDescent="0.35">
      <c r="A396" t="s">
        <v>1646</v>
      </c>
      <c r="B396" s="1">
        <v>41874</v>
      </c>
      <c r="C396" s="1">
        <v>42208</v>
      </c>
      <c r="D396">
        <v>1</v>
      </c>
      <c r="E396">
        <v>1</v>
      </c>
      <c r="F396">
        <v>1</v>
      </c>
      <c r="G396">
        <v>0</v>
      </c>
      <c r="H396">
        <v>0</v>
      </c>
      <c r="I396">
        <v>0</v>
      </c>
      <c r="J396">
        <v>0</v>
      </c>
      <c r="K396">
        <v>0</v>
      </c>
      <c r="L396">
        <v>0</v>
      </c>
      <c r="M396">
        <v>0</v>
      </c>
      <c r="N396">
        <v>0</v>
      </c>
      <c r="O396">
        <v>0</v>
      </c>
      <c r="P396">
        <v>0</v>
      </c>
      <c r="Q396">
        <v>0</v>
      </c>
      <c r="R396">
        <v>0</v>
      </c>
      <c r="S396">
        <v>1</v>
      </c>
      <c r="T396">
        <v>0</v>
      </c>
      <c r="U396">
        <v>0</v>
      </c>
      <c r="V396">
        <v>1</v>
      </c>
      <c r="W396">
        <v>1</v>
      </c>
      <c r="X396">
        <v>0</v>
      </c>
      <c r="Y396">
        <v>1</v>
      </c>
      <c r="Z396">
        <v>1</v>
      </c>
      <c r="AA396">
        <v>1</v>
      </c>
      <c r="AB396">
        <v>0</v>
      </c>
      <c r="AC396">
        <v>0</v>
      </c>
      <c r="AD396">
        <v>0</v>
      </c>
      <c r="AE396">
        <v>0</v>
      </c>
      <c r="AF396">
        <v>0</v>
      </c>
      <c r="AG396">
        <v>0</v>
      </c>
      <c r="AH396">
        <v>1</v>
      </c>
      <c r="AI396">
        <v>1</v>
      </c>
      <c r="AJ396">
        <v>0</v>
      </c>
      <c r="AK396">
        <v>1</v>
      </c>
      <c r="AL396">
        <v>0</v>
      </c>
      <c r="AM396">
        <v>0</v>
      </c>
      <c r="AN396">
        <v>1</v>
      </c>
      <c r="AO396">
        <v>1</v>
      </c>
      <c r="AP396">
        <v>0</v>
      </c>
      <c r="AQ396">
        <v>0</v>
      </c>
      <c r="AR396">
        <v>0</v>
      </c>
      <c r="AS396">
        <v>0</v>
      </c>
      <c r="AT396">
        <v>1</v>
      </c>
      <c r="AU396">
        <v>1</v>
      </c>
      <c r="AV396">
        <v>0</v>
      </c>
      <c r="AW396">
        <v>0</v>
      </c>
      <c r="AX396">
        <v>0</v>
      </c>
      <c r="AY396">
        <v>0</v>
      </c>
      <c r="AZ396">
        <v>0</v>
      </c>
      <c r="BA396">
        <v>0</v>
      </c>
      <c r="BB396">
        <v>1</v>
      </c>
      <c r="BC396">
        <v>0</v>
      </c>
      <c r="BD396">
        <v>0</v>
      </c>
      <c r="BE396">
        <v>0</v>
      </c>
      <c r="BF396">
        <v>0</v>
      </c>
      <c r="BG396">
        <v>0</v>
      </c>
      <c r="BH396">
        <v>0</v>
      </c>
      <c r="BI396">
        <v>0</v>
      </c>
      <c r="BJ396">
        <v>0</v>
      </c>
      <c r="BK396">
        <v>0</v>
      </c>
      <c r="BL396">
        <v>0</v>
      </c>
      <c r="BM396">
        <v>0</v>
      </c>
      <c r="BN396">
        <v>0</v>
      </c>
      <c r="BO396">
        <v>0</v>
      </c>
      <c r="BP396">
        <v>1</v>
      </c>
      <c r="BQ396">
        <v>0</v>
      </c>
      <c r="BR396">
        <v>0</v>
      </c>
      <c r="BS396">
        <v>0</v>
      </c>
      <c r="BT396">
        <v>1</v>
      </c>
      <c r="BU396">
        <v>0</v>
      </c>
      <c r="BV396">
        <v>0</v>
      </c>
      <c r="BW396">
        <v>0</v>
      </c>
      <c r="BX396">
        <v>0</v>
      </c>
      <c r="BY396">
        <v>0</v>
      </c>
      <c r="BZ396">
        <v>0</v>
      </c>
      <c r="CA396">
        <v>0</v>
      </c>
      <c r="CB396">
        <v>0</v>
      </c>
      <c r="CC396">
        <v>0</v>
      </c>
      <c r="CD396">
        <v>0</v>
      </c>
      <c r="CE396">
        <v>0</v>
      </c>
      <c r="CF396">
        <v>0</v>
      </c>
      <c r="CG396">
        <v>0</v>
      </c>
      <c r="CH396">
        <v>0</v>
      </c>
      <c r="CI396">
        <v>0</v>
      </c>
      <c r="CJ396">
        <v>0</v>
      </c>
      <c r="CK396">
        <v>0</v>
      </c>
      <c r="CL396">
        <v>0</v>
      </c>
      <c r="CM396">
        <v>1</v>
      </c>
      <c r="CN396">
        <v>0</v>
      </c>
      <c r="CO396" t="s">
        <v>1925</v>
      </c>
      <c r="CP396" t="s">
        <v>1925</v>
      </c>
      <c r="CQ396" t="s">
        <v>1925</v>
      </c>
      <c r="CR396" t="s">
        <v>1925</v>
      </c>
      <c r="CS396" t="s">
        <v>1925</v>
      </c>
      <c r="CT396" t="s">
        <v>1925</v>
      </c>
      <c r="CU396" t="s">
        <v>1925</v>
      </c>
      <c r="CV396" t="s">
        <v>1925</v>
      </c>
      <c r="CW396">
        <v>0</v>
      </c>
      <c r="CX396">
        <v>1</v>
      </c>
      <c r="CY396">
        <v>1</v>
      </c>
      <c r="CZ396">
        <v>1</v>
      </c>
      <c r="DA396">
        <v>1</v>
      </c>
      <c r="DB396">
        <v>0</v>
      </c>
      <c r="DC396">
        <v>1</v>
      </c>
      <c r="DD396">
        <v>0</v>
      </c>
      <c r="DE396">
        <v>0</v>
      </c>
      <c r="DF396">
        <v>0</v>
      </c>
      <c r="DG396">
        <v>0</v>
      </c>
      <c r="DH396">
        <v>1</v>
      </c>
      <c r="DI396">
        <v>0</v>
      </c>
      <c r="DJ396">
        <v>1</v>
      </c>
      <c r="DK396">
        <v>0</v>
      </c>
      <c r="DL396">
        <v>0</v>
      </c>
      <c r="DM396">
        <v>1</v>
      </c>
      <c r="DN396">
        <v>1</v>
      </c>
      <c r="DO396">
        <v>0</v>
      </c>
      <c r="DP396">
        <v>1</v>
      </c>
      <c r="DQ396">
        <v>0</v>
      </c>
      <c r="DR396">
        <v>0</v>
      </c>
      <c r="DS396">
        <v>0</v>
      </c>
      <c r="DT396">
        <v>0</v>
      </c>
      <c r="DU396">
        <v>1</v>
      </c>
      <c r="DV396">
        <v>1</v>
      </c>
      <c r="DW396">
        <v>0</v>
      </c>
      <c r="DX396">
        <v>0</v>
      </c>
      <c r="DY396">
        <v>0</v>
      </c>
      <c r="DZ396">
        <v>0</v>
      </c>
      <c r="EA396">
        <v>1</v>
      </c>
      <c r="EB396">
        <v>1</v>
      </c>
      <c r="EC396">
        <v>0</v>
      </c>
      <c r="ED396">
        <v>0</v>
      </c>
      <c r="EE396">
        <v>0</v>
      </c>
      <c r="EF396">
        <v>0</v>
      </c>
      <c r="EG396">
        <v>0</v>
      </c>
      <c r="EH396">
        <v>0</v>
      </c>
      <c r="EI396">
        <v>0</v>
      </c>
      <c r="EJ396">
        <v>0</v>
      </c>
      <c r="EK396">
        <v>0</v>
      </c>
      <c r="EL396">
        <v>0</v>
      </c>
      <c r="EM396">
        <v>0</v>
      </c>
      <c r="EN396">
        <v>0</v>
      </c>
      <c r="EO396">
        <v>0</v>
      </c>
      <c r="EP396">
        <v>0</v>
      </c>
      <c r="EQ396">
        <v>0</v>
      </c>
      <c r="ER396">
        <v>0</v>
      </c>
      <c r="ES396">
        <v>0</v>
      </c>
      <c r="ET396">
        <v>0</v>
      </c>
      <c r="EU396">
        <v>1</v>
      </c>
      <c r="EV396">
        <v>0</v>
      </c>
      <c r="EW396">
        <v>0</v>
      </c>
      <c r="EX396">
        <v>0</v>
      </c>
      <c r="EY396">
        <v>1</v>
      </c>
      <c r="EZ396">
        <v>0</v>
      </c>
      <c r="FA396">
        <v>1</v>
      </c>
      <c r="FB396">
        <v>0</v>
      </c>
      <c r="FC396">
        <v>0</v>
      </c>
      <c r="FD396">
        <v>0</v>
      </c>
      <c r="FE396">
        <v>0</v>
      </c>
      <c r="FF396" t="s">
        <v>1925</v>
      </c>
      <c r="FG396" t="s">
        <v>1925</v>
      </c>
      <c r="FH396" t="s">
        <v>1925</v>
      </c>
      <c r="FI396" t="s">
        <v>1925</v>
      </c>
      <c r="FJ396" t="s">
        <v>1925</v>
      </c>
      <c r="FK396" t="s">
        <v>1925</v>
      </c>
      <c r="FL396">
        <v>0</v>
      </c>
      <c r="FM396">
        <v>1</v>
      </c>
      <c r="FN396">
        <v>1</v>
      </c>
      <c r="FO396">
        <v>0</v>
      </c>
      <c r="FP396">
        <v>0</v>
      </c>
      <c r="FQ396">
        <v>0</v>
      </c>
      <c r="FR396">
        <v>0</v>
      </c>
      <c r="FS396">
        <v>0</v>
      </c>
      <c r="FT396">
        <v>0</v>
      </c>
      <c r="FU396">
        <v>0</v>
      </c>
      <c r="FV396">
        <v>0</v>
      </c>
      <c r="FW396">
        <v>0</v>
      </c>
      <c r="FX396">
        <v>1</v>
      </c>
      <c r="FY396">
        <v>0</v>
      </c>
      <c r="FZ396">
        <v>0</v>
      </c>
      <c r="GA396">
        <v>0</v>
      </c>
      <c r="GB396">
        <v>0</v>
      </c>
      <c r="GC396">
        <v>1</v>
      </c>
      <c r="GD396">
        <v>0</v>
      </c>
      <c r="GE396">
        <v>1</v>
      </c>
      <c r="GF396">
        <v>1</v>
      </c>
      <c r="GG396">
        <v>0</v>
      </c>
      <c r="GH396">
        <v>0</v>
      </c>
      <c r="GI396">
        <v>0</v>
      </c>
      <c r="GJ396">
        <v>0</v>
      </c>
      <c r="GK396">
        <v>1</v>
      </c>
      <c r="GL396">
        <v>0</v>
      </c>
      <c r="GM396">
        <v>0</v>
      </c>
      <c r="GN396">
        <v>0</v>
      </c>
      <c r="GO396">
        <v>0</v>
      </c>
      <c r="GP396">
        <v>0</v>
      </c>
      <c r="GQ396">
        <v>1</v>
      </c>
      <c r="GR396">
        <v>1</v>
      </c>
      <c r="GS396">
        <v>1</v>
      </c>
      <c r="GT396">
        <v>1</v>
      </c>
      <c r="GU396">
        <v>1</v>
      </c>
      <c r="GV396">
        <v>1</v>
      </c>
      <c r="GW396">
        <v>1</v>
      </c>
      <c r="GX396">
        <v>1</v>
      </c>
      <c r="GY396">
        <v>1</v>
      </c>
      <c r="GZ396">
        <v>1</v>
      </c>
      <c r="HA396">
        <v>1</v>
      </c>
      <c r="HB396">
        <v>1</v>
      </c>
      <c r="HC396">
        <v>1</v>
      </c>
      <c r="HD396">
        <v>0</v>
      </c>
      <c r="HE396">
        <v>1</v>
      </c>
      <c r="HF396">
        <v>1</v>
      </c>
      <c r="HG396">
        <v>1</v>
      </c>
      <c r="HH396">
        <v>0</v>
      </c>
      <c r="HI396">
        <v>0</v>
      </c>
      <c r="HJ396">
        <v>0</v>
      </c>
      <c r="HK396">
        <v>0</v>
      </c>
      <c r="HL396">
        <v>0</v>
      </c>
      <c r="HM396">
        <v>0</v>
      </c>
      <c r="HN396">
        <v>0</v>
      </c>
      <c r="HO396">
        <v>0</v>
      </c>
      <c r="HP396">
        <v>0</v>
      </c>
      <c r="HQ396">
        <v>0</v>
      </c>
      <c r="HR396">
        <v>0</v>
      </c>
      <c r="HS396">
        <v>0</v>
      </c>
    </row>
    <row r="397" spans="1:227" x14ac:dyDescent="0.35">
      <c r="A397" t="s">
        <v>1646</v>
      </c>
      <c r="B397" s="1">
        <v>42209</v>
      </c>
      <c r="C397" s="1">
        <v>42460</v>
      </c>
      <c r="D397">
        <v>1</v>
      </c>
      <c r="E397">
        <v>1</v>
      </c>
      <c r="F397">
        <v>1</v>
      </c>
      <c r="G397">
        <v>0</v>
      </c>
      <c r="H397">
        <v>0</v>
      </c>
      <c r="I397">
        <v>0</v>
      </c>
      <c r="J397">
        <v>0</v>
      </c>
      <c r="K397">
        <v>0</v>
      </c>
      <c r="L397">
        <v>0</v>
      </c>
      <c r="M397">
        <v>0</v>
      </c>
      <c r="N397">
        <v>0</v>
      </c>
      <c r="O397">
        <v>0</v>
      </c>
      <c r="P397">
        <v>0</v>
      </c>
      <c r="Q397">
        <v>0</v>
      </c>
      <c r="R397">
        <v>0</v>
      </c>
      <c r="S397">
        <v>1</v>
      </c>
      <c r="T397">
        <v>0</v>
      </c>
      <c r="U397">
        <v>0</v>
      </c>
      <c r="V397">
        <v>1</v>
      </c>
      <c r="W397">
        <v>1</v>
      </c>
      <c r="X397">
        <v>0</v>
      </c>
      <c r="Y397">
        <v>1</v>
      </c>
      <c r="Z397">
        <v>1</v>
      </c>
      <c r="AA397">
        <v>1</v>
      </c>
      <c r="AB397">
        <v>0</v>
      </c>
      <c r="AC397">
        <v>0</v>
      </c>
      <c r="AD397">
        <v>0</v>
      </c>
      <c r="AE397">
        <v>0</v>
      </c>
      <c r="AF397">
        <v>0</v>
      </c>
      <c r="AG397">
        <v>0</v>
      </c>
      <c r="AH397">
        <v>1</v>
      </c>
      <c r="AI397">
        <v>1</v>
      </c>
      <c r="AJ397">
        <v>0</v>
      </c>
      <c r="AK397">
        <v>1</v>
      </c>
      <c r="AL397">
        <v>0</v>
      </c>
      <c r="AM397">
        <v>0</v>
      </c>
      <c r="AN397">
        <v>1</v>
      </c>
      <c r="AO397">
        <v>1</v>
      </c>
      <c r="AP397">
        <v>0</v>
      </c>
      <c r="AQ397">
        <v>0</v>
      </c>
      <c r="AR397">
        <v>0</v>
      </c>
      <c r="AS397">
        <v>0</v>
      </c>
      <c r="AT397">
        <v>1</v>
      </c>
      <c r="AU397">
        <v>1</v>
      </c>
      <c r="AV397">
        <v>0</v>
      </c>
      <c r="AW397">
        <v>0</v>
      </c>
      <c r="AX397">
        <v>0</v>
      </c>
      <c r="AY397">
        <v>0</v>
      </c>
      <c r="AZ397">
        <v>0</v>
      </c>
      <c r="BA397">
        <v>0</v>
      </c>
      <c r="BB397">
        <v>1</v>
      </c>
      <c r="BC397">
        <v>0</v>
      </c>
      <c r="BD397">
        <v>0</v>
      </c>
      <c r="BE397">
        <v>0</v>
      </c>
      <c r="BF397">
        <v>0</v>
      </c>
      <c r="BG397">
        <v>0</v>
      </c>
      <c r="BH397">
        <v>0</v>
      </c>
      <c r="BI397">
        <v>0</v>
      </c>
      <c r="BJ397">
        <v>0</v>
      </c>
      <c r="BK397">
        <v>0</v>
      </c>
      <c r="BL397">
        <v>0</v>
      </c>
      <c r="BM397">
        <v>0</v>
      </c>
      <c r="BN397">
        <v>0</v>
      </c>
      <c r="BO397">
        <v>0</v>
      </c>
      <c r="BP397">
        <v>1</v>
      </c>
      <c r="BQ397">
        <v>0</v>
      </c>
      <c r="BR397">
        <v>0</v>
      </c>
      <c r="BS397">
        <v>0</v>
      </c>
      <c r="BT397">
        <v>1</v>
      </c>
      <c r="BU397">
        <v>0</v>
      </c>
      <c r="BV397">
        <v>0</v>
      </c>
      <c r="BW397">
        <v>0</v>
      </c>
      <c r="BX397">
        <v>0</v>
      </c>
      <c r="BY397">
        <v>0</v>
      </c>
      <c r="BZ397">
        <v>0</v>
      </c>
      <c r="CA397">
        <v>0</v>
      </c>
      <c r="CB397">
        <v>0</v>
      </c>
      <c r="CC397">
        <v>0</v>
      </c>
      <c r="CD397">
        <v>0</v>
      </c>
      <c r="CE397">
        <v>0</v>
      </c>
      <c r="CF397">
        <v>0</v>
      </c>
      <c r="CG397">
        <v>0</v>
      </c>
      <c r="CH397">
        <v>0</v>
      </c>
      <c r="CI397">
        <v>0</v>
      </c>
      <c r="CJ397">
        <v>0</v>
      </c>
      <c r="CK397">
        <v>0</v>
      </c>
      <c r="CL397">
        <v>0</v>
      </c>
      <c r="CM397">
        <v>1</v>
      </c>
      <c r="CN397">
        <v>0</v>
      </c>
      <c r="CO397" t="s">
        <v>1925</v>
      </c>
      <c r="CP397" t="s">
        <v>1925</v>
      </c>
      <c r="CQ397" t="s">
        <v>1925</v>
      </c>
      <c r="CR397" t="s">
        <v>1925</v>
      </c>
      <c r="CS397" t="s">
        <v>1925</v>
      </c>
      <c r="CT397" t="s">
        <v>1925</v>
      </c>
      <c r="CU397" t="s">
        <v>1925</v>
      </c>
      <c r="CV397" t="s">
        <v>1925</v>
      </c>
      <c r="CW397">
        <v>0</v>
      </c>
      <c r="CX397">
        <v>1</v>
      </c>
      <c r="CY397">
        <v>1</v>
      </c>
      <c r="CZ397">
        <v>1</v>
      </c>
      <c r="DA397">
        <v>1</v>
      </c>
      <c r="DB397">
        <v>0</v>
      </c>
      <c r="DC397">
        <v>1</v>
      </c>
      <c r="DD397">
        <v>0</v>
      </c>
      <c r="DE397">
        <v>0</v>
      </c>
      <c r="DF397">
        <v>0</v>
      </c>
      <c r="DG397">
        <v>0</v>
      </c>
      <c r="DH397">
        <v>1</v>
      </c>
      <c r="DI397">
        <v>0</v>
      </c>
      <c r="DJ397">
        <v>1</v>
      </c>
      <c r="DK397">
        <v>0</v>
      </c>
      <c r="DL397">
        <v>0</v>
      </c>
      <c r="DM397">
        <v>1</v>
      </c>
      <c r="DN397">
        <v>1</v>
      </c>
      <c r="DO397">
        <v>0</v>
      </c>
      <c r="DP397">
        <v>1</v>
      </c>
      <c r="DQ397">
        <v>0</v>
      </c>
      <c r="DR397">
        <v>0</v>
      </c>
      <c r="DS397">
        <v>0</v>
      </c>
      <c r="DT397">
        <v>0</v>
      </c>
      <c r="DU397">
        <v>1</v>
      </c>
      <c r="DV397">
        <v>1</v>
      </c>
      <c r="DW397">
        <v>0</v>
      </c>
      <c r="DX397">
        <v>0</v>
      </c>
      <c r="DY397">
        <v>0</v>
      </c>
      <c r="DZ397">
        <v>0</v>
      </c>
      <c r="EA397">
        <v>1</v>
      </c>
      <c r="EB397">
        <v>1</v>
      </c>
      <c r="EC397">
        <v>0</v>
      </c>
      <c r="ED397">
        <v>0</v>
      </c>
      <c r="EE397">
        <v>0</v>
      </c>
      <c r="EF397">
        <v>0</v>
      </c>
      <c r="EG397">
        <v>0</v>
      </c>
      <c r="EH397">
        <v>0</v>
      </c>
      <c r="EI397">
        <v>0</v>
      </c>
      <c r="EJ397">
        <v>0</v>
      </c>
      <c r="EK397">
        <v>0</v>
      </c>
      <c r="EL397">
        <v>0</v>
      </c>
      <c r="EM397">
        <v>0</v>
      </c>
      <c r="EN397">
        <v>0</v>
      </c>
      <c r="EO397">
        <v>0</v>
      </c>
      <c r="EP397">
        <v>0</v>
      </c>
      <c r="EQ397">
        <v>0</v>
      </c>
      <c r="ER397">
        <v>0</v>
      </c>
      <c r="ES397">
        <v>0</v>
      </c>
      <c r="ET397">
        <v>0</v>
      </c>
      <c r="EU397">
        <v>1</v>
      </c>
      <c r="EV397">
        <v>0</v>
      </c>
      <c r="EW397">
        <v>0</v>
      </c>
      <c r="EX397">
        <v>0</v>
      </c>
      <c r="EY397">
        <v>1</v>
      </c>
      <c r="EZ397">
        <v>0</v>
      </c>
      <c r="FA397">
        <v>1</v>
      </c>
      <c r="FB397">
        <v>0</v>
      </c>
      <c r="FC397">
        <v>0</v>
      </c>
      <c r="FD397">
        <v>0</v>
      </c>
      <c r="FE397">
        <v>0</v>
      </c>
      <c r="FF397" t="s">
        <v>1925</v>
      </c>
      <c r="FG397" t="s">
        <v>1925</v>
      </c>
      <c r="FH397" t="s">
        <v>1925</v>
      </c>
      <c r="FI397" t="s">
        <v>1925</v>
      </c>
      <c r="FJ397" t="s">
        <v>1925</v>
      </c>
      <c r="FK397" t="s">
        <v>1925</v>
      </c>
      <c r="FL397">
        <v>0</v>
      </c>
      <c r="FM397">
        <v>1</v>
      </c>
      <c r="FN397">
        <v>1</v>
      </c>
      <c r="FO397">
        <v>0</v>
      </c>
      <c r="FP397">
        <v>0</v>
      </c>
      <c r="FQ397">
        <v>0</v>
      </c>
      <c r="FR397">
        <v>0</v>
      </c>
      <c r="FS397">
        <v>0</v>
      </c>
      <c r="FT397">
        <v>0</v>
      </c>
      <c r="FU397">
        <v>0</v>
      </c>
      <c r="FV397">
        <v>0</v>
      </c>
      <c r="FW397">
        <v>0</v>
      </c>
      <c r="FX397">
        <v>1</v>
      </c>
      <c r="FY397">
        <v>0</v>
      </c>
      <c r="FZ397">
        <v>0</v>
      </c>
      <c r="GA397">
        <v>0</v>
      </c>
      <c r="GB397">
        <v>0</v>
      </c>
      <c r="GC397">
        <v>1</v>
      </c>
      <c r="GD397">
        <v>0</v>
      </c>
      <c r="GE397">
        <v>1</v>
      </c>
      <c r="GF397">
        <v>1</v>
      </c>
      <c r="GG397">
        <v>0</v>
      </c>
      <c r="GH397">
        <v>0</v>
      </c>
      <c r="GI397">
        <v>0</v>
      </c>
      <c r="GJ397">
        <v>0</v>
      </c>
      <c r="GK397">
        <v>1</v>
      </c>
      <c r="GL397">
        <v>0</v>
      </c>
      <c r="GM397">
        <v>0</v>
      </c>
      <c r="GN397">
        <v>0</v>
      </c>
      <c r="GO397">
        <v>0</v>
      </c>
      <c r="GP397">
        <v>0</v>
      </c>
      <c r="GQ397">
        <v>1</v>
      </c>
      <c r="GR397">
        <v>1</v>
      </c>
      <c r="GS397">
        <v>1</v>
      </c>
      <c r="GT397">
        <v>1</v>
      </c>
      <c r="GU397">
        <v>1</v>
      </c>
      <c r="GV397">
        <v>1</v>
      </c>
      <c r="GW397">
        <v>1</v>
      </c>
      <c r="GX397">
        <v>1</v>
      </c>
      <c r="GY397">
        <v>1</v>
      </c>
      <c r="GZ397">
        <v>1</v>
      </c>
      <c r="HA397">
        <v>1</v>
      </c>
      <c r="HB397">
        <v>1</v>
      </c>
      <c r="HC397">
        <v>1</v>
      </c>
      <c r="HD397">
        <v>0</v>
      </c>
      <c r="HE397">
        <v>1</v>
      </c>
      <c r="HF397">
        <v>1</v>
      </c>
      <c r="HG397">
        <v>1</v>
      </c>
      <c r="HH397">
        <v>0</v>
      </c>
      <c r="HI397">
        <v>0</v>
      </c>
      <c r="HJ397">
        <v>0</v>
      </c>
      <c r="HK397">
        <v>0</v>
      </c>
      <c r="HL397">
        <v>0</v>
      </c>
      <c r="HM397">
        <v>0</v>
      </c>
      <c r="HN397">
        <v>0</v>
      </c>
      <c r="HO397">
        <v>0</v>
      </c>
      <c r="HP397">
        <v>0</v>
      </c>
      <c r="HQ397">
        <v>0</v>
      </c>
      <c r="HR397">
        <v>0</v>
      </c>
      <c r="HS397">
        <v>0</v>
      </c>
    </row>
    <row r="398" spans="1:227" x14ac:dyDescent="0.35">
      <c r="A398" t="s">
        <v>1646</v>
      </c>
      <c r="B398" s="1">
        <v>42461</v>
      </c>
      <c r="C398" s="1">
        <v>42529</v>
      </c>
      <c r="D398">
        <v>1</v>
      </c>
      <c r="E398">
        <v>1</v>
      </c>
      <c r="F398">
        <v>1</v>
      </c>
      <c r="G398">
        <v>0</v>
      </c>
      <c r="H398">
        <v>0</v>
      </c>
      <c r="I398">
        <v>0</v>
      </c>
      <c r="J398">
        <v>0</v>
      </c>
      <c r="K398">
        <v>0</v>
      </c>
      <c r="L398">
        <v>0</v>
      </c>
      <c r="M398">
        <v>0</v>
      </c>
      <c r="N398">
        <v>0</v>
      </c>
      <c r="O398">
        <v>0</v>
      </c>
      <c r="P398">
        <v>0</v>
      </c>
      <c r="Q398">
        <v>0</v>
      </c>
      <c r="R398">
        <v>0</v>
      </c>
      <c r="S398">
        <v>1</v>
      </c>
      <c r="T398">
        <v>0</v>
      </c>
      <c r="U398">
        <v>0</v>
      </c>
      <c r="V398">
        <v>1</v>
      </c>
      <c r="W398">
        <v>1</v>
      </c>
      <c r="X398">
        <v>0</v>
      </c>
      <c r="Y398">
        <v>1</v>
      </c>
      <c r="Z398">
        <v>1</v>
      </c>
      <c r="AA398">
        <v>1</v>
      </c>
      <c r="AB398">
        <v>0</v>
      </c>
      <c r="AC398">
        <v>0</v>
      </c>
      <c r="AD398">
        <v>0</v>
      </c>
      <c r="AE398">
        <v>0</v>
      </c>
      <c r="AF398">
        <v>0</v>
      </c>
      <c r="AG398">
        <v>0</v>
      </c>
      <c r="AH398">
        <v>1</v>
      </c>
      <c r="AI398">
        <v>1</v>
      </c>
      <c r="AJ398">
        <v>0</v>
      </c>
      <c r="AK398">
        <v>1</v>
      </c>
      <c r="AL398">
        <v>0</v>
      </c>
      <c r="AM398">
        <v>0</v>
      </c>
      <c r="AN398">
        <v>1</v>
      </c>
      <c r="AO398">
        <v>1</v>
      </c>
      <c r="AP398">
        <v>0</v>
      </c>
      <c r="AQ398">
        <v>0</v>
      </c>
      <c r="AR398">
        <v>0</v>
      </c>
      <c r="AS398">
        <v>0</v>
      </c>
      <c r="AT398">
        <v>1</v>
      </c>
      <c r="AU398">
        <v>1</v>
      </c>
      <c r="AV398">
        <v>0</v>
      </c>
      <c r="AW398">
        <v>0</v>
      </c>
      <c r="AX398">
        <v>0</v>
      </c>
      <c r="AY398">
        <v>0</v>
      </c>
      <c r="AZ398">
        <v>0</v>
      </c>
      <c r="BA398">
        <v>0</v>
      </c>
      <c r="BB398">
        <v>1</v>
      </c>
      <c r="BC398">
        <v>0</v>
      </c>
      <c r="BD398">
        <v>0</v>
      </c>
      <c r="BE398">
        <v>0</v>
      </c>
      <c r="BF398">
        <v>0</v>
      </c>
      <c r="BG398">
        <v>0</v>
      </c>
      <c r="BH398">
        <v>0</v>
      </c>
      <c r="BI398">
        <v>0</v>
      </c>
      <c r="BJ398">
        <v>0</v>
      </c>
      <c r="BK398">
        <v>0</v>
      </c>
      <c r="BL398">
        <v>0</v>
      </c>
      <c r="BM398">
        <v>0</v>
      </c>
      <c r="BN398">
        <v>0</v>
      </c>
      <c r="BO398">
        <v>0</v>
      </c>
      <c r="BP398">
        <v>1</v>
      </c>
      <c r="BQ398">
        <v>0</v>
      </c>
      <c r="BR398">
        <v>0</v>
      </c>
      <c r="BS398">
        <v>0</v>
      </c>
      <c r="BT398">
        <v>1</v>
      </c>
      <c r="BU398">
        <v>0</v>
      </c>
      <c r="BV398">
        <v>0</v>
      </c>
      <c r="BW398">
        <v>0</v>
      </c>
      <c r="BX398">
        <v>0</v>
      </c>
      <c r="BY398">
        <v>0</v>
      </c>
      <c r="BZ398">
        <v>0</v>
      </c>
      <c r="CA398">
        <v>0</v>
      </c>
      <c r="CB398">
        <v>0</v>
      </c>
      <c r="CC398">
        <v>0</v>
      </c>
      <c r="CD398">
        <v>0</v>
      </c>
      <c r="CE398">
        <v>0</v>
      </c>
      <c r="CF398">
        <v>0</v>
      </c>
      <c r="CG398">
        <v>0</v>
      </c>
      <c r="CH398">
        <v>0</v>
      </c>
      <c r="CI398">
        <v>0</v>
      </c>
      <c r="CJ398">
        <v>0</v>
      </c>
      <c r="CK398">
        <v>0</v>
      </c>
      <c r="CL398">
        <v>0</v>
      </c>
      <c r="CM398">
        <v>1</v>
      </c>
      <c r="CN398">
        <v>0</v>
      </c>
      <c r="CO398" t="s">
        <v>1925</v>
      </c>
      <c r="CP398" t="s">
        <v>1925</v>
      </c>
      <c r="CQ398" t="s">
        <v>1925</v>
      </c>
      <c r="CR398" t="s">
        <v>1925</v>
      </c>
      <c r="CS398" t="s">
        <v>1925</v>
      </c>
      <c r="CT398" t="s">
        <v>1925</v>
      </c>
      <c r="CU398" t="s">
        <v>1925</v>
      </c>
      <c r="CV398" t="s">
        <v>1925</v>
      </c>
      <c r="CW398">
        <v>0</v>
      </c>
      <c r="CX398">
        <v>1</v>
      </c>
      <c r="CY398">
        <v>1</v>
      </c>
      <c r="CZ398">
        <v>1</v>
      </c>
      <c r="DA398">
        <v>1</v>
      </c>
      <c r="DB398">
        <v>0</v>
      </c>
      <c r="DC398">
        <v>1</v>
      </c>
      <c r="DD398">
        <v>0</v>
      </c>
      <c r="DE398">
        <v>0</v>
      </c>
      <c r="DF398">
        <v>0</v>
      </c>
      <c r="DG398">
        <v>0</v>
      </c>
      <c r="DH398">
        <v>1</v>
      </c>
      <c r="DI398">
        <v>0</v>
      </c>
      <c r="DJ398">
        <v>1</v>
      </c>
      <c r="DK398">
        <v>0</v>
      </c>
      <c r="DL398">
        <v>0</v>
      </c>
      <c r="DM398">
        <v>1</v>
      </c>
      <c r="DN398">
        <v>1</v>
      </c>
      <c r="DO398">
        <v>0</v>
      </c>
      <c r="DP398">
        <v>1</v>
      </c>
      <c r="DQ398">
        <v>0</v>
      </c>
      <c r="DR398">
        <v>0</v>
      </c>
      <c r="DS398">
        <v>0</v>
      </c>
      <c r="DT398">
        <v>0</v>
      </c>
      <c r="DU398">
        <v>1</v>
      </c>
      <c r="DV398">
        <v>1</v>
      </c>
      <c r="DW398">
        <v>0</v>
      </c>
      <c r="DX398">
        <v>0</v>
      </c>
      <c r="DY398">
        <v>0</v>
      </c>
      <c r="DZ398">
        <v>0</v>
      </c>
      <c r="EA398">
        <v>1</v>
      </c>
      <c r="EB398">
        <v>1</v>
      </c>
      <c r="EC398">
        <v>0</v>
      </c>
      <c r="ED398">
        <v>0</v>
      </c>
      <c r="EE398">
        <v>0</v>
      </c>
      <c r="EF398">
        <v>0</v>
      </c>
      <c r="EG398">
        <v>0</v>
      </c>
      <c r="EH398">
        <v>0</v>
      </c>
      <c r="EI398">
        <v>0</v>
      </c>
      <c r="EJ398">
        <v>0</v>
      </c>
      <c r="EK398">
        <v>0</v>
      </c>
      <c r="EL398">
        <v>0</v>
      </c>
      <c r="EM398">
        <v>0</v>
      </c>
      <c r="EN398">
        <v>0</v>
      </c>
      <c r="EO398">
        <v>0</v>
      </c>
      <c r="EP398">
        <v>0</v>
      </c>
      <c r="EQ398">
        <v>0</v>
      </c>
      <c r="ER398">
        <v>0</v>
      </c>
      <c r="ES398">
        <v>0</v>
      </c>
      <c r="ET398">
        <v>0</v>
      </c>
      <c r="EU398">
        <v>1</v>
      </c>
      <c r="EV398">
        <v>0</v>
      </c>
      <c r="EW398">
        <v>0</v>
      </c>
      <c r="EX398">
        <v>0</v>
      </c>
      <c r="EY398">
        <v>1</v>
      </c>
      <c r="EZ398">
        <v>0</v>
      </c>
      <c r="FA398">
        <v>1</v>
      </c>
      <c r="FB398">
        <v>0</v>
      </c>
      <c r="FC398">
        <v>0</v>
      </c>
      <c r="FD398">
        <v>0</v>
      </c>
      <c r="FE398">
        <v>0</v>
      </c>
      <c r="FF398" t="s">
        <v>1925</v>
      </c>
      <c r="FG398" t="s">
        <v>1925</v>
      </c>
      <c r="FH398" t="s">
        <v>1925</v>
      </c>
      <c r="FI398" t="s">
        <v>1925</v>
      </c>
      <c r="FJ398" t="s">
        <v>1925</v>
      </c>
      <c r="FK398" t="s">
        <v>1925</v>
      </c>
      <c r="FL398">
        <v>0</v>
      </c>
      <c r="FM398">
        <v>1</v>
      </c>
      <c r="FN398">
        <v>1</v>
      </c>
      <c r="FO398">
        <v>0</v>
      </c>
      <c r="FP398">
        <v>0</v>
      </c>
      <c r="FQ398">
        <v>0</v>
      </c>
      <c r="FR398">
        <v>0</v>
      </c>
      <c r="FS398">
        <v>0</v>
      </c>
      <c r="FT398">
        <v>0</v>
      </c>
      <c r="FU398">
        <v>0</v>
      </c>
      <c r="FV398">
        <v>0</v>
      </c>
      <c r="FW398">
        <v>0</v>
      </c>
      <c r="FX398">
        <v>1</v>
      </c>
      <c r="FY398">
        <v>0</v>
      </c>
      <c r="FZ398">
        <v>0</v>
      </c>
      <c r="GA398">
        <v>0</v>
      </c>
      <c r="GB398">
        <v>0</v>
      </c>
      <c r="GC398">
        <v>1</v>
      </c>
      <c r="GD398">
        <v>0</v>
      </c>
      <c r="GE398">
        <v>1</v>
      </c>
      <c r="GF398">
        <v>1</v>
      </c>
      <c r="GG398">
        <v>0</v>
      </c>
      <c r="GH398">
        <v>0</v>
      </c>
      <c r="GI398">
        <v>0</v>
      </c>
      <c r="GJ398">
        <v>0</v>
      </c>
      <c r="GK398">
        <v>1</v>
      </c>
      <c r="GL398">
        <v>0</v>
      </c>
      <c r="GM398">
        <v>0</v>
      </c>
      <c r="GN398">
        <v>0</v>
      </c>
      <c r="GO398">
        <v>0</v>
      </c>
      <c r="GP398">
        <v>0</v>
      </c>
      <c r="GQ398">
        <v>1</v>
      </c>
      <c r="GR398">
        <v>1</v>
      </c>
      <c r="GS398">
        <v>1</v>
      </c>
      <c r="GT398">
        <v>1</v>
      </c>
      <c r="GU398">
        <v>1</v>
      </c>
      <c r="GV398">
        <v>1</v>
      </c>
      <c r="GW398">
        <v>1</v>
      </c>
      <c r="GX398">
        <v>1</v>
      </c>
      <c r="GY398">
        <v>1</v>
      </c>
      <c r="GZ398">
        <v>1</v>
      </c>
      <c r="HA398">
        <v>1</v>
      </c>
      <c r="HB398">
        <v>1</v>
      </c>
      <c r="HC398">
        <v>1</v>
      </c>
      <c r="HD398">
        <v>0</v>
      </c>
      <c r="HE398">
        <v>1</v>
      </c>
      <c r="HF398">
        <v>1</v>
      </c>
      <c r="HG398">
        <v>1</v>
      </c>
      <c r="HH398">
        <v>0</v>
      </c>
      <c r="HI398">
        <v>0</v>
      </c>
      <c r="HJ398">
        <v>0</v>
      </c>
      <c r="HK398">
        <v>0</v>
      </c>
      <c r="HL398">
        <v>0</v>
      </c>
      <c r="HM398">
        <v>0</v>
      </c>
      <c r="HN398">
        <v>0</v>
      </c>
      <c r="HO398">
        <v>0</v>
      </c>
      <c r="HP398">
        <v>0</v>
      </c>
      <c r="HQ398">
        <v>0</v>
      </c>
      <c r="HR398">
        <v>0</v>
      </c>
      <c r="HS398">
        <v>0</v>
      </c>
    </row>
    <row r="399" spans="1:227" x14ac:dyDescent="0.35">
      <c r="A399" t="s">
        <v>1646</v>
      </c>
      <c r="B399" s="1">
        <v>42530</v>
      </c>
      <c r="C399" s="1">
        <v>42607</v>
      </c>
      <c r="D399">
        <v>1</v>
      </c>
      <c r="E399">
        <v>1</v>
      </c>
      <c r="F399">
        <v>1</v>
      </c>
      <c r="G399">
        <v>0</v>
      </c>
      <c r="H399">
        <v>0</v>
      </c>
      <c r="I399">
        <v>0</v>
      </c>
      <c r="J399">
        <v>0</v>
      </c>
      <c r="K399">
        <v>0</v>
      </c>
      <c r="L399">
        <v>0</v>
      </c>
      <c r="M399">
        <v>0</v>
      </c>
      <c r="N399">
        <v>0</v>
      </c>
      <c r="O399">
        <v>0</v>
      </c>
      <c r="P399">
        <v>0</v>
      </c>
      <c r="Q399">
        <v>0</v>
      </c>
      <c r="R399">
        <v>0</v>
      </c>
      <c r="S399">
        <v>1</v>
      </c>
      <c r="T399">
        <v>0</v>
      </c>
      <c r="U399">
        <v>0</v>
      </c>
      <c r="V399">
        <v>1</v>
      </c>
      <c r="W399">
        <v>1</v>
      </c>
      <c r="X399">
        <v>0</v>
      </c>
      <c r="Y399">
        <v>1</v>
      </c>
      <c r="Z399">
        <v>1</v>
      </c>
      <c r="AA399">
        <v>1</v>
      </c>
      <c r="AB399">
        <v>0</v>
      </c>
      <c r="AC399">
        <v>0</v>
      </c>
      <c r="AD399">
        <v>0</v>
      </c>
      <c r="AE399">
        <v>0</v>
      </c>
      <c r="AF399">
        <v>0</v>
      </c>
      <c r="AG399">
        <v>0</v>
      </c>
      <c r="AH399">
        <v>1</v>
      </c>
      <c r="AI399">
        <v>1</v>
      </c>
      <c r="AJ399">
        <v>0</v>
      </c>
      <c r="AK399">
        <v>1</v>
      </c>
      <c r="AL399">
        <v>0</v>
      </c>
      <c r="AM399">
        <v>0</v>
      </c>
      <c r="AN399">
        <v>1</v>
      </c>
      <c r="AO399">
        <v>1</v>
      </c>
      <c r="AP399">
        <v>0</v>
      </c>
      <c r="AQ399">
        <v>0</v>
      </c>
      <c r="AR399">
        <v>0</v>
      </c>
      <c r="AS399">
        <v>0</v>
      </c>
      <c r="AT399">
        <v>1</v>
      </c>
      <c r="AU399">
        <v>1</v>
      </c>
      <c r="AV399">
        <v>0</v>
      </c>
      <c r="AW399">
        <v>0</v>
      </c>
      <c r="AX399">
        <v>0</v>
      </c>
      <c r="AY399">
        <v>0</v>
      </c>
      <c r="AZ399">
        <v>0</v>
      </c>
      <c r="BA399">
        <v>0</v>
      </c>
      <c r="BB399">
        <v>1</v>
      </c>
      <c r="BC399">
        <v>0</v>
      </c>
      <c r="BD399">
        <v>0</v>
      </c>
      <c r="BE399">
        <v>0</v>
      </c>
      <c r="BF399">
        <v>0</v>
      </c>
      <c r="BG399">
        <v>0</v>
      </c>
      <c r="BH399">
        <v>0</v>
      </c>
      <c r="BI399">
        <v>0</v>
      </c>
      <c r="BJ399">
        <v>0</v>
      </c>
      <c r="BK399">
        <v>0</v>
      </c>
      <c r="BL399">
        <v>0</v>
      </c>
      <c r="BM399">
        <v>0</v>
      </c>
      <c r="BN399">
        <v>0</v>
      </c>
      <c r="BO399">
        <v>0</v>
      </c>
      <c r="BP399">
        <v>1</v>
      </c>
      <c r="BQ399">
        <v>0</v>
      </c>
      <c r="BR399">
        <v>0</v>
      </c>
      <c r="BS399">
        <v>0</v>
      </c>
      <c r="BT399">
        <v>1</v>
      </c>
      <c r="BU399">
        <v>0</v>
      </c>
      <c r="BV399">
        <v>0</v>
      </c>
      <c r="BW399">
        <v>0</v>
      </c>
      <c r="BX399">
        <v>0</v>
      </c>
      <c r="BY399">
        <v>0</v>
      </c>
      <c r="BZ399">
        <v>0</v>
      </c>
      <c r="CA399">
        <v>0</v>
      </c>
      <c r="CB399">
        <v>0</v>
      </c>
      <c r="CC399">
        <v>0</v>
      </c>
      <c r="CD399">
        <v>0</v>
      </c>
      <c r="CE399">
        <v>0</v>
      </c>
      <c r="CF399">
        <v>0</v>
      </c>
      <c r="CG399">
        <v>0</v>
      </c>
      <c r="CH399">
        <v>0</v>
      </c>
      <c r="CI399">
        <v>0</v>
      </c>
      <c r="CJ399">
        <v>0</v>
      </c>
      <c r="CK399">
        <v>0</v>
      </c>
      <c r="CL399">
        <v>0</v>
      </c>
      <c r="CM399">
        <v>1</v>
      </c>
      <c r="CN399">
        <v>0</v>
      </c>
      <c r="CO399" t="s">
        <v>1925</v>
      </c>
      <c r="CP399" t="s">
        <v>1925</v>
      </c>
      <c r="CQ399" t="s">
        <v>1925</v>
      </c>
      <c r="CR399" t="s">
        <v>1925</v>
      </c>
      <c r="CS399" t="s">
        <v>1925</v>
      </c>
      <c r="CT399" t="s">
        <v>1925</v>
      </c>
      <c r="CU399" t="s">
        <v>1925</v>
      </c>
      <c r="CV399" t="s">
        <v>1925</v>
      </c>
      <c r="CW399">
        <v>0</v>
      </c>
      <c r="CX399">
        <v>1</v>
      </c>
      <c r="CY399">
        <v>1</v>
      </c>
      <c r="CZ399">
        <v>1</v>
      </c>
      <c r="DA399">
        <v>1</v>
      </c>
      <c r="DB399">
        <v>0</v>
      </c>
      <c r="DC399">
        <v>1</v>
      </c>
      <c r="DD399">
        <v>0</v>
      </c>
      <c r="DE399">
        <v>0</v>
      </c>
      <c r="DF399">
        <v>0</v>
      </c>
      <c r="DG399">
        <v>0</v>
      </c>
      <c r="DH399">
        <v>1</v>
      </c>
      <c r="DI399">
        <v>0</v>
      </c>
      <c r="DJ399">
        <v>1</v>
      </c>
      <c r="DK399">
        <v>0</v>
      </c>
      <c r="DL399">
        <v>0</v>
      </c>
      <c r="DM399">
        <v>1</v>
      </c>
      <c r="DN399">
        <v>1</v>
      </c>
      <c r="DO399">
        <v>0</v>
      </c>
      <c r="DP399">
        <v>1</v>
      </c>
      <c r="DQ399">
        <v>0</v>
      </c>
      <c r="DR399">
        <v>0</v>
      </c>
      <c r="DS399">
        <v>0</v>
      </c>
      <c r="DT399">
        <v>0</v>
      </c>
      <c r="DU399">
        <v>1</v>
      </c>
      <c r="DV399">
        <v>1</v>
      </c>
      <c r="DW399">
        <v>0</v>
      </c>
      <c r="DX399">
        <v>0</v>
      </c>
      <c r="DY399">
        <v>0</v>
      </c>
      <c r="DZ399">
        <v>0</v>
      </c>
      <c r="EA399">
        <v>1</v>
      </c>
      <c r="EB399">
        <v>1</v>
      </c>
      <c r="EC399">
        <v>0</v>
      </c>
      <c r="ED399">
        <v>0</v>
      </c>
      <c r="EE399">
        <v>0</v>
      </c>
      <c r="EF399">
        <v>0</v>
      </c>
      <c r="EG399">
        <v>0</v>
      </c>
      <c r="EH399">
        <v>0</v>
      </c>
      <c r="EI399">
        <v>0</v>
      </c>
      <c r="EJ399">
        <v>0</v>
      </c>
      <c r="EK399">
        <v>0</v>
      </c>
      <c r="EL399">
        <v>0</v>
      </c>
      <c r="EM399">
        <v>0</v>
      </c>
      <c r="EN399">
        <v>0</v>
      </c>
      <c r="EO399">
        <v>0</v>
      </c>
      <c r="EP399">
        <v>0</v>
      </c>
      <c r="EQ399">
        <v>0</v>
      </c>
      <c r="ER399">
        <v>0</v>
      </c>
      <c r="ES399">
        <v>0</v>
      </c>
      <c r="ET399">
        <v>0</v>
      </c>
      <c r="EU399">
        <v>1</v>
      </c>
      <c r="EV399">
        <v>0</v>
      </c>
      <c r="EW399">
        <v>0</v>
      </c>
      <c r="EX399">
        <v>0</v>
      </c>
      <c r="EY399">
        <v>1</v>
      </c>
      <c r="EZ399">
        <v>0</v>
      </c>
      <c r="FA399">
        <v>1</v>
      </c>
      <c r="FB399">
        <v>0</v>
      </c>
      <c r="FC399">
        <v>0</v>
      </c>
      <c r="FD399">
        <v>0</v>
      </c>
      <c r="FE399">
        <v>0</v>
      </c>
      <c r="FF399" t="s">
        <v>1925</v>
      </c>
      <c r="FG399" t="s">
        <v>1925</v>
      </c>
      <c r="FH399" t="s">
        <v>1925</v>
      </c>
      <c r="FI399" t="s">
        <v>1925</v>
      </c>
      <c r="FJ399" t="s">
        <v>1925</v>
      </c>
      <c r="FK399" t="s">
        <v>1925</v>
      </c>
      <c r="FL399">
        <v>0</v>
      </c>
      <c r="FM399">
        <v>1</v>
      </c>
      <c r="FN399">
        <v>1</v>
      </c>
      <c r="FO399">
        <v>0</v>
      </c>
      <c r="FP399">
        <v>0</v>
      </c>
      <c r="FQ399">
        <v>0</v>
      </c>
      <c r="FR399">
        <v>0</v>
      </c>
      <c r="FS399">
        <v>0</v>
      </c>
      <c r="FT399">
        <v>0</v>
      </c>
      <c r="FU399">
        <v>0</v>
      </c>
      <c r="FV399">
        <v>0</v>
      </c>
      <c r="FW399">
        <v>0</v>
      </c>
      <c r="FX399">
        <v>1</v>
      </c>
      <c r="FY399">
        <v>0</v>
      </c>
      <c r="FZ399">
        <v>0</v>
      </c>
      <c r="GA399">
        <v>0</v>
      </c>
      <c r="GB399">
        <v>0</v>
      </c>
      <c r="GC399">
        <v>1</v>
      </c>
      <c r="GD399">
        <v>0</v>
      </c>
      <c r="GE399">
        <v>1</v>
      </c>
      <c r="GF399">
        <v>1</v>
      </c>
      <c r="GG399">
        <v>0</v>
      </c>
      <c r="GH399">
        <v>0</v>
      </c>
      <c r="GI399">
        <v>0</v>
      </c>
      <c r="GJ399">
        <v>0</v>
      </c>
      <c r="GK399">
        <v>1</v>
      </c>
      <c r="GL399">
        <v>0</v>
      </c>
      <c r="GM399">
        <v>0</v>
      </c>
      <c r="GN399">
        <v>0</v>
      </c>
      <c r="GO399">
        <v>0</v>
      </c>
      <c r="GP399">
        <v>0</v>
      </c>
      <c r="GQ399">
        <v>1</v>
      </c>
      <c r="GR399">
        <v>1</v>
      </c>
      <c r="GS399">
        <v>1</v>
      </c>
      <c r="GT399">
        <v>1</v>
      </c>
      <c r="GU399">
        <v>1</v>
      </c>
      <c r="GV399">
        <v>1</v>
      </c>
      <c r="GW399">
        <v>1</v>
      </c>
      <c r="GX399">
        <v>1</v>
      </c>
      <c r="GY399">
        <v>1</v>
      </c>
      <c r="GZ399">
        <v>1</v>
      </c>
      <c r="HA399">
        <v>1</v>
      </c>
      <c r="HB399">
        <v>1</v>
      </c>
      <c r="HC399">
        <v>1</v>
      </c>
      <c r="HD399">
        <v>0</v>
      </c>
      <c r="HE399">
        <v>1</v>
      </c>
      <c r="HF399">
        <v>1</v>
      </c>
      <c r="HG399">
        <v>1</v>
      </c>
      <c r="HH399">
        <v>0</v>
      </c>
      <c r="HI399">
        <v>0</v>
      </c>
      <c r="HJ399">
        <v>0</v>
      </c>
      <c r="HK399">
        <v>0</v>
      </c>
      <c r="HL399">
        <v>0</v>
      </c>
      <c r="HM399">
        <v>0</v>
      </c>
      <c r="HN399">
        <v>0</v>
      </c>
      <c r="HO399">
        <v>0</v>
      </c>
      <c r="HP399">
        <v>0</v>
      </c>
      <c r="HQ399">
        <v>0</v>
      </c>
      <c r="HR399">
        <v>0</v>
      </c>
      <c r="HS399">
        <v>0</v>
      </c>
    </row>
    <row r="400" spans="1:227" x14ac:dyDescent="0.35">
      <c r="A400" t="s">
        <v>1646</v>
      </c>
      <c r="B400" s="1">
        <v>42608</v>
      </c>
      <c r="C400" s="1">
        <v>42613</v>
      </c>
      <c r="D400">
        <v>1</v>
      </c>
      <c r="E400">
        <v>1</v>
      </c>
      <c r="F400">
        <v>1</v>
      </c>
      <c r="G400">
        <v>0</v>
      </c>
      <c r="H400">
        <v>0</v>
      </c>
      <c r="I400">
        <v>0</v>
      </c>
      <c r="J400">
        <v>0</v>
      </c>
      <c r="K400">
        <v>0</v>
      </c>
      <c r="L400">
        <v>0</v>
      </c>
      <c r="M400">
        <v>0</v>
      </c>
      <c r="N400">
        <v>0</v>
      </c>
      <c r="O400">
        <v>0</v>
      </c>
      <c r="P400">
        <v>0</v>
      </c>
      <c r="Q400">
        <v>0</v>
      </c>
      <c r="R400">
        <v>0</v>
      </c>
      <c r="S400">
        <v>1</v>
      </c>
      <c r="T400">
        <v>0</v>
      </c>
      <c r="U400">
        <v>0</v>
      </c>
      <c r="V400">
        <v>1</v>
      </c>
      <c r="W400">
        <v>1</v>
      </c>
      <c r="X400">
        <v>0</v>
      </c>
      <c r="Y400">
        <v>1</v>
      </c>
      <c r="Z400">
        <v>1</v>
      </c>
      <c r="AA400">
        <v>1</v>
      </c>
      <c r="AB400">
        <v>0</v>
      </c>
      <c r="AC400">
        <v>0</v>
      </c>
      <c r="AD400">
        <v>0</v>
      </c>
      <c r="AE400">
        <v>0</v>
      </c>
      <c r="AF400">
        <v>0</v>
      </c>
      <c r="AG400">
        <v>0</v>
      </c>
      <c r="AH400">
        <v>1</v>
      </c>
      <c r="AI400">
        <v>1</v>
      </c>
      <c r="AJ400">
        <v>0</v>
      </c>
      <c r="AK400">
        <v>1</v>
      </c>
      <c r="AL400">
        <v>0</v>
      </c>
      <c r="AM400">
        <v>0</v>
      </c>
      <c r="AN400">
        <v>1</v>
      </c>
      <c r="AO400">
        <v>1</v>
      </c>
      <c r="AP400">
        <v>0</v>
      </c>
      <c r="AQ400">
        <v>0</v>
      </c>
      <c r="AR400">
        <v>0</v>
      </c>
      <c r="AS400">
        <v>0</v>
      </c>
      <c r="AT400">
        <v>1</v>
      </c>
      <c r="AU400">
        <v>1</v>
      </c>
      <c r="AV400">
        <v>0</v>
      </c>
      <c r="AW400">
        <v>0</v>
      </c>
      <c r="AX400">
        <v>0</v>
      </c>
      <c r="AY400">
        <v>0</v>
      </c>
      <c r="AZ400">
        <v>0</v>
      </c>
      <c r="BA400">
        <v>0</v>
      </c>
      <c r="BB400">
        <v>1</v>
      </c>
      <c r="BC400">
        <v>0</v>
      </c>
      <c r="BD400">
        <v>0</v>
      </c>
      <c r="BE400">
        <v>0</v>
      </c>
      <c r="BF400">
        <v>0</v>
      </c>
      <c r="BG400">
        <v>0</v>
      </c>
      <c r="BH400">
        <v>0</v>
      </c>
      <c r="BI400">
        <v>0</v>
      </c>
      <c r="BJ400">
        <v>0</v>
      </c>
      <c r="BK400">
        <v>0</v>
      </c>
      <c r="BL400">
        <v>0</v>
      </c>
      <c r="BM400">
        <v>0</v>
      </c>
      <c r="BN400">
        <v>0</v>
      </c>
      <c r="BO400">
        <v>0</v>
      </c>
      <c r="BP400">
        <v>1</v>
      </c>
      <c r="BQ400">
        <v>0</v>
      </c>
      <c r="BR400">
        <v>0</v>
      </c>
      <c r="BS400">
        <v>0</v>
      </c>
      <c r="BT400">
        <v>1</v>
      </c>
      <c r="BU400">
        <v>0</v>
      </c>
      <c r="BV400">
        <v>0</v>
      </c>
      <c r="BW400">
        <v>0</v>
      </c>
      <c r="BX400">
        <v>0</v>
      </c>
      <c r="BY400">
        <v>0</v>
      </c>
      <c r="BZ400">
        <v>0</v>
      </c>
      <c r="CA400">
        <v>0</v>
      </c>
      <c r="CB400">
        <v>0</v>
      </c>
      <c r="CC400">
        <v>0</v>
      </c>
      <c r="CD400">
        <v>0</v>
      </c>
      <c r="CE400">
        <v>0</v>
      </c>
      <c r="CF400">
        <v>0</v>
      </c>
      <c r="CG400">
        <v>0</v>
      </c>
      <c r="CH400">
        <v>0</v>
      </c>
      <c r="CI400">
        <v>0</v>
      </c>
      <c r="CJ400">
        <v>0</v>
      </c>
      <c r="CK400">
        <v>0</v>
      </c>
      <c r="CL400">
        <v>0</v>
      </c>
      <c r="CM400">
        <v>1</v>
      </c>
      <c r="CN400">
        <v>0</v>
      </c>
      <c r="CO400" t="s">
        <v>1925</v>
      </c>
      <c r="CP400" t="s">
        <v>1925</v>
      </c>
      <c r="CQ400" t="s">
        <v>1925</v>
      </c>
      <c r="CR400" t="s">
        <v>1925</v>
      </c>
      <c r="CS400" t="s">
        <v>1925</v>
      </c>
      <c r="CT400" t="s">
        <v>1925</v>
      </c>
      <c r="CU400" t="s">
        <v>1925</v>
      </c>
      <c r="CV400" t="s">
        <v>1925</v>
      </c>
      <c r="CW400">
        <v>0</v>
      </c>
      <c r="CX400">
        <v>1</v>
      </c>
      <c r="CY400">
        <v>1</v>
      </c>
      <c r="CZ400">
        <v>1</v>
      </c>
      <c r="DA400">
        <v>1</v>
      </c>
      <c r="DB400">
        <v>0</v>
      </c>
      <c r="DC400">
        <v>1</v>
      </c>
      <c r="DD400">
        <v>0</v>
      </c>
      <c r="DE400">
        <v>0</v>
      </c>
      <c r="DF400">
        <v>0</v>
      </c>
      <c r="DG400">
        <v>0</v>
      </c>
      <c r="DH400">
        <v>1</v>
      </c>
      <c r="DI400">
        <v>0</v>
      </c>
      <c r="DJ400">
        <v>1</v>
      </c>
      <c r="DK400">
        <v>0</v>
      </c>
      <c r="DL400">
        <v>0</v>
      </c>
      <c r="DM400">
        <v>1</v>
      </c>
      <c r="DN400">
        <v>1</v>
      </c>
      <c r="DO400">
        <v>0</v>
      </c>
      <c r="DP400">
        <v>1</v>
      </c>
      <c r="DQ400">
        <v>0</v>
      </c>
      <c r="DR400">
        <v>0</v>
      </c>
      <c r="DS400">
        <v>0</v>
      </c>
      <c r="DT400">
        <v>0</v>
      </c>
      <c r="DU400">
        <v>1</v>
      </c>
      <c r="DV400">
        <v>1</v>
      </c>
      <c r="DW400">
        <v>0</v>
      </c>
      <c r="DX400">
        <v>0</v>
      </c>
      <c r="DY400">
        <v>0</v>
      </c>
      <c r="DZ400">
        <v>0</v>
      </c>
      <c r="EA400">
        <v>1</v>
      </c>
      <c r="EB400">
        <v>1</v>
      </c>
      <c r="EC400">
        <v>0</v>
      </c>
      <c r="ED400">
        <v>0</v>
      </c>
      <c r="EE400">
        <v>0</v>
      </c>
      <c r="EF400">
        <v>0</v>
      </c>
      <c r="EG400">
        <v>0</v>
      </c>
      <c r="EH400">
        <v>0</v>
      </c>
      <c r="EI400">
        <v>0</v>
      </c>
      <c r="EJ400">
        <v>0</v>
      </c>
      <c r="EK400">
        <v>0</v>
      </c>
      <c r="EL400">
        <v>0</v>
      </c>
      <c r="EM400">
        <v>0</v>
      </c>
      <c r="EN400">
        <v>0</v>
      </c>
      <c r="EO400">
        <v>0</v>
      </c>
      <c r="EP400">
        <v>0</v>
      </c>
      <c r="EQ400">
        <v>0</v>
      </c>
      <c r="ER400">
        <v>0</v>
      </c>
      <c r="ES400">
        <v>0</v>
      </c>
      <c r="ET400">
        <v>0</v>
      </c>
      <c r="EU400">
        <v>1</v>
      </c>
      <c r="EV400">
        <v>0</v>
      </c>
      <c r="EW400">
        <v>0</v>
      </c>
      <c r="EX400">
        <v>0</v>
      </c>
      <c r="EY400">
        <v>1</v>
      </c>
      <c r="EZ400">
        <v>0</v>
      </c>
      <c r="FA400">
        <v>1</v>
      </c>
      <c r="FB400">
        <v>0</v>
      </c>
      <c r="FC400">
        <v>0</v>
      </c>
      <c r="FD400">
        <v>0</v>
      </c>
      <c r="FE400">
        <v>0</v>
      </c>
      <c r="FF400" t="s">
        <v>1925</v>
      </c>
      <c r="FG400" t="s">
        <v>1925</v>
      </c>
      <c r="FH400" t="s">
        <v>1925</v>
      </c>
      <c r="FI400" t="s">
        <v>1925</v>
      </c>
      <c r="FJ400" t="s">
        <v>1925</v>
      </c>
      <c r="FK400" t="s">
        <v>1925</v>
      </c>
      <c r="FL400">
        <v>0</v>
      </c>
      <c r="FM400">
        <v>1</v>
      </c>
      <c r="FN400">
        <v>1</v>
      </c>
      <c r="FO400">
        <v>0</v>
      </c>
      <c r="FP400">
        <v>0</v>
      </c>
      <c r="FQ400">
        <v>0</v>
      </c>
      <c r="FR400">
        <v>0</v>
      </c>
      <c r="FS400">
        <v>0</v>
      </c>
      <c r="FT400">
        <v>0</v>
      </c>
      <c r="FU400">
        <v>0</v>
      </c>
      <c r="FV400">
        <v>0</v>
      </c>
      <c r="FW400">
        <v>0</v>
      </c>
      <c r="FX400">
        <v>1</v>
      </c>
      <c r="FY400">
        <v>0</v>
      </c>
      <c r="FZ400">
        <v>0</v>
      </c>
      <c r="GA400">
        <v>0</v>
      </c>
      <c r="GB400">
        <v>0</v>
      </c>
      <c r="GC400">
        <v>1</v>
      </c>
      <c r="GD400">
        <v>0</v>
      </c>
      <c r="GE400">
        <v>1</v>
      </c>
      <c r="GF400">
        <v>1</v>
      </c>
      <c r="GG400">
        <v>0</v>
      </c>
      <c r="GH400">
        <v>0</v>
      </c>
      <c r="GI400">
        <v>0</v>
      </c>
      <c r="GJ400">
        <v>0</v>
      </c>
      <c r="GK400">
        <v>1</v>
      </c>
      <c r="GL400">
        <v>0</v>
      </c>
      <c r="GM400">
        <v>0</v>
      </c>
      <c r="GN400">
        <v>0</v>
      </c>
      <c r="GO400">
        <v>0</v>
      </c>
      <c r="GP400">
        <v>0</v>
      </c>
      <c r="GQ400">
        <v>1</v>
      </c>
      <c r="GR400">
        <v>1</v>
      </c>
      <c r="GS400">
        <v>1</v>
      </c>
      <c r="GT400">
        <v>1</v>
      </c>
      <c r="GU400">
        <v>1</v>
      </c>
      <c r="GV400">
        <v>1</v>
      </c>
      <c r="GW400">
        <v>1</v>
      </c>
      <c r="GX400">
        <v>1</v>
      </c>
      <c r="GY400">
        <v>1</v>
      </c>
      <c r="GZ400">
        <v>1</v>
      </c>
      <c r="HA400">
        <v>1</v>
      </c>
      <c r="HB400">
        <v>1</v>
      </c>
      <c r="HC400">
        <v>1</v>
      </c>
      <c r="HD400">
        <v>0</v>
      </c>
      <c r="HE400">
        <v>1</v>
      </c>
      <c r="HF400">
        <v>1</v>
      </c>
      <c r="HG400">
        <v>1</v>
      </c>
      <c r="HH400">
        <v>0</v>
      </c>
      <c r="HI400">
        <v>0</v>
      </c>
      <c r="HJ400">
        <v>0</v>
      </c>
      <c r="HK400">
        <v>0</v>
      </c>
      <c r="HL400">
        <v>0</v>
      </c>
      <c r="HM400">
        <v>0</v>
      </c>
      <c r="HN400">
        <v>0</v>
      </c>
      <c r="HO400">
        <v>0</v>
      </c>
      <c r="HP400">
        <v>0</v>
      </c>
      <c r="HQ400">
        <v>0</v>
      </c>
      <c r="HR400">
        <v>0</v>
      </c>
      <c r="HS400">
        <v>0</v>
      </c>
    </row>
    <row r="401" spans="1:227" x14ac:dyDescent="0.35">
      <c r="A401" t="s">
        <v>1646</v>
      </c>
      <c r="B401" s="1">
        <v>42614</v>
      </c>
      <c r="C401" s="1">
        <v>43342</v>
      </c>
      <c r="D401">
        <v>1</v>
      </c>
      <c r="E401">
        <v>1</v>
      </c>
      <c r="F401">
        <v>1</v>
      </c>
      <c r="G401">
        <v>0</v>
      </c>
      <c r="H401">
        <v>0</v>
      </c>
      <c r="I401">
        <v>0</v>
      </c>
      <c r="J401">
        <v>0</v>
      </c>
      <c r="K401">
        <v>0</v>
      </c>
      <c r="L401">
        <v>0</v>
      </c>
      <c r="M401">
        <v>0</v>
      </c>
      <c r="N401">
        <v>0</v>
      </c>
      <c r="O401">
        <v>0</v>
      </c>
      <c r="P401">
        <v>0</v>
      </c>
      <c r="Q401">
        <v>0</v>
      </c>
      <c r="R401">
        <v>0</v>
      </c>
      <c r="S401">
        <v>1</v>
      </c>
      <c r="T401">
        <v>0</v>
      </c>
      <c r="U401">
        <v>0</v>
      </c>
      <c r="V401">
        <v>1</v>
      </c>
      <c r="W401">
        <v>1</v>
      </c>
      <c r="X401">
        <v>0</v>
      </c>
      <c r="Y401">
        <v>1</v>
      </c>
      <c r="Z401">
        <v>1</v>
      </c>
      <c r="AA401">
        <v>1</v>
      </c>
      <c r="AB401">
        <v>0</v>
      </c>
      <c r="AC401">
        <v>0</v>
      </c>
      <c r="AD401">
        <v>0</v>
      </c>
      <c r="AE401">
        <v>0</v>
      </c>
      <c r="AF401">
        <v>0</v>
      </c>
      <c r="AG401">
        <v>0</v>
      </c>
      <c r="AH401">
        <v>1</v>
      </c>
      <c r="AI401">
        <v>1</v>
      </c>
      <c r="AJ401">
        <v>0</v>
      </c>
      <c r="AK401">
        <v>1</v>
      </c>
      <c r="AL401">
        <v>0</v>
      </c>
      <c r="AM401">
        <v>0</v>
      </c>
      <c r="AN401">
        <v>1</v>
      </c>
      <c r="AO401">
        <v>1</v>
      </c>
      <c r="AP401">
        <v>0</v>
      </c>
      <c r="AQ401">
        <v>0</v>
      </c>
      <c r="AR401">
        <v>0</v>
      </c>
      <c r="AS401">
        <v>0</v>
      </c>
      <c r="AT401">
        <v>1</v>
      </c>
      <c r="AU401">
        <v>1</v>
      </c>
      <c r="AV401">
        <v>0</v>
      </c>
      <c r="AW401">
        <v>0</v>
      </c>
      <c r="AX401">
        <v>0</v>
      </c>
      <c r="AY401">
        <v>0</v>
      </c>
      <c r="AZ401">
        <v>0</v>
      </c>
      <c r="BA401">
        <v>0</v>
      </c>
      <c r="BB401">
        <v>1</v>
      </c>
      <c r="BC401">
        <v>0</v>
      </c>
      <c r="BD401">
        <v>0</v>
      </c>
      <c r="BE401">
        <v>0</v>
      </c>
      <c r="BF401">
        <v>0</v>
      </c>
      <c r="BG401">
        <v>0</v>
      </c>
      <c r="BH401">
        <v>0</v>
      </c>
      <c r="BI401">
        <v>0</v>
      </c>
      <c r="BJ401">
        <v>0</v>
      </c>
      <c r="BK401">
        <v>0</v>
      </c>
      <c r="BL401">
        <v>0</v>
      </c>
      <c r="BM401">
        <v>0</v>
      </c>
      <c r="BN401">
        <v>0</v>
      </c>
      <c r="BO401">
        <v>0</v>
      </c>
      <c r="BP401">
        <v>1</v>
      </c>
      <c r="BQ401">
        <v>0</v>
      </c>
      <c r="BR401">
        <v>0</v>
      </c>
      <c r="BS401">
        <v>0</v>
      </c>
      <c r="BT401">
        <v>1</v>
      </c>
      <c r="BU401">
        <v>0</v>
      </c>
      <c r="BV401">
        <v>0</v>
      </c>
      <c r="BW401">
        <v>0</v>
      </c>
      <c r="BX401">
        <v>0</v>
      </c>
      <c r="BY401">
        <v>0</v>
      </c>
      <c r="BZ401">
        <v>0</v>
      </c>
      <c r="CA401">
        <v>0</v>
      </c>
      <c r="CB401">
        <v>0</v>
      </c>
      <c r="CC401">
        <v>0</v>
      </c>
      <c r="CD401">
        <v>0</v>
      </c>
      <c r="CE401">
        <v>0</v>
      </c>
      <c r="CF401">
        <v>0</v>
      </c>
      <c r="CG401">
        <v>0</v>
      </c>
      <c r="CH401">
        <v>0</v>
      </c>
      <c r="CI401">
        <v>0</v>
      </c>
      <c r="CJ401">
        <v>0</v>
      </c>
      <c r="CK401">
        <v>0</v>
      </c>
      <c r="CL401">
        <v>0</v>
      </c>
      <c r="CM401">
        <v>1</v>
      </c>
      <c r="CN401">
        <v>0</v>
      </c>
      <c r="CO401" t="s">
        <v>1925</v>
      </c>
      <c r="CP401" t="s">
        <v>1925</v>
      </c>
      <c r="CQ401" t="s">
        <v>1925</v>
      </c>
      <c r="CR401" t="s">
        <v>1925</v>
      </c>
      <c r="CS401" t="s">
        <v>1925</v>
      </c>
      <c r="CT401" t="s">
        <v>1925</v>
      </c>
      <c r="CU401" t="s">
        <v>1925</v>
      </c>
      <c r="CV401" t="s">
        <v>1925</v>
      </c>
      <c r="CW401">
        <v>0</v>
      </c>
      <c r="CX401">
        <v>1</v>
      </c>
      <c r="CY401">
        <v>1</v>
      </c>
      <c r="CZ401">
        <v>1</v>
      </c>
      <c r="DA401">
        <v>1</v>
      </c>
      <c r="DB401">
        <v>0</v>
      </c>
      <c r="DC401">
        <v>1</v>
      </c>
      <c r="DD401">
        <v>0</v>
      </c>
      <c r="DE401">
        <v>0</v>
      </c>
      <c r="DF401">
        <v>0</v>
      </c>
      <c r="DG401">
        <v>0</v>
      </c>
      <c r="DH401">
        <v>1</v>
      </c>
      <c r="DI401">
        <v>0</v>
      </c>
      <c r="DJ401">
        <v>1</v>
      </c>
      <c r="DK401">
        <v>0</v>
      </c>
      <c r="DL401">
        <v>0</v>
      </c>
      <c r="DM401">
        <v>1</v>
      </c>
      <c r="DN401">
        <v>1</v>
      </c>
      <c r="DO401">
        <v>0</v>
      </c>
      <c r="DP401">
        <v>1</v>
      </c>
      <c r="DQ401">
        <v>0</v>
      </c>
      <c r="DR401">
        <v>0</v>
      </c>
      <c r="DS401">
        <v>0</v>
      </c>
      <c r="DT401">
        <v>0</v>
      </c>
      <c r="DU401">
        <v>1</v>
      </c>
      <c r="DV401">
        <v>1</v>
      </c>
      <c r="DW401">
        <v>0</v>
      </c>
      <c r="DX401">
        <v>0</v>
      </c>
      <c r="DY401">
        <v>0</v>
      </c>
      <c r="DZ401">
        <v>0</v>
      </c>
      <c r="EA401">
        <v>1</v>
      </c>
      <c r="EB401">
        <v>1</v>
      </c>
      <c r="EC401">
        <v>0</v>
      </c>
      <c r="ED401">
        <v>0</v>
      </c>
      <c r="EE401">
        <v>0</v>
      </c>
      <c r="EF401">
        <v>0</v>
      </c>
      <c r="EG401">
        <v>0</v>
      </c>
      <c r="EH401">
        <v>0</v>
      </c>
      <c r="EI401">
        <v>0</v>
      </c>
      <c r="EJ401">
        <v>0</v>
      </c>
      <c r="EK401">
        <v>0</v>
      </c>
      <c r="EL401">
        <v>0</v>
      </c>
      <c r="EM401">
        <v>0</v>
      </c>
      <c r="EN401">
        <v>0</v>
      </c>
      <c r="EO401">
        <v>0</v>
      </c>
      <c r="EP401">
        <v>0</v>
      </c>
      <c r="EQ401">
        <v>0</v>
      </c>
      <c r="ER401">
        <v>0</v>
      </c>
      <c r="ES401">
        <v>0</v>
      </c>
      <c r="ET401">
        <v>0</v>
      </c>
      <c r="EU401">
        <v>1</v>
      </c>
      <c r="EV401">
        <v>0</v>
      </c>
      <c r="EW401">
        <v>0</v>
      </c>
      <c r="EX401">
        <v>0</v>
      </c>
      <c r="EY401">
        <v>1</v>
      </c>
      <c r="EZ401">
        <v>0</v>
      </c>
      <c r="FA401">
        <v>1</v>
      </c>
      <c r="FB401">
        <v>0</v>
      </c>
      <c r="FC401">
        <v>0</v>
      </c>
      <c r="FD401">
        <v>0</v>
      </c>
      <c r="FE401">
        <v>0</v>
      </c>
      <c r="FF401" t="s">
        <v>1925</v>
      </c>
      <c r="FG401" t="s">
        <v>1925</v>
      </c>
      <c r="FH401" t="s">
        <v>1925</v>
      </c>
      <c r="FI401" t="s">
        <v>1925</v>
      </c>
      <c r="FJ401" t="s">
        <v>1925</v>
      </c>
      <c r="FK401" t="s">
        <v>1925</v>
      </c>
      <c r="FL401">
        <v>1</v>
      </c>
      <c r="FM401">
        <v>1</v>
      </c>
      <c r="FN401">
        <v>1</v>
      </c>
      <c r="FO401">
        <v>0</v>
      </c>
      <c r="FP401">
        <v>0</v>
      </c>
      <c r="FQ401">
        <v>0</v>
      </c>
      <c r="FR401">
        <v>0</v>
      </c>
      <c r="FS401">
        <v>0</v>
      </c>
      <c r="FT401">
        <v>0</v>
      </c>
      <c r="FU401">
        <v>0</v>
      </c>
      <c r="FV401">
        <v>0</v>
      </c>
      <c r="FW401">
        <v>0</v>
      </c>
      <c r="FX401">
        <v>1</v>
      </c>
      <c r="FY401">
        <v>0</v>
      </c>
      <c r="FZ401">
        <v>0</v>
      </c>
      <c r="GA401">
        <v>0</v>
      </c>
      <c r="GB401">
        <v>0</v>
      </c>
      <c r="GC401">
        <v>1</v>
      </c>
      <c r="GD401">
        <v>0</v>
      </c>
      <c r="GE401">
        <v>1</v>
      </c>
      <c r="GF401">
        <v>1</v>
      </c>
      <c r="GG401">
        <v>0</v>
      </c>
      <c r="GH401">
        <v>0</v>
      </c>
      <c r="GI401">
        <v>0</v>
      </c>
      <c r="GJ401">
        <v>0</v>
      </c>
      <c r="GK401">
        <v>1</v>
      </c>
      <c r="GL401">
        <v>0</v>
      </c>
      <c r="GM401">
        <v>0</v>
      </c>
      <c r="GN401">
        <v>0</v>
      </c>
      <c r="GO401">
        <v>0</v>
      </c>
      <c r="GP401">
        <v>0</v>
      </c>
      <c r="GQ401">
        <v>1</v>
      </c>
      <c r="GR401">
        <v>1</v>
      </c>
      <c r="GS401">
        <v>1</v>
      </c>
      <c r="GT401">
        <v>1</v>
      </c>
      <c r="GU401">
        <v>1</v>
      </c>
      <c r="GV401">
        <v>1</v>
      </c>
      <c r="GW401">
        <v>1</v>
      </c>
      <c r="GX401">
        <v>1</v>
      </c>
      <c r="GY401">
        <v>1</v>
      </c>
      <c r="GZ401">
        <v>1</v>
      </c>
      <c r="HA401">
        <v>1</v>
      </c>
      <c r="HB401">
        <v>1</v>
      </c>
      <c r="HC401">
        <v>1</v>
      </c>
      <c r="HD401">
        <v>0</v>
      </c>
      <c r="HE401">
        <v>1</v>
      </c>
      <c r="HF401">
        <v>1</v>
      </c>
      <c r="HG401">
        <v>1</v>
      </c>
      <c r="HH401">
        <v>0</v>
      </c>
      <c r="HI401">
        <v>0</v>
      </c>
      <c r="HJ401">
        <v>0</v>
      </c>
      <c r="HK401">
        <v>0</v>
      </c>
      <c r="HL401">
        <v>0</v>
      </c>
      <c r="HM401">
        <v>0</v>
      </c>
      <c r="HN401">
        <v>0</v>
      </c>
      <c r="HO401">
        <v>0</v>
      </c>
      <c r="HP401">
        <v>0</v>
      </c>
      <c r="HQ401">
        <v>0</v>
      </c>
      <c r="HR401">
        <v>0</v>
      </c>
      <c r="HS401">
        <v>0</v>
      </c>
    </row>
    <row r="402" spans="1:227" x14ac:dyDescent="0.35">
      <c r="A402" t="s">
        <v>1646</v>
      </c>
      <c r="B402" s="1">
        <v>43343</v>
      </c>
      <c r="C402" s="1">
        <v>43435</v>
      </c>
      <c r="D402">
        <v>1</v>
      </c>
      <c r="E402">
        <v>1</v>
      </c>
      <c r="F402">
        <v>1</v>
      </c>
      <c r="G402">
        <v>0</v>
      </c>
      <c r="H402">
        <v>0</v>
      </c>
      <c r="I402">
        <v>0</v>
      </c>
      <c r="J402">
        <v>0</v>
      </c>
      <c r="K402">
        <v>0</v>
      </c>
      <c r="L402">
        <v>0</v>
      </c>
      <c r="M402">
        <v>0</v>
      </c>
      <c r="N402">
        <v>0</v>
      </c>
      <c r="O402">
        <v>0</v>
      </c>
      <c r="P402">
        <v>0</v>
      </c>
      <c r="Q402">
        <v>0</v>
      </c>
      <c r="R402">
        <v>0</v>
      </c>
      <c r="S402">
        <v>1</v>
      </c>
      <c r="T402">
        <v>0</v>
      </c>
      <c r="U402">
        <v>0</v>
      </c>
      <c r="V402">
        <v>1</v>
      </c>
      <c r="W402">
        <v>1</v>
      </c>
      <c r="X402">
        <v>0</v>
      </c>
      <c r="Y402">
        <v>1</v>
      </c>
      <c r="Z402">
        <v>1</v>
      </c>
      <c r="AA402">
        <v>1</v>
      </c>
      <c r="AB402">
        <v>0</v>
      </c>
      <c r="AC402">
        <v>0</v>
      </c>
      <c r="AD402">
        <v>0</v>
      </c>
      <c r="AE402">
        <v>0</v>
      </c>
      <c r="AF402">
        <v>0</v>
      </c>
      <c r="AG402">
        <v>0</v>
      </c>
      <c r="AH402">
        <v>1</v>
      </c>
      <c r="AI402">
        <v>1</v>
      </c>
      <c r="AJ402">
        <v>0</v>
      </c>
      <c r="AK402">
        <v>1</v>
      </c>
      <c r="AL402">
        <v>0</v>
      </c>
      <c r="AM402">
        <v>0</v>
      </c>
      <c r="AN402">
        <v>1</v>
      </c>
      <c r="AO402">
        <v>1</v>
      </c>
      <c r="AP402">
        <v>0</v>
      </c>
      <c r="AQ402">
        <v>0</v>
      </c>
      <c r="AR402">
        <v>0</v>
      </c>
      <c r="AS402">
        <v>0</v>
      </c>
      <c r="AT402">
        <v>1</v>
      </c>
      <c r="AU402">
        <v>1</v>
      </c>
      <c r="AV402">
        <v>0</v>
      </c>
      <c r="AW402">
        <v>0</v>
      </c>
      <c r="AX402">
        <v>0</v>
      </c>
      <c r="AY402">
        <v>0</v>
      </c>
      <c r="AZ402">
        <v>0</v>
      </c>
      <c r="BA402">
        <v>0</v>
      </c>
      <c r="BB402">
        <v>1</v>
      </c>
      <c r="BC402">
        <v>0</v>
      </c>
      <c r="BD402">
        <v>0</v>
      </c>
      <c r="BE402">
        <v>0</v>
      </c>
      <c r="BF402">
        <v>0</v>
      </c>
      <c r="BG402">
        <v>0</v>
      </c>
      <c r="BH402">
        <v>0</v>
      </c>
      <c r="BI402">
        <v>0</v>
      </c>
      <c r="BJ402">
        <v>0</v>
      </c>
      <c r="BK402">
        <v>0</v>
      </c>
      <c r="BL402">
        <v>0</v>
      </c>
      <c r="BM402">
        <v>0</v>
      </c>
      <c r="BN402">
        <v>0</v>
      </c>
      <c r="BO402">
        <v>0</v>
      </c>
      <c r="BP402">
        <v>1</v>
      </c>
      <c r="BQ402">
        <v>0</v>
      </c>
      <c r="BR402">
        <v>0</v>
      </c>
      <c r="BS402">
        <v>0</v>
      </c>
      <c r="BT402">
        <v>1</v>
      </c>
      <c r="BU402">
        <v>0</v>
      </c>
      <c r="BV402">
        <v>0</v>
      </c>
      <c r="BW402">
        <v>0</v>
      </c>
      <c r="BX402">
        <v>0</v>
      </c>
      <c r="BY402">
        <v>0</v>
      </c>
      <c r="BZ402">
        <v>0</v>
      </c>
      <c r="CA402">
        <v>0</v>
      </c>
      <c r="CB402">
        <v>0</v>
      </c>
      <c r="CC402">
        <v>0</v>
      </c>
      <c r="CD402">
        <v>0</v>
      </c>
      <c r="CE402">
        <v>0</v>
      </c>
      <c r="CF402">
        <v>0</v>
      </c>
      <c r="CG402">
        <v>0</v>
      </c>
      <c r="CH402">
        <v>0</v>
      </c>
      <c r="CI402">
        <v>0</v>
      </c>
      <c r="CJ402">
        <v>0</v>
      </c>
      <c r="CK402">
        <v>0</v>
      </c>
      <c r="CL402">
        <v>0</v>
      </c>
      <c r="CM402">
        <v>1</v>
      </c>
      <c r="CN402">
        <v>0</v>
      </c>
      <c r="CO402" t="s">
        <v>1925</v>
      </c>
      <c r="CP402" t="s">
        <v>1925</v>
      </c>
      <c r="CQ402" t="s">
        <v>1925</v>
      </c>
      <c r="CR402" t="s">
        <v>1925</v>
      </c>
      <c r="CS402" t="s">
        <v>1925</v>
      </c>
      <c r="CT402" t="s">
        <v>1925</v>
      </c>
      <c r="CU402" t="s">
        <v>1925</v>
      </c>
      <c r="CV402" t="s">
        <v>1925</v>
      </c>
      <c r="CW402">
        <v>0</v>
      </c>
      <c r="CX402">
        <v>1</v>
      </c>
      <c r="CY402">
        <v>1</v>
      </c>
      <c r="CZ402">
        <v>1</v>
      </c>
      <c r="DA402">
        <v>1</v>
      </c>
      <c r="DB402">
        <v>0</v>
      </c>
      <c r="DC402">
        <v>1</v>
      </c>
      <c r="DD402">
        <v>0</v>
      </c>
      <c r="DE402">
        <v>0</v>
      </c>
      <c r="DF402">
        <v>0</v>
      </c>
      <c r="DG402">
        <v>0</v>
      </c>
      <c r="DH402">
        <v>1</v>
      </c>
      <c r="DI402">
        <v>0</v>
      </c>
      <c r="DJ402">
        <v>1</v>
      </c>
      <c r="DK402">
        <v>0</v>
      </c>
      <c r="DL402">
        <v>0</v>
      </c>
      <c r="DM402">
        <v>1</v>
      </c>
      <c r="DN402">
        <v>1</v>
      </c>
      <c r="DO402">
        <v>0</v>
      </c>
      <c r="DP402">
        <v>1</v>
      </c>
      <c r="DQ402">
        <v>0</v>
      </c>
      <c r="DR402">
        <v>0</v>
      </c>
      <c r="DS402">
        <v>0</v>
      </c>
      <c r="DT402">
        <v>0</v>
      </c>
      <c r="DU402">
        <v>1</v>
      </c>
      <c r="DV402">
        <v>1</v>
      </c>
      <c r="DW402">
        <v>0</v>
      </c>
      <c r="DX402">
        <v>0</v>
      </c>
      <c r="DY402">
        <v>0</v>
      </c>
      <c r="DZ402">
        <v>0</v>
      </c>
      <c r="EA402">
        <v>1</v>
      </c>
      <c r="EB402">
        <v>1</v>
      </c>
      <c r="EC402">
        <v>0</v>
      </c>
      <c r="ED402">
        <v>0</v>
      </c>
      <c r="EE402">
        <v>0</v>
      </c>
      <c r="EF402">
        <v>0</v>
      </c>
      <c r="EG402">
        <v>0</v>
      </c>
      <c r="EH402">
        <v>0</v>
      </c>
      <c r="EI402">
        <v>0</v>
      </c>
      <c r="EJ402">
        <v>0</v>
      </c>
      <c r="EK402">
        <v>0</v>
      </c>
      <c r="EL402">
        <v>0</v>
      </c>
      <c r="EM402">
        <v>0</v>
      </c>
      <c r="EN402">
        <v>0</v>
      </c>
      <c r="EO402">
        <v>0</v>
      </c>
      <c r="EP402">
        <v>0</v>
      </c>
      <c r="EQ402">
        <v>0</v>
      </c>
      <c r="ER402">
        <v>1</v>
      </c>
      <c r="ES402">
        <v>0</v>
      </c>
      <c r="ET402">
        <v>0</v>
      </c>
      <c r="EU402">
        <v>0</v>
      </c>
      <c r="EV402">
        <v>0</v>
      </c>
      <c r="EW402">
        <v>0</v>
      </c>
      <c r="EX402">
        <v>0</v>
      </c>
      <c r="EY402">
        <v>1</v>
      </c>
      <c r="EZ402">
        <v>0</v>
      </c>
      <c r="FA402">
        <v>1</v>
      </c>
      <c r="FB402">
        <v>0</v>
      </c>
      <c r="FC402">
        <v>0</v>
      </c>
      <c r="FD402">
        <v>0</v>
      </c>
      <c r="FE402">
        <v>0</v>
      </c>
      <c r="FF402" t="s">
        <v>1925</v>
      </c>
      <c r="FG402" t="s">
        <v>1925</v>
      </c>
      <c r="FH402" t="s">
        <v>1925</v>
      </c>
      <c r="FI402" t="s">
        <v>1925</v>
      </c>
      <c r="FJ402" t="s">
        <v>1925</v>
      </c>
      <c r="FK402" t="s">
        <v>1925</v>
      </c>
      <c r="FL402">
        <v>1</v>
      </c>
      <c r="FM402">
        <v>1</v>
      </c>
      <c r="FN402">
        <v>1</v>
      </c>
      <c r="FO402">
        <v>0</v>
      </c>
      <c r="FP402">
        <v>0</v>
      </c>
      <c r="FQ402">
        <v>0</v>
      </c>
      <c r="FR402">
        <v>0</v>
      </c>
      <c r="FS402">
        <v>0</v>
      </c>
      <c r="FT402">
        <v>0</v>
      </c>
      <c r="FU402">
        <v>0</v>
      </c>
      <c r="FV402">
        <v>0</v>
      </c>
      <c r="FW402">
        <v>0</v>
      </c>
      <c r="FX402">
        <v>1</v>
      </c>
      <c r="FY402">
        <v>0</v>
      </c>
      <c r="FZ402">
        <v>0</v>
      </c>
      <c r="GA402">
        <v>0</v>
      </c>
      <c r="GB402">
        <v>0</v>
      </c>
      <c r="GC402">
        <v>1</v>
      </c>
      <c r="GD402">
        <v>0</v>
      </c>
      <c r="GE402">
        <v>1</v>
      </c>
      <c r="GF402">
        <v>1</v>
      </c>
      <c r="GG402">
        <v>0</v>
      </c>
      <c r="GH402">
        <v>0</v>
      </c>
      <c r="GI402">
        <v>0</v>
      </c>
      <c r="GJ402">
        <v>0</v>
      </c>
      <c r="GK402">
        <v>1</v>
      </c>
      <c r="GL402">
        <v>0</v>
      </c>
      <c r="GM402">
        <v>0</v>
      </c>
      <c r="GN402">
        <v>0</v>
      </c>
      <c r="GO402">
        <v>0</v>
      </c>
      <c r="GP402">
        <v>0</v>
      </c>
      <c r="GQ402">
        <v>1</v>
      </c>
      <c r="GR402">
        <v>1</v>
      </c>
      <c r="GS402">
        <v>1</v>
      </c>
      <c r="GT402">
        <v>1</v>
      </c>
      <c r="GU402">
        <v>1</v>
      </c>
      <c r="GV402">
        <v>1</v>
      </c>
      <c r="GW402">
        <v>1</v>
      </c>
      <c r="GX402">
        <v>1</v>
      </c>
      <c r="GY402">
        <v>1</v>
      </c>
      <c r="GZ402">
        <v>1</v>
      </c>
      <c r="HA402">
        <v>1</v>
      </c>
      <c r="HB402">
        <v>1</v>
      </c>
      <c r="HC402">
        <v>1</v>
      </c>
      <c r="HD402">
        <v>0</v>
      </c>
      <c r="HE402">
        <v>1</v>
      </c>
      <c r="HF402">
        <v>1</v>
      </c>
      <c r="HG402">
        <v>1</v>
      </c>
      <c r="HH402">
        <v>0</v>
      </c>
      <c r="HI402">
        <v>0</v>
      </c>
      <c r="HJ402">
        <v>0</v>
      </c>
      <c r="HK402">
        <v>0</v>
      </c>
      <c r="HL402">
        <v>0</v>
      </c>
      <c r="HM402">
        <v>0</v>
      </c>
      <c r="HN402">
        <v>0</v>
      </c>
      <c r="HO402">
        <v>0</v>
      </c>
      <c r="HP402">
        <v>0</v>
      </c>
      <c r="HQ402">
        <v>0</v>
      </c>
      <c r="HR402">
        <v>0</v>
      </c>
      <c r="HS402">
        <v>0</v>
      </c>
    </row>
    <row r="403" spans="1:227" x14ac:dyDescent="0.35">
      <c r="A403" t="s">
        <v>1713</v>
      </c>
      <c r="B403" s="1">
        <v>39448</v>
      </c>
      <c r="C403" s="1">
        <v>39603</v>
      </c>
      <c r="D403">
        <v>1</v>
      </c>
      <c r="E403">
        <v>1</v>
      </c>
      <c r="F403">
        <v>0</v>
      </c>
      <c r="G403">
        <v>0</v>
      </c>
      <c r="H403">
        <v>1</v>
      </c>
      <c r="I403">
        <v>0</v>
      </c>
      <c r="J403">
        <v>0</v>
      </c>
      <c r="K403">
        <v>0</v>
      </c>
      <c r="L403">
        <v>0</v>
      </c>
      <c r="M403">
        <v>0</v>
      </c>
      <c r="N403">
        <v>1</v>
      </c>
      <c r="O403">
        <v>0</v>
      </c>
      <c r="P403">
        <v>0</v>
      </c>
      <c r="Q403">
        <v>0</v>
      </c>
      <c r="R403">
        <v>0</v>
      </c>
      <c r="S403">
        <v>1</v>
      </c>
      <c r="T403">
        <v>0</v>
      </c>
      <c r="U403">
        <v>0</v>
      </c>
      <c r="V403">
        <v>1</v>
      </c>
      <c r="W403">
        <v>0</v>
      </c>
      <c r="X403">
        <v>0</v>
      </c>
      <c r="Y403">
        <v>1</v>
      </c>
      <c r="Z403">
        <v>1</v>
      </c>
      <c r="AA403">
        <v>1</v>
      </c>
      <c r="AB403">
        <v>0</v>
      </c>
      <c r="AC403">
        <v>1</v>
      </c>
      <c r="AD403">
        <v>0</v>
      </c>
      <c r="AE403">
        <v>0</v>
      </c>
      <c r="AF403">
        <v>1</v>
      </c>
      <c r="AG403">
        <v>0</v>
      </c>
      <c r="AH403">
        <v>0</v>
      </c>
      <c r="AI403">
        <v>1</v>
      </c>
      <c r="AJ403">
        <v>0</v>
      </c>
      <c r="AK403">
        <v>0</v>
      </c>
      <c r="AL403">
        <v>1</v>
      </c>
      <c r="AM403">
        <v>0</v>
      </c>
      <c r="AN403">
        <v>0</v>
      </c>
      <c r="AO403">
        <v>1</v>
      </c>
      <c r="AP403">
        <v>0</v>
      </c>
      <c r="AQ403">
        <v>0</v>
      </c>
      <c r="AR403">
        <v>0</v>
      </c>
      <c r="AS403">
        <v>1</v>
      </c>
      <c r="AT403">
        <v>0</v>
      </c>
      <c r="AU403">
        <v>0</v>
      </c>
      <c r="AV403">
        <v>0</v>
      </c>
      <c r="AW403">
        <v>0</v>
      </c>
      <c r="AX403">
        <v>0</v>
      </c>
      <c r="AY403">
        <v>0</v>
      </c>
      <c r="AZ403">
        <v>0</v>
      </c>
      <c r="BA403">
        <v>0</v>
      </c>
      <c r="BB403">
        <v>0</v>
      </c>
      <c r="BC403">
        <v>0</v>
      </c>
      <c r="BD403">
        <v>0</v>
      </c>
      <c r="BE403">
        <v>0</v>
      </c>
      <c r="BF403">
        <v>0</v>
      </c>
      <c r="BG403">
        <v>0</v>
      </c>
      <c r="BH403">
        <v>0</v>
      </c>
      <c r="BI403">
        <v>0</v>
      </c>
      <c r="BJ403">
        <v>0</v>
      </c>
      <c r="BK403">
        <v>1</v>
      </c>
      <c r="BL403">
        <v>0</v>
      </c>
      <c r="BM403">
        <v>0</v>
      </c>
      <c r="BN403">
        <v>0</v>
      </c>
      <c r="BO403">
        <v>1</v>
      </c>
      <c r="BP403">
        <v>0</v>
      </c>
      <c r="BQ403">
        <v>0</v>
      </c>
      <c r="BR403">
        <v>0</v>
      </c>
      <c r="BS403">
        <v>0</v>
      </c>
      <c r="BT403">
        <v>1</v>
      </c>
      <c r="BU403">
        <v>0</v>
      </c>
      <c r="BV403">
        <v>0</v>
      </c>
      <c r="BW403">
        <v>0</v>
      </c>
      <c r="BX403">
        <v>0</v>
      </c>
      <c r="BY403">
        <v>0</v>
      </c>
      <c r="BZ403">
        <v>0</v>
      </c>
      <c r="CA403">
        <v>0</v>
      </c>
      <c r="CB403">
        <v>1</v>
      </c>
      <c r="CC403">
        <v>0</v>
      </c>
      <c r="CD403">
        <v>0</v>
      </c>
      <c r="CE403">
        <v>0</v>
      </c>
      <c r="CF403">
        <v>0</v>
      </c>
      <c r="CG403">
        <v>0</v>
      </c>
      <c r="CH403">
        <v>0</v>
      </c>
      <c r="CI403">
        <v>1</v>
      </c>
      <c r="CJ403">
        <v>0</v>
      </c>
      <c r="CK403">
        <v>0</v>
      </c>
      <c r="CL403">
        <v>0</v>
      </c>
      <c r="CM403">
        <v>0</v>
      </c>
      <c r="CN403">
        <v>0</v>
      </c>
      <c r="CO403">
        <v>0</v>
      </c>
      <c r="CP403">
        <v>0</v>
      </c>
      <c r="CQ403">
        <v>0</v>
      </c>
      <c r="CR403">
        <v>0</v>
      </c>
      <c r="CS403">
        <v>0</v>
      </c>
      <c r="CT403">
        <v>0</v>
      </c>
      <c r="CU403">
        <v>1</v>
      </c>
      <c r="CV403">
        <v>0</v>
      </c>
      <c r="CW403">
        <v>0</v>
      </c>
      <c r="CX403">
        <v>0</v>
      </c>
      <c r="CY403">
        <v>1</v>
      </c>
      <c r="CZ403">
        <v>0</v>
      </c>
      <c r="DA403">
        <v>1</v>
      </c>
      <c r="DB403">
        <v>0</v>
      </c>
      <c r="DC403">
        <v>1</v>
      </c>
      <c r="DD403">
        <v>0</v>
      </c>
      <c r="DE403">
        <v>0</v>
      </c>
      <c r="DF403">
        <v>1</v>
      </c>
      <c r="DG403">
        <v>0</v>
      </c>
      <c r="DH403">
        <v>1</v>
      </c>
      <c r="DI403">
        <v>0</v>
      </c>
      <c r="DJ403">
        <v>0</v>
      </c>
      <c r="DK403">
        <v>0</v>
      </c>
      <c r="DL403">
        <v>0</v>
      </c>
      <c r="DM403">
        <v>0</v>
      </c>
      <c r="DN403">
        <v>0</v>
      </c>
      <c r="DO403">
        <v>0</v>
      </c>
      <c r="DP403">
        <v>1</v>
      </c>
      <c r="DQ403">
        <v>1</v>
      </c>
      <c r="DR403">
        <v>0</v>
      </c>
      <c r="DS403">
        <v>0</v>
      </c>
      <c r="DT403">
        <v>0</v>
      </c>
      <c r="DU403">
        <v>0</v>
      </c>
      <c r="DV403">
        <v>0</v>
      </c>
      <c r="DW403">
        <v>0</v>
      </c>
      <c r="DX403">
        <v>0</v>
      </c>
      <c r="DY403">
        <v>0</v>
      </c>
      <c r="DZ403">
        <v>1</v>
      </c>
      <c r="EA403">
        <v>0</v>
      </c>
      <c r="EB403">
        <v>0</v>
      </c>
      <c r="EC403">
        <v>0</v>
      </c>
      <c r="ED403">
        <v>0</v>
      </c>
      <c r="EE403">
        <v>0</v>
      </c>
      <c r="EF403">
        <v>0</v>
      </c>
      <c r="EG403">
        <v>0</v>
      </c>
      <c r="EH403">
        <v>0</v>
      </c>
      <c r="EI403">
        <v>0</v>
      </c>
      <c r="EJ403">
        <v>0</v>
      </c>
      <c r="EK403">
        <v>0</v>
      </c>
      <c r="EL403">
        <v>0</v>
      </c>
      <c r="EM403">
        <v>0</v>
      </c>
      <c r="EN403">
        <v>0</v>
      </c>
      <c r="EO403">
        <v>0</v>
      </c>
      <c r="EP403">
        <v>0</v>
      </c>
      <c r="EQ403">
        <v>0</v>
      </c>
      <c r="ER403">
        <v>0</v>
      </c>
      <c r="ES403">
        <v>0</v>
      </c>
      <c r="ET403">
        <v>0</v>
      </c>
      <c r="EU403">
        <v>0</v>
      </c>
      <c r="EV403">
        <v>1</v>
      </c>
      <c r="EW403">
        <v>1</v>
      </c>
      <c r="EX403">
        <v>0</v>
      </c>
      <c r="EY403">
        <v>1</v>
      </c>
      <c r="EZ403">
        <v>0</v>
      </c>
      <c r="FA403">
        <v>0</v>
      </c>
      <c r="FB403">
        <v>0</v>
      </c>
      <c r="FC403">
        <v>0</v>
      </c>
      <c r="FD403">
        <v>1</v>
      </c>
      <c r="FE403">
        <v>0</v>
      </c>
      <c r="FF403" t="s">
        <v>1925</v>
      </c>
      <c r="FG403" t="s">
        <v>1925</v>
      </c>
      <c r="FH403" t="s">
        <v>1925</v>
      </c>
      <c r="FI403" t="s">
        <v>1925</v>
      </c>
      <c r="FJ403" t="s">
        <v>1925</v>
      </c>
      <c r="FK403" t="s">
        <v>1925</v>
      </c>
      <c r="FL403">
        <v>0</v>
      </c>
      <c r="FM403">
        <v>0</v>
      </c>
      <c r="FN403">
        <v>0</v>
      </c>
      <c r="FO403">
        <v>0</v>
      </c>
      <c r="FP403">
        <v>0</v>
      </c>
      <c r="FQ403">
        <v>1</v>
      </c>
      <c r="FR403">
        <v>2</v>
      </c>
      <c r="FS403" t="s">
        <v>1925</v>
      </c>
      <c r="FT403" t="s">
        <v>1925</v>
      </c>
      <c r="FU403" t="s">
        <v>1925</v>
      </c>
      <c r="FV403" t="s">
        <v>1925</v>
      </c>
      <c r="FW403" t="s">
        <v>1925</v>
      </c>
      <c r="FX403" t="s">
        <v>1925</v>
      </c>
      <c r="FY403" t="s">
        <v>1925</v>
      </c>
      <c r="FZ403" t="s">
        <v>1925</v>
      </c>
      <c r="GA403" t="s">
        <v>1925</v>
      </c>
      <c r="GB403" t="s">
        <v>1925</v>
      </c>
      <c r="GC403">
        <v>1</v>
      </c>
      <c r="GD403">
        <v>2</v>
      </c>
      <c r="GE403">
        <v>0</v>
      </c>
      <c r="GF403">
        <v>0</v>
      </c>
      <c r="GG403">
        <v>0</v>
      </c>
      <c r="GH403">
        <v>0</v>
      </c>
      <c r="GI403">
        <v>0</v>
      </c>
      <c r="GJ403">
        <v>0</v>
      </c>
      <c r="GK403">
        <v>0</v>
      </c>
      <c r="GL403">
        <v>0</v>
      </c>
      <c r="GM403">
        <v>0</v>
      </c>
      <c r="GN403">
        <v>0</v>
      </c>
      <c r="GO403">
        <v>0</v>
      </c>
      <c r="GP403">
        <v>1</v>
      </c>
      <c r="GQ403">
        <v>0</v>
      </c>
      <c r="GR403" t="s">
        <v>1925</v>
      </c>
      <c r="GS403" t="s">
        <v>1925</v>
      </c>
      <c r="GT403" t="s">
        <v>1925</v>
      </c>
      <c r="GU403" t="s">
        <v>1925</v>
      </c>
      <c r="GV403" t="s">
        <v>1925</v>
      </c>
      <c r="GW403" t="s">
        <v>1925</v>
      </c>
      <c r="GX403" t="s">
        <v>1925</v>
      </c>
      <c r="GY403" t="s">
        <v>1925</v>
      </c>
      <c r="GZ403" t="s">
        <v>1925</v>
      </c>
      <c r="HA403" t="s">
        <v>1925</v>
      </c>
      <c r="HB403" t="s">
        <v>1925</v>
      </c>
      <c r="HC403" t="s">
        <v>1925</v>
      </c>
      <c r="HD403" t="s">
        <v>1925</v>
      </c>
      <c r="HE403">
        <v>0</v>
      </c>
      <c r="HF403" t="s">
        <v>1925</v>
      </c>
      <c r="HG403" t="s">
        <v>1925</v>
      </c>
      <c r="HH403" t="s">
        <v>1925</v>
      </c>
      <c r="HI403" t="s">
        <v>1925</v>
      </c>
      <c r="HJ403" t="s">
        <v>1925</v>
      </c>
      <c r="HK403" t="s">
        <v>1925</v>
      </c>
      <c r="HL403" t="s">
        <v>1925</v>
      </c>
      <c r="HM403" t="s">
        <v>1925</v>
      </c>
      <c r="HN403" t="s">
        <v>1925</v>
      </c>
      <c r="HO403" t="s">
        <v>1925</v>
      </c>
      <c r="HP403" t="s">
        <v>1925</v>
      </c>
      <c r="HQ403" t="s">
        <v>1925</v>
      </c>
      <c r="HR403" t="s">
        <v>1925</v>
      </c>
      <c r="HS403" t="s">
        <v>1925</v>
      </c>
    </row>
    <row r="404" spans="1:227" x14ac:dyDescent="0.35">
      <c r="A404" t="s">
        <v>1713</v>
      </c>
      <c r="B404" s="1">
        <v>39604</v>
      </c>
      <c r="C404" s="1">
        <v>41795</v>
      </c>
      <c r="D404">
        <v>1</v>
      </c>
      <c r="E404">
        <v>1</v>
      </c>
      <c r="F404">
        <v>0</v>
      </c>
      <c r="G404">
        <v>0</v>
      </c>
      <c r="H404">
        <v>1</v>
      </c>
      <c r="I404">
        <v>0</v>
      </c>
      <c r="J404">
        <v>0</v>
      </c>
      <c r="K404">
        <v>0</v>
      </c>
      <c r="L404">
        <v>0</v>
      </c>
      <c r="M404">
        <v>0</v>
      </c>
      <c r="N404">
        <v>1</v>
      </c>
      <c r="O404">
        <v>0</v>
      </c>
      <c r="P404">
        <v>0</v>
      </c>
      <c r="Q404">
        <v>0</v>
      </c>
      <c r="R404">
        <v>0</v>
      </c>
      <c r="S404">
        <v>1</v>
      </c>
      <c r="T404">
        <v>0</v>
      </c>
      <c r="U404">
        <v>0</v>
      </c>
      <c r="V404">
        <v>1</v>
      </c>
      <c r="W404">
        <v>0</v>
      </c>
      <c r="X404">
        <v>0</v>
      </c>
      <c r="Y404">
        <v>1</v>
      </c>
      <c r="Z404">
        <v>1</v>
      </c>
      <c r="AA404">
        <v>1</v>
      </c>
      <c r="AB404">
        <v>0</v>
      </c>
      <c r="AC404">
        <v>1</v>
      </c>
      <c r="AD404">
        <v>0</v>
      </c>
      <c r="AE404">
        <v>0</v>
      </c>
      <c r="AF404">
        <v>1</v>
      </c>
      <c r="AG404">
        <v>0</v>
      </c>
      <c r="AH404">
        <v>0</v>
      </c>
      <c r="AI404">
        <v>1</v>
      </c>
      <c r="AJ404">
        <v>0</v>
      </c>
      <c r="AK404">
        <v>0</v>
      </c>
      <c r="AL404">
        <v>1</v>
      </c>
      <c r="AM404">
        <v>0</v>
      </c>
      <c r="AN404">
        <v>0</v>
      </c>
      <c r="AO404">
        <v>1</v>
      </c>
      <c r="AP404">
        <v>0</v>
      </c>
      <c r="AQ404">
        <v>0</v>
      </c>
      <c r="AR404">
        <v>0</v>
      </c>
      <c r="AS404">
        <v>1</v>
      </c>
      <c r="AT404">
        <v>0</v>
      </c>
      <c r="AU404">
        <v>0</v>
      </c>
      <c r="AV404">
        <v>0</v>
      </c>
      <c r="AW404">
        <v>0</v>
      </c>
      <c r="AX404">
        <v>0</v>
      </c>
      <c r="AY404">
        <v>0</v>
      </c>
      <c r="AZ404">
        <v>0</v>
      </c>
      <c r="BA404">
        <v>0</v>
      </c>
      <c r="BB404">
        <v>0</v>
      </c>
      <c r="BC404">
        <v>0</v>
      </c>
      <c r="BD404">
        <v>0</v>
      </c>
      <c r="BE404">
        <v>0</v>
      </c>
      <c r="BF404">
        <v>0</v>
      </c>
      <c r="BG404">
        <v>0</v>
      </c>
      <c r="BH404">
        <v>0</v>
      </c>
      <c r="BI404">
        <v>0</v>
      </c>
      <c r="BJ404">
        <v>0</v>
      </c>
      <c r="BK404">
        <v>1</v>
      </c>
      <c r="BL404">
        <v>0</v>
      </c>
      <c r="BM404">
        <v>0</v>
      </c>
      <c r="BN404">
        <v>0</v>
      </c>
      <c r="BO404">
        <v>1</v>
      </c>
      <c r="BP404">
        <v>0</v>
      </c>
      <c r="BQ404">
        <v>0</v>
      </c>
      <c r="BR404">
        <v>0</v>
      </c>
      <c r="BS404">
        <v>0</v>
      </c>
      <c r="BT404">
        <v>1</v>
      </c>
      <c r="BU404">
        <v>0</v>
      </c>
      <c r="BV404">
        <v>0</v>
      </c>
      <c r="BW404">
        <v>0</v>
      </c>
      <c r="BX404">
        <v>0</v>
      </c>
      <c r="BY404">
        <v>0</v>
      </c>
      <c r="BZ404">
        <v>0</v>
      </c>
      <c r="CA404">
        <v>0</v>
      </c>
      <c r="CB404">
        <v>1</v>
      </c>
      <c r="CC404">
        <v>0</v>
      </c>
      <c r="CD404">
        <v>0</v>
      </c>
      <c r="CE404">
        <v>0</v>
      </c>
      <c r="CF404">
        <v>0</v>
      </c>
      <c r="CG404">
        <v>0</v>
      </c>
      <c r="CH404">
        <v>0</v>
      </c>
      <c r="CI404">
        <v>1</v>
      </c>
      <c r="CJ404">
        <v>0</v>
      </c>
      <c r="CK404">
        <v>0</v>
      </c>
      <c r="CL404">
        <v>0</v>
      </c>
      <c r="CM404">
        <v>0</v>
      </c>
      <c r="CN404">
        <v>0</v>
      </c>
      <c r="CO404">
        <v>0</v>
      </c>
      <c r="CP404">
        <v>0</v>
      </c>
      <c r="CQ404">
        <v>0</v>
      </c>
      <c r="CR404">
        <v>0</v>
      </c>
      <c r="CS404">
        <v>0</v>
      </c>
      <c r="CT404">
        <v>0</v>
      </c>
      <c r="CU404">
        <v>1</v>
      </c>
      <c r="CV404">
        <v>0</v>
      </c>
      <c r="CW404">
        <v>0</v>
      </c>
      <c r="CX404">
        <v>0</v>
      </c>
      <c r="CY404">
        <v>1</v>
      </c>
      <c r="CZ404">
        <v>0</v>
      </c>
      <c r="DA404">
        <v>1</v>
      </c>
      <c r="DB404">
        <v>0</v>
      </c>
      <c r="DC404">
        <v>1</v>
      </c>
      <c r="DD404">
        <v>0</v>
      </c>
      <c r="DE404">
        <v>0</v>
      </c>
      <c r="DF404">
        <v>1</v>
      </c>
      <c r="DG404">
        <v>0</v>
      </c>
      <c r="DH404">
        <v>1</v>
      </c>
      <c r="DI404">
        <v>0</v>
      </c>
      <c r="DJ404">
        <v>0</v>
      </c>
      <c r="DK404">
        <v>0</v>
      </c>
      <c r="DL404">
        <v>0</v>
      </c>
      <c r="DM404">
        <v>0</v>
      </c>
      <c r="DN404">
        <v>0</v>
      </c>
      <c r="DO404">
        <v>0</v>
      </c>
      <c r="DP404">
        <v>1</v>
      </c>
      <c r="DQ404">
        <v>1</v>
      </c>
      <c r="DR404">
        <v>0</v>
      </c>
      <c r="DS404">
        <v>0</v>
      </c>
      <c r="DT404">
        <v>0</v>
      </c>
      <c r="DU404">
        <v>0</v>
      </c>
      <c r="DV404">
        <v>0</v>
      </c>
      <c r="DW404">
        <v>0</v>
      </c>
      <c r="DX404">
        <v>0</v>
      </c>
      <c r="DY404">
        <v>0</v>
      </c>
      <c r="DZ404">
        <v>1</v>
      </c>
      <c r="EA404">
        <v>0</v>
      </c>
      <c r="EB404">
        <v>0</v>
      </c>
      <c r="EC404">
        <v>0</v>
      </c>
      <c r="ED404">
        <v>0</v>
      </c>
      <c r="EE404">
        <v>0</v>
      </c>
      <c r="EF404">
        <v>0</v>
      </c>
      <c r="EG404">
        <v>0</v>
      </c>
      <c r="EH404">
        <v>0</v>
      </c>
      <c r="EI404">
        <v>0</v>
      </c>
      <c r="EJ404">
        <v>0</v>
      </c>
      <c r="EK404">
        <v>0</v>
      </c>
      <c r="EL404">
        <v>0</v>
      </c>
      <c r="EM404">
        <v>0</v>
      </c>
      <c r="EN404">
        <v>0</v>
      </c>
      <c r="EO404">
        <v>0</v>
      </c>
      <c r="EP404">
        <v>0</v>
      </c>
      <c r="EQ404">
        <v>0</v>
      </c>
      <c r="ER404">
        <v>0</v>
      </c>
      <c r="ES404">
        <v>0</v>
      </c>
      <c r="ET404">
        <v>0</v>
      </c>
      <c r="EU404">
        <v>0</v>
      </c>
      <c r="EV404">
        <v>1</v>
      </c>
      <c r="EW404">
        <v>1</v>
      </c>
      <c r="EX404">
        <v>0</v>
      </c>
      <c r="EY404">
        <v>1</v>
      </c>
      <c r="EZ404">
        <v>0</v>
      </c>
      <c r="FA404">
        <v>0</v>
      </c>
      <c r="FB404">
        <v>0</v>
      </c>
      <c r="FC404">
        <v>0</v>
      </c>
      <c r="FD404">
        <v>1</v>
      </c>
      <c r="FE404">
        <v>0</v>
      </c>
      <c r="FF404" t="s">
        <v>1925</v>
      </c>
      <c r="FG404" t="s">
        <v>1925</v>
      </c>
      <c r="FH404" t="s">
        <v>1925</v>
      </c>
      <c r="FI404" t="s">
        <v>1925</v>
      </c>
      <c r="FJ404" t="s">
        <v>1925</v>
      </c>
      <c r="FK404" t="s">
        <v>1925</v>
      </c>
      <c r="FL404">
        <v>0</v>
      </c>
      <c r="FM404">
        <v>0</v>
      </c>
      <c r="FN404">
        <v>0</v>
      </c>
      <c r="FO404">
        <v>0</v>
      </c>
      <c r="FP404">
        <v>0</v>
      </c>
      <c r="FQ404">
        <v>1</v>
      </c>
      <c r="FR404">
        <v>2</v>
      </c>
      <c r="FS404" t="s">
        <v>1925</v>
      </c>
      <c r="FT404" t="s">
        <v>1925</v>
      </c>
      <c r="FU404" t="s">
        <v>1925</v>
      </c>
      <c r="FV404" t="s">
        <v>1925</v>
      </c>
      <c r="FW404" t="s">
        <v>1925</v>
      </c>
      <c r="FX404" t="s">
        <v>1925</v>
      </c>
      <c r="FY404" t="s">
        <v>1925</v>
      </c>
      <c r="FZ404" t="s">
        <v>1925</v>
      </c>
      <c r="GA404" t="s">
        <v>1925</v>
      </c>
      <c r="GB404" t="s">
        <v>1925</v>
      </c>
      <c r="GC404">
        <v>1</v>
      </c>
      <c r="GD404">
        <v>2</v>
      </c>
      <c r="GE404">
        <v>0</v>
      </c>
      <c r="GF404">
        <v>0</v>
      </c>
      <c r="GG404">
        <v>0</v>
      </c>
      <c r="GH404">
        <v>0</v>
      </c>
      <c r="GI404">
        <v>0</v>
      </c>
      <c r="GJ404">
        <v>0</v>
      </c>
      <c r="GK404">
        <v>0</v>
      </c>
      <c r="GL404">
        <v>0</v>
      </c>
      <c r="GM404">
        <v>0</v>
      </c>
      <c r="GN404">
        <v>0</v>
      </c>
      <c r="GO404">
        <v>0</v>
      </c>
      <c r="GP404">
        <v>1</v>
      </c>
      <c r="GQ404">
        <v>0</v>
      </c>
      <c r="GR404" t="s">
        <v>1925</v>
      </c>
      <c r="GS404" t="s">
        <v>1925</v>
      </c>
      <c r="GT404" t="s">
        <v>1925</v>
      </c>
      <c r="GU404" t="s">
        <v>1925</v>
      </c>
      <c r="GV404" t="s">
        <v>1925</v>
      </c>
      <c r="GW404" t="s">
        <v>1925</v>
      </c>
      <c r="GX404" t="s">
        <v>1925</v>
      </c>
      <c r="GY404" t="s">
        <v>1925</v>
      </c>
      <c r="GZ404" t="s">
        <v>1925</v>
      </c>
      <c r="HA404" t="s">
        <v>1925</v>
      </c>
      <c r="HB404" t="s">
        <v>1925</v>
      </c>
      <c r="HC404" t="s">
        <v>1925</v>
      </c>
      <c r="HD404" t="s">
        <v>1925</v>
      </c>
      <c r="HE404">
        <v>0</v>
      </c>
      <c r="HF404" t="s">
        <v>1925</v>
      </c>
      <c r="HG404" t="s">
        <v>1925</v>
      </c>
      <c r="HH404" t="s">
        <v>1925</v>
      </c>
      <c r="HI404" t="s">
        <v>1925</v>
      </c>
      <c r="HJ404" t="s">
        <v>1925</v>
      </c>
      <c r="HK404" t="s">
        <v>1925</v>
      </c>
      <c r="HL404" t="s">
        <v>1925</v>
      </c>
      <c r="HM404" t="s">
        <v>1925</v>
      </c>
      <c r="HN404" t="s">
        <v>1925</v>
      </c>
      <c r="HO404" t="s">
        <v>1925</v>
      </c>
      <c r="HP404" t="s">
        <v>1925</v>
      </c>
      <c r="HQ404" t="s">
        <v>1925</v>
      </c>
      <c r="HR404" t="s">
        <v>1925</v>
      </c>
      <c r="HS404" t="s">
        <v>1925</v>
      </c>
    </row>
    <row r="405" spans="1:227" x14ac:dyDescent="0.35">
      <c r="A405" t="s">
        <v>1713</v>
      </c>
      <c r="B405" s="1">
        <v>41796</v>
      </c>
      <c r="C405" s="1">
        <v>42511</v>
      </c>
      <c r="D405">
        <v>1</v>
      </c>
      <c r="E405">
        <v>1</v>
      </c>
      <c r="F405">
        <v>0</v>
      </c>
      <c r="G405">
        <v>0</v>
      </c>
      <c r="H405">
        <v>1</v>
      </c>
      <c r="I405">
        <v>0</v>
      </c>
      <c r="J405">
        <v>0</v>
      </c>
      <c r="K405">
        <v>0</v>
      </c>
      <c r="L405">
        <v>0</v>
      </c>
      <c r="M405">
        <v>0</v>
      </c>
      <c r="N405">
        <v>1</v>
      </c>
      <c r="O405">
        <v>0</v>
      </c>
      <c r="P405">
        <v>0</v>
      </c>
      <c r="Q405">
        <v>0</v>
      </c>
      <c r="R405">
        <v>0</v>
      </c>
      <c r="S405">
        <v>1</v>
      </c>
      <c r="T405">
        <v>0</v>
      </c>
      <c r="U405">
        <v>0</v>
      </c>
      <c r="V405">
        <v>1</v>
      </c>
      <c r="W405">
        <v>0</v>
      </c>
      <c r="X405">
        <v>0</v>
      </c>
      <c r="Y405">
        <v>1</v>
      </c>
      <c r="Z405">
        <v>1</v>
      </c>
      <c r="AA405">
        <v>1</v>
      </c>
      <c r="AB405">
        <v>0</v>
      </c>
      <c r="AC405">
        <v>1</v>
      </c>
      <c r="AD405">
        <v>0</v>
      </c>
      <c r="AE405">
        <v>0</v>
      </c>
      <c r="AF405">
        <v>1</v>
      </c>
      <c r="AG405">
        <v>0</v>
      </c>
      <c r="AH405">
        <v>0</v>
      </c>
      <c r="AI405">
        <v>1</v>
      </c>
      <c r="AJ405">
        <v>0</v>
      </c>
      <c r="AK405">
        <v>0</v>
      </c>
      <c r="AL405">
        <v>1</v>
      </c>
      <c r="AM405">
        <v>0</v>
      </c>
      <c r="AN405">
        <v>0</v>
      </c>
      <c r="AO405">
        <v>1</v>
      </c>
      <c r="AP405">
        <v>0</v>
      </c>
      <c r="AQ405">
        <v>0</v>
      </c>
      <c r="AR405">
        <v>0</v>
      </c>
      <c r="AS405">
        <v>1</v>
      </c>
      <c r="AT405">
        <v>0</v>
      </c>
      <c r="AU405">
        <v>0</v>
      </c>
      <c r="AV405">
        <v>0</v>
      </c>
      <c r="AW405">
        <v>0</v>
      </c>
      <c r="AX405">
        <v>0</v>
      </c>
      <c r="AY405">
        <v>0</v>
      </c>
      <c r="AZ405">
        <v>0</v>
      </c>
      <c r="BA405">
        <v>0</v>
      </c>
      <c r="BB405">
        <v>0</v>
      </c>
      <c r="BC405">
        <v>0</v>
      </c>
      <c r="BD405">
        <v>0</v>
      </c>
      <c r="BE405">
        <v>0</v>
      </c>
      <c r="BF405">
        <v>0</v>
      </c>
      <c r="BG405">
        <v>0</v>
      </c>
      <c r="BH405">
        <v>0</v>
      </c>
      <c r="BI405">
        <v>0</v>
      </c>
      <c r="BJ405">
        <v>0</v>
      </c>
      <c r="BK405">
        <v>1</v>
      </c>
      <c r="BL405">
        <v>0</v>
      </c>
      <c r="BM405">
        <v>0</v>
      </c>
      <c r="BN405">
        <v>0</v>
      </c>
      <c r="BO405">
        <v>1</v>
      </c>
      <c r="BP405">
        <v>0</v>
      </c>
      <c r="BQ405">
        <v>0</v>
      </c>
      <c r="BR405">
        <v>0</v>
      </c>
      <c r="BS405">
        <v>0</v>
      </c>
      <c r="BT405">
        <v>1</v>
      </c>
      <c r="BU405">
        <v>0</v>
      </c>
      <c r="BV405">
        <v>0</v>
      </c>
      <c r="BW405">
        <v>0</v>
      </c>
      <c r="BX405">
        <v>0</v>
      </c>
      <c r="BY405">
        <v>0</v>
      </c>
      <c r="BZ405">
        <v>0</v>
      </c>
      <c r="CA405">
        <v>0</v>
      </c>
      <c r="CB405">
        <v>1</v>
      </c>
      <c r="CC405">
        <v>0</v>
      </c>
      <c r="CD405">
        <v>0</v>
      </c>
      <c r="CE405">
        <v>0</v>
      </c>
      <c r="CF405">
        <v>0</v>
      </c>
      <c r="CG405">
        <v>0</v>
      </c>
      <c r="CH405">
        <v>0</v>
      </c>
      <c r="CI405">
        <v>1</v>
      </c>
      <c r="CJ405">
        <v>0</v>
      </c>
      <c r="CK405">
        <v>0</v>
      </c>
      <c r="CL405">
        <v>0</v>
      </c>
      <c r="CM405">
        <v>0</v>
      </c>
      <c r="CN405">
        <v>0</v>
      </c>
      <c r="CO405">
        <v>0</v>
      </c>
      <c r="CP405">
        <v>0</v>
      </c>
      <c r="CQ405">
        <v>0</v>
      </c>
      <c r="CR405">
        <v>0</v>
      </c>
      <c r="CS405">
        <v>0</v>
      </c>
      <c r="CT405">
        <v>0</v>
      </c>
      <c r="CU405">
        <v>1</v>
      </c>
      <c r="CV405">
        <v>0</v>
      </c>
      <c r="CW405">
        <v>0</v>
      </c>
      <c r="CX405">
        <v>0</v>
      </c>
      <c r="CY405">
        <v>1</v>
      </c>
      <c r="CZ405">
        <v>0</v>
      </c>
      <c r="DA405">
        <v>1</v>
      </c>
      <c r="DB405">
        <v>0</v>
      </c>
      <c r="DC405">
        <v>1</v>
      </c>
      <c r="DD405">
        <v>0</v>
      </c>
      <c r="DE405">
        <v>0</v>
      </c>
      <c r="DF405">
        <v>1</v>
      </c>
      <c r="DG405">
        <v>0</v>
      </c>
      <c r="DH405">
        <v>1</v>
      </c>
      <c r="DI405">
        <v>0</v>
      </c>
      <c r="DJ405">
        <v>0</v>
      </c>
      <c r="DK405">
        <v>0</v>
      </c>
      <c r="DL405">
        <v>0</v>
      </c>
      <c r="DM405">
        <v>0</v>
      </c>
      <c r="DN405">
        <v>0</v>
      </c>
      <c r="DO405">
        <v>0</v>
      </c>
      <c r="DP405">
        <v>1</v>
      </c>
      <c r="DQ405">
        <v>1</v>
      </c>
      <c r="DR405">
        <v>0</v>
      </c>
      <c r="DS405">
        <v>0</v>
      </c>
      <c r="DT405">
        <v>0</v>
      </c>
      <c r="DU405">
        <v>0</v>
      </c>
      <c r="DV405">
        <v>0</v>
      </c>
      <c r="DW405">
        <v>0</v>
      </c>
      <c r="DX405">
        <v>0</v>
      </c>
      <c r="DY405">
        <v>0</v>
      </c>
      <c r="DZ405">
        <v>1</v>
      </c>
      <c r="EA405">
        <v>0</v>
      </c>
      <c r="EB405">
        <v>0</v>
      </c>
      <c r="EC405">
        <v>0</v>
      </c>
      <c r="ED405">
        <v>0</v>
      </c>
      <c r="EE405">
        <v>0</v>
      </c>
      <c r="EF405">
        <v>0</v>
      </c>
      <c r="EG405">
        <v>0</v>
      </c>
      <c r="EH405">
        <v>0</v>
      </c>
      <c r="EI405">
        <v>0</v>
      </c>
      <c r="EJ405">
        <v>0</v>
      </c>
      <c r="EK405">
        <v>0</v>
      </c>
      <c r="EL405">
        <v>0</v>
      </c>
      <c r="EM405">
        <v>1</v>
      </c>
      <c r="EN405">
        <v>0</v>
      </c>
      <c r="EO405">
        <v>0</v>
      </c>
      <c r="EP405">
        <v>0</v>
      </c>
      <c r="EQ405">
        <v>0</v>
      </c>
      <c r="ER405">
        <v>0</v>
      </c>
      <c r="ES405">
        <v>0</v>
      </c>
      <c r="ET405">
        <v>0</v>
      </c>
      <c r="EU405">
        <v>0</v>
      </c>
      <c r="EV405">
        <v>0</v>
      </c>
      <c r="EW405">
        <v>1</v>
      </c>
      <c r="EX405">
        <v>0</v>
      </c>
      <c r="EY405">
        <v>1</v>
      </c>
      <c r="EZ405">
        <v>0</v>
      </c>
      <c r="FA405">
        <v>0</v>
      </c>
      <c r="FB405">
        <v>0</v>
      </c>
      <c r="FC405">
        <v>0</v>
      </c>
      <c r="FD405">
        <v>1</v>
      </c>
      <c r="FE405">
        <v>0</v>
      </c>
      <c r="FF405" t="s">
        <v>1925</v>
      </c>
      <c r="FG405" t="s">
        <v>1925</v>
      </c>
      <c r="FH405" t="s">
        <v>1925</v>
      </c>
      <c r="FI405" t="s">
        <v>1925</v>
      </c>
      <c r="FJ405" t="s">
        <v>1925</v>
      </c>
      <c r="FK405" t="s">
        <v>1925</v>
      </c>
      <c r="FL405">
        <v>0</v>
      </c>
      <c r="FM405">
        <v>0</v>
      </c>
      <c r="FN405">
        <v>0</v>
      </c>
      <c r="FO405">
        <v>0</v>
      </c>
      <c r="FP405">
        <v>0</v>
      </c>
      <c r="FQ405">
        <v>1</v>
      </c>
      <c r="FR405">
        <v>2</v>
      </c>
      <c r="FS405" t="s">
        <v>1925</v>
      </c>
      <c r="FT405" t="s">
        <v>1925</v>
      </c>
      <c r="FU405" t="s">
        <v>1925</v>
      </c>
      <c r="FV405" t="s">
        <v>1925</v>
      </c>
      <c r="FW405" t="s">
        <v>1925</v>
      </c>
      <c r="FX405" t="s">
        <v>1925</v>
      </c>
      <c r="FY405" t="s">
        <v>1925</v>
      </c>
      <c r="FZ405" t="s">
        <v>1925</v>
      </c>
      <c r="GA405" t="s">
        <v>1925</v>
      </c>
      <c r="GB405" t="s">
        <v>1925</v>
      </c>
      <c r="GC405">
        <v>1</v>
      </c>
      <c r="GD405">
        <v>2</v>
      </c>
      <c r="GE405">
        <v>0</v>
      </c>
      <c r="GF405">
        <v>0</v>
      </c>
      <c r="GG405">
        <v>0</v>
      </c>
      <c r="GH405">
        <v>0</v>
      </c>
      <c r="GI405">
        <v>0</v>
      </c>
      <c r="GJ405">
        <v>0</v>
      </c>
      <c r="GK405">
        <v>0</v>
      </c>
      <c r="GL405">
        <v>0</v>
      </c>
      <c r="GM405">
        <v>0</v>
      </c>
      <c r="GN405">
        <v>0</v>
      </c>
      <c r="GO405">
        <v>0</v>
      </c>
      <c r="GP405">
        <v>1</v>
      </c>
      <c r="GQ405">
        <v>0</v>
      </c>
      <c r="GR405" t="s">
        <v>1925</v>
      </c>
      <c r="GS405" t="s">
        <v>1925</v>
      </c>
      <c r="GT405" t="s">
        <v>1925</v>
      </c>
      <c r="GU405" t="s">
        <v>1925</v>
      </c>
      <c r="GV405" t="s">
        <v>1925</v>
      </c>
      <c r="GW405" t="s">
        <v>1925</v>
      </c>
      <c r="GX405" t="s">
        <v>1925</v>
      </c>
      <c r="GY405" t="s">
        <v>1925</v>
      </c>
      <c r="GZ405" t="s">
        <v>1925</v>
      </c>
      <c r="HA405" t="s">
        <v>1925</v>
      </c>
      <c r="HB405" t="s">
        <v>1925</v>
      </c>
      <c r="HC405" t="s">
        <v>1925</v>
      </c>
      <c r="HD405" t="s">
        <v>1925</v>
      </c>
      <c r="HE405">
        <v>0</v>
      </c>
      <c r="HF405" t="s">
        <v>1925</v>
      </c>
      <c r="HG405" t="s">
        <v>1925</v>
      </c>
      <c r="HH405" t="s">
        <v>1925</v>
      </c>
      <c r="HI405" t="s">
        <v>1925</v>
      </c>
      <c r="HJ405" t="s">
        <v>1925</v>
      </c>
      <c r="HK405" t="s">
        <v>1925</v>
      </c>
      <c r="HL405" t="s">
        <v>1925</v>
      </c>
      <c r="HM405" t="s">
        <v>1925</v>
      </c>
      <c r="HN405" t="s">
        <v>1925</v>
      </c>
      <c r="HO405" t="s">
        <v>1925</v>
      </c>
      <c r="HP405" t="s">
        <v>1925</v>
      </c>
      <c r="HQ405" t="s">
        <v>1925</v>
      </c>
      <c r="HR405" t="s">
        <v>1925</v>
      </c>
      <c r="HS405" t="s">
        <v>1925</v>
      </c>
    </row>
    <row r="406" spans="1:227" x14ac:dyDescent="0.35">
      <c r="A406" t="s">
        <v>1713</v>
      </c>
      <c r="B406" s="1">
        <v>42512</v>
      </c>
      <c r="C406" s="1">
        <v>43435</v>
      </c>
      <c r="D406">
        <v>1</v>
      </c>
      <c r="E406">
        <v>1</v>
      </c>
      <c r="F406">
        <v>0</v>
      </c>
      <c r="G406">
        <v>0</v>
      </c>
      <c r="H406">
        <v>1</v>
      </c>
      <c r="I406">
        <v>0</v>
      </c>
      <c r="J406">
        <v>0</v>
      </c>
      <c r="K406">
        <v>0</v>
      </c>
      <c r="L406">
        <v>0</v>
      </c>
      <c r="M406">
        <v>0</v>
      </c>
      <c r="N406">
        <v>1</v>
      </c>
      <c r="O406">
        <v>0</v>
      </c>
      <c r="P406">
        <v>0</v>
      </c>
      <c r="Q406">
        <v>0</v>
      </c>
      <c r="R406">
        <v>0</v>
      </c>
      <c r="S406">
        <v>1</v>
      </c>
      <c r="T406">
        <v>0</v>
      </c>
      <c r="U406">
        <v>0</v>
      </c>
      <c r="V406">
        <v>1</v>
      </c>
      <c r="W406">
        <v>0</v>
      </c>
      <c r="X406">
        <v>0</v>
      </c>
      <c r="Y406">
        <v>1</v>
      </c>
      <c r="Z406">
        <v>1</v>
      </c>
      <c r="AA406">
        <v>1</v>
      </c>
      <c r="AB406">
        <v>0</v>
      </c>
      <c r="AC406">
        <v>1</v>
      </c>
      <c r="AD406">
        <v>0</v>
      </c>
      <c r="AE406">
        <v>0</v>
      </c>
      <c r="AF406">
        <v>1</v>
      </c>
      <c r="AG406">
        <v>0</v>
      </c>
      <c r="AH406">
        <v>0</v>
      </c>
      <c r="AI406">
        <v>1</v>
      </c>
      <c r="AJ406">
        <v>0</v>
      </c>
      <c r="AK406">
        <v>0</v>
      </c>
      <c r="AL406">
        <v>1</v>
      </c>
      <c r="AM406">
        <v>0</v>
      </c>
      <c r="AN406">
        <v>0</v>
      </c>
      <c r="AO406">
        <v>1</v>
      </c>
      <c r="AP406">
        <v>0</v>
      </c>
      <c r="AQ406">
        <v>0</v>
      </c>
      <c r="AR406">
        <v>0</v>
      </c>
      <c r="AS406">
        <v>1</v>
      </c>
      <c r="AT406">
        <v>0</v>
      </c>
      <c r="AU406">
        <v>0</v>
      </c>
      <c r="AV406">
        <v>0</v>
      </c>
      <c r="AW406">
        <v>0</v>
      </c>
      <c r="AX406">
        <v>0</v>
      </c>
      <c r="AY406">
        <v>0</v>
      </c>
      <c r="AZ406">
        <v>0</v>
      </c>
      <c r="BA406">
        <v>0</v>
      </c>
      <c r="BB406">
        <v>0</v>
      </c>
      <c r="BC406">
        <v>0</v>
      </c>
      <c r="BD406">
        <v>0</v>
      </c>
      <c r="BE406">
        <v>0</v>
      </c>
      <c r="BF406">
        <v>0</v>
      </c>
      <c r="BG406">
        <v>0</v>
      </c>
      <c r="BH406">
        <v>0</v>
      </c>
      <c r="BI406">
        <v>0</v>
      </c>
      <c r="BJ406">
        <v>0</v>
      </c>
      <c r="BK406">
        <v>1</v>
      </c>
      <c r="BL406">
        <v>0</v>
      </c>
      <c r="BM406">
        <v>0</v>
      </c>
      <c r="BN406">
        <v>0</v>
      </c>
      <c r="BO406">
        <v>1</v>
      </c>
      <c r="BP406">
        <v>0</v>
      </c>
      <c r="BQ406">
        <v>0</v>
      </c>
      <c r="BR406">
        <v>0</v>
      </c>
      <c r="BS406">
        <v>0</v>
      </c>
      <c r="BT406">
        <v>1</v>
      </c>
      <c r="BU406">
        <v>0</v>
      </c>
      <c r="BV406">
        <v>0</v>
      </c>
      <c r="BW406">
        <v>0</v>
      </c>
      <c r="BX406">
        <v>0</v>
      </c>
      <c r="BY406">
        <v>0</v>
      </c>
      <c r="BZ406">
        <v>0</v>
      </c>
      <c r="CA406">
        <v>0</v>
      </c>
      <c r="CB406">
        <v>1</v>
      </c>
      <c r="CC406">
        <v>0</v>
      </c>
      <c r="CD406">
        <v>0</v>
      </c>
      <c r="CE406">
        <v>0</v>
      </c>
      <c r="CF406">
        <v>0</v>
      </c>
      <c r="CG406">
        <v>0</v>
      </c>
      <c r="CH406">
        <v>0</v>
      </c>
      <c r="CI406">
        <v>1</v>
      </c>
      <c r="CJ406">
        <v>0</v>
      </c>
      <c r="CK406">
        <v>0</v>
      </c>
      <c r="CL406">
        <v>0</v>
      </c>
      <c r="CM406">
        <v>0</v>
      </c>
      <c r="CN406">
        <v>0</v>
      </c>
      <c r="CO406">
        <v>0</v>
      </c>
      <c r="CP406">
        <v>0</v>
      </c>
      <c r="CQ406">
        <v>0</v>
      </c>
      <c r="CR406">
        <v>0</v>
      </c>
      <c r="CS406">
        <v>0</v>
      </c>
      <c r="CT406">
        <v>0</v>
      </c>
      <c r="CU406">
        <v>1</v>
      </c>
      <c r="CV406">
        <v>0</v>
      </c>
      <c r="CW406">
        <v>0</v>
      </c>
      <c r="CX406">
        <v>0</v>
      </c>
      <c r="CY406">
        <v>1</v>
      </c>
      <c r="CZ406">
        <v>1</v>
      </c>
      <c r="DA406">
        <v>1</v>
      </c>
      <c r="DB406">
        <v>0</v>
      </c>
      <c r="DC406">
        <v>1</v>
      </c>
      <c r="DD406">
        <v>0</v>
      </c>
      <c r="DE406">
        <v>0</v>
      </c>
      <c r="DF406">
        <v>1</v>
      </c>
      <c r="DG406">
        <v>0</v>
      </c>
      <c r="DH406">
        <v>1</v>
      </c>
      <c r="DI406">
        <v>0</v>
      </c>
      <c r="DJ406">
        <v>0</v>
      </c>
      <c r="DK406">
        <v>0</v>
      </c>
      <c r="DL406">
        <v>0</v>
      </c>
      <c r="DM406">
        <v>0</v>
      </c>
      <c r="DN406">
        <v>0</v>
      </c>
      <c r="DO406">
        <v>0</v>
      </c>
      <c r="DP406">
        <v>1</v>
      </c>
      <c r="DQ406">
        <v>1</v>
      </c>
      <c r="DR406">
        <v>0</v>
      </c>
      <c r="DS406">
        <v>0</v>
      </c>
      <c r="DT406">
        <v>0</v>
      </c>
      <c r="DU406">
        <v>0</v>
      </c>
      <c r="DV406">
        <v>0</v>
      </c>
      <c r="DW406">
        <v>0</v>
      </c>
      <c r="DX406">
        <v>0</v>
      </c>
      <c r="DY406">
        <v>0</v>
      </c>
      <c r="DZ406">
        <v>1</v>
      </c>
      <c r="EA406">
        <v>0</v>
      </c>
      <c r="EB406">
        <v>0</v>
      </c>
      <c r="EC406">
        <v>0</v>
      </c>
      <c r="ED406">
        <v>0</v>
      </c>
      <c r="EE406">
        <v>0</v>
      </c>
      <c r="EF406">
        <v>0</v>
      </c>
      <c r="EG406">
        <v>0</v>
      </c>
      <c r="EH406">
        <v>0</v>
      </c>
      <c r="EI406">
        <v>0</v>
      </c>
      <c r="EJ406">
        <v>0</v>
      </c>
      <c r="EK406">
        <v>0</v>
      </c>
      <c r="EL406">
        <v>0</v>
      </c>
      <c r="EM406">
        <v>1</v>
      </c>
      <c r="EN406">
        <v>0</v>
      </c>
      <c r="EO406">
        <v>0</v>
      </c>
      <c r="EP406">
        <v>0</v>
      </c>
      <c r="EQ406">
        <v>0</v>
      </c>
      <c r="ER406">
        <v>0</v>
      </c>
      <c r="ES406">
        <v>0</v>
      </c>
      <c r="ET406">
        <v>0</v>
      </c>
      <c r="EU406">
        <v>0</v>
      </c>
      <c r="EV406">
        <v>0</v>
      </c>
      <c r="EW406">
        <v>1</v>
      </c>
      <c r="EX406">
        <v>0</v>
      </c>
      <c r="EY406">
        <v>1</v>
      </c>
      <c r="EZ406">
        <v>0</v>
      </c>
      <c r="FA406">
        <v>0</v>
      </c>
      <c r="FB406">
        <v>0</v>
      </c>
      <c r="FC406">
        <v>0</v>
      </c>
      <c r="FD406">
        <v>1</v>
      </c>
      <c r="FE406">
        <v>0</v>
      </c>
      <c r="FF406" t="s">
        <v>1925</v>
      </c>
      <c r="FG406" t="s">
        <v>1925</v>
      </c>
      <c r="FH406" t="s">
        <v>1925</v>
      </c>
      <c r="FI406" t="s">
        <v>1925</v>
      </c>
      <c r="FJ406" t="s">
        <v>1925</v>
      </c>
      <c r="FK406" t="s">
        <v>1925</v>
      </c>
      <c r="FL406">
        <v>0</v>
      </c>
      <c r="FM406">
        <v>0</v>
      </c>
      <c r="FN406">
        <v>0</v>
      </c>
      <c r="FO406">
        <v>0</v>
      </c>
      <c r="FP406">
        <v>0</v>
      </c>
      <c r="FQ406">
        <v>1</v>
      </c>
      <c r="FR406">
        <v>2</v>
      </c>
      <c r="FS406" t="s">
        <v>1925</v>
      </c>
      <c r="FT406" t="s">
        <v>1925</v>
      </c>
      <c r="FU406" t="s">
        <v>1925</v>
      </c>
      <c r="FV406" t="s">
        <v>1925</v>
      </c>
      <c r="FW406" t="s">
        <v>1925</v>
      </c>
      <c r="FX406" t="s">
        <v>1925</v>
      </c>
      <c r="FY406" t="s">
        <v>1925</v>
      </c>
      <c r="FZ406" t="s">
        <v>1925</v>
      </c>
      <c r="GA406" t="s">
        <v>1925</v>
      </c>
      <c r="GB406" t="s">
        <v>1925</v>
      </c>
      <c r="GC406">
        <v>1</v>
      </c>
      <c r="GD406">
        <v>2</v>
      </c>
      <c r="GE406">
        <v>0</v>
      </c>
      <c r="GF406">
        <v>0</v>
      </c>
      <c r="GG406">
        <v>0</v>
      </c>
      <c r="GH406">
        <v>0</v>
      </c>
      <c r="GI406">
        <v>0</v>
      </c>
      <c r="GJ406">
        <v>0</v>
      </c>
      <c r="GK406">
        <v>0</v>
      </c>
      <c r="GL406">
        <v>0</v>
      </c>
      <c r="GM406">
        <v>0</v>
      </c>
      <c r="GN406">
        <v>0</v>
      </c>
      <c r="GO406">
        <v>0</v>
      </c>
      <c r="GP406">
        <v>1</v>
      </c>
      <c r="GQ406">
        <v>0</v>
      </c>
      <c r="GR406" t="s">
        <v>1925</v>
      </c>
      <c r="GS406" t="s">
        <v>1925</v>
      </c>
      <c r="GT406" t="s">
        <v>1925</v>
      </c>
      <c r="GU406" t="s">
        <v>1925</v>
      </c>
      <c r="GV406" t="s">
        <v>1925</v>
      </c>
      <c r="GW406" t="s">
        <v>1925</v>
      </c>
      <c r="GX406" t="s">
        <v>1925</v>
      </c>
      <c r="GY406" t="s">
        <v>1925</v>
      </c>
      <c r="GZ406" t="s">
        <v>1925</v>
      </c>
      <c r="HA406" t="s">
        <v>1925</v>
      </c>
      <c r="HB406" t="s">
        <v>1925</v>
      </c>
      <c r="HC406" t="s">
        <v>1925</v>
      </c>
      <c r="HD406" t="s">
        <v>1925</v>
      </c>
      <c r="HE406">
        <v>0</v>
      </c>
      <c r="HF406" t="s">
        <v>1925</v>
      </c>
      <c r="HG406" t="s">
        <v>1925</v>
      </c>
      <c r="HH406" t="s">
        <v>1925</v>
      </c>
      <c r="HI406" t="s">
        <v>1925</v>
      </c>
      <c r="HJ406" t="s">
        <v>1925</v>
      </c>
      <c r="HK406" t="s">
        <v>1925</v>
      </c>
      <c r="HL406" t="s">
        <v>1925</v>
      </c>
      <c r="HM406" t="s">
        <v>1925</v>
      </c>
      <c r="HN406" t="s">
        <v>1925</v>
      </c>
      <c r="HO406" t="s">
        <v>1925</v>
      </c>
      <c r="HP406" t="s">
        <v>1925</v>
      </c>
      <c r="HQ406" t="s">
        <v>1925</v>
      </c>
      <c r="HR406" t="s">
        <v>1925</v>
      </c>
      <c r="HS406" t="s">
        <v>1925</v>
      </c>
    </row>
    <row r="407" spans="1:227" x14ac:dyDescent="0.35">
      <c r="A407" t="s">
        <v>1757</v>
      </c>
      <c r="B407" s="1">
        <v>39448</v>
      </c>
      <c r="C407" s="1">
        <v>39532</v>
      </c>
      <c r="D407">
        <v>1</v>
      </c>
      <c r="E407">
        <v>1</v>
      </c>
      <c r="F407">
        <v>1</v>
      </c>
      <c r="G407">
        <v>0</v>
      </c>
      <c r="H407">
        <v>0</v>
      </c>
      <c r="I407">
        <v>0</v>
      </c>
      <c r="J407">
        <v>0</v>
      </c>
      <c r="K407">
        <v>0</v>
      </c>
      <c r="L407">
        <v>0</v>
      </c>
      <c r="M407">
        <v>0</v>
      </c>
      <c r="N407">
        <v>0</v>
      </c>
      <c r="O407">
        <v>0</v>
      </c>
      <c r="P407">
        <v>0</v>
      </c>
      <c r="Q407">
        <v>0</v>
      </c>
      <c r="R407">
        <v>0</v>
      </c>
      <c r="S407">
        <v>1</v>
      </c>
      <c r="T407">
        <v>0</v>
      </c>
      <c r="U407">
        <v>0</v>
      </c>
      <c r="V407">
        <v>1</v>
      </c>
      <c r="W407">
        <v>0</v>
      </c>
      <c r="X407">
        <v>0</v>
      </c>
      <c r="Y407">
        <v>0</v>
      </c>
      <c r="Z407">
        <v>0</v>
      </c>
      <c r="AA407">
        <v>0</v>
      </c>
      <c r="AB407">
        <v>0</v>
      </c>
      <c r="AC407">
        <v>1</v>
      </c>
      <c r="AD407">
        <v>0</v>
      </c>
      <c r="AE407">
        <v>0</v>
      </c>
      <c r="AF407">
        <v>1</v>
      </c>
      <c r="AG407">
        <v>0</v>
      </c>
      <c r="AH407">
        <v>1</v>
      </c>
      <c r="AI407">
        <v>0</v>
      </c>
      <c r="AJ407">
        <v>0</v>
      </c>
      <c r="AK407">
        <v>0</v>
      </c>
      <c r="AL407">
        <v>1</v>
      </c>
      <c r="AM407">
        <v>1</v>
      </c>
      <c r="AN407">
        <v>1</v>
      </c>
      <c r="AO407">
        <v>0</v>
      </c>
      <c r="AP407">
        <v>0</v>
      </c>
      <c r="AQ407">
        <v>0</v>
      </c>
      <c r="AR407">
        <v>0</v>
      </c>
      <c r="AS407">
        <v>0</v>
      </c>
      <c r="AT407">
        <v>0</v>
      </c>
      <c r="AU407">
        <v>0</v>
      </c>
      <c r="AV407">
        <v>0</v>
      </c>
      <c r="AW407">
        <v>0</v>
      </c>
      <c r="AX407">
        <v>0</v>
      </c>
      <c r="AY407">
        <v>1</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1</v>
      </c>
      <c r="BT407">
        <v>1</v>
      </c>
      <c r="BU407">
        <v>0</v>
      </c>
      <c r="BV407">
        <v>0</v>
      </c>
      <c r="BW407">
        <v>0</v>
      </c>
      <c r="BX407">
        <v>0</v>
      </c>
      <c r="BY407">
        <v>0</v>
      </c>
      <c r="BZ407">
        <v>1</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1</v>
      </c>
      <c r="CV407">
        <v>0</v>
      </c>
      <c r="CW407">
        <v>0</v>
      </c>
      <c r="CX407">
        <v>0</v>
      </c>
      <c r="CY407">
        <v>0</v>
      </c>
      <c r="CZ407">
        <v>0</v>
      </c>
      <c r="DA407">
        <v>0</v>
      </c>
      <c r="DB407">
        <v>0</v>
      </c>
      <c r="DC407">
        <v>1</v>
      </c>
      <c r="DD407">
        <v>0</v>
      </c>
      <c r="DE407">
        <v>0</v>
      </c>
      <c r="DF407">
        <v>1</v>
      </c>
      <c r="DG407">
        <v>0</v>
      </c>
      <c r="DH407">
        <v>1</v>
      </c>
      <c r="DI407">
        <v>0</v>
      </c>
      <c r="DJ407">
        <v>0</v>
      </c>
      <c r="DK407">
        <v>1</v>
      </c>
      <c r="DL407">
        <v>1</v>
      </c>
      <c r="DM407">
        <v>0</v>
      </c>
      <c r="DN407">
        <v>0</v>
      </c>
      <c r="DO407">
        <v>0</v>
      </c>
      <c r="DP407">
        <v>0</v>
      </c>
      <c r="DQ407">
        <v>0</v>
      </c>
      <c r="DR407">
        <v>0</v>
      </c>
      <c r="DS407">
        <v>0</v>
      </c>
      <c r="DT407">
        <v>0</v>
      </c>
      <c r="DU407">
        <v>0</v>
      </c>
      <c r="DV407">
        <v>0</v>
      </c>
      <c r="DW407">
        <v>0</v>
      </c>
      <c r="DX407">
        <v>0</v>
      </c>
      <c r="DY407">
        <v>0</v>
      </c>
      <c r="DZ407">
        <v>1</v>
      </c>
      <c r="EA407">
        <v>0</v>
      </c>
      <c r="EB407">
        <v>0</v>
      </c>
      <c r="EC407">
        <v>0</v>
      </c>
      <c r="ED407">
        <v>0</v>
      </c>
      <c r="EE407">
        <v>0</v>
      </c>
      <c r="EF407">
        <v>0</v>
      </c>
      <c r="EG407">
        <v>0</v>
      </c>
      <c r="EH407">
        <v>0</v>
      </c>
      <c r="EI407">
        <v>0</v>
      </c>
      <c r="EJ407">
        <v>0</v>
      </c>
      <c r="EK407">
        <v>0</v>
      </c>
      <c r="EL407">
        <v>1</v>
      </c>
      <c r="EM407">
        <v>0</v>
      </c>
      <c r="EN407">
        <v>0</v>
      </c>
      <c r="EO407">
        <v>0</v>
      </c>
      <c r="EP407">
        <v>0</v>
      </c>
      <c r="EQ407">
        <v>0</v>
      </c>
      <c r="ER407">
        <v>0</v>
      </c>
      <c r="ES407">
        <v>0</v>
      </c>
      <c r="ET407">
        <v>0</v>
      </c>
      <c r="EU407">
        <v>0</v>
      </c>
      <c r="EV407">
        <v>0</v>
      </c>
      <c r="EW407">
        <v>2</v>
      </c>
      <c r="EX407" t="s">
        <v>1925</v>
      </c>
      <c r="EY407" t="s">
        <v>1925</v>
      </c>
      <c r="EZ407" t="s">
        <v>1925</v>
      </c>
      <c r="FA407" t="s">
        <v>1925</v>
      </c>
      <c r="FB407" t="s">
        <v>1925</v>
      </c>
      <c r="FC407" t="s">
        <v>1925</v>
      </c>
      <c r="FD407" t="s">
        <v>1925</v>
      </c>
      <c r="FE407">
        <v>0</v>
      </c>
      <c r="FF407" t="s">
        <v>1925</v>
      </c>
      <c r="FG407" t="s">
        <v>1925</v>
      </c>
      <c r="FH407" t="s">
        <v>1925</v>
      </c>
      <c r="FI407" t="s">
        <v>1925</v>
      </c>
      <c r="FJ407" t="s">
        <v>1925</v>
      </c>
      <c r="FK407" t="s">
        <v>1925</v>
      </c>
      <c r="FL407">
        <v>0</v>
      </c>
      <c r="FM407">
        <v>1</v>
      </c>
      <c r="FN407">
        <v>0</v>
      </c>
      <c r="FO407">
        <v>0</v>
      </c>
      <c r="FP407">
        <v>0</v>
      </c>
      <c r="FQ407">
        <v>0</v>
      </c>
      <c r="FR407">
        <v>2</v>
      </c>
      <c r="FS407" t="s">
        <v>1925</v>
      </c>
      <c r="FT407" t="s">
        <v>1925</v>
      </c>
      <c r="FU407" t="s">
        <v>1925</v>
      </c>
      <c r="FV407" t="s">
        <v>1925</v>
      </c>
      <c r="FW407" t="s">
        <v>1925</v>
      </c>
      <c r="FX407" t="s">
        <v>1925</v>
      </c>
      <c r="FY407" t="s">
        <v>1925</v>
      </c>
      <c r="FZ407" t="s">
        <v>1925</v>
      </c>
      <c r="GA407" t="s">
        <v>1925</v>
      </c>
      <c r="GB407" t="s">
        <v>1925</v>
      </c>
      <c r="GC407">
        <v>1</v>
      </c>
      <c r="GD407">
        <v>0</v>
      </c>
      <c r="GE407">
        <v>1</v>
      </c>
      <c r="GF407">
        <v>1</v>
      </c>
      <c r="GG407">
        <v>0</v>
      </c>
      <c r="GH407">
        <v>1</v>
      </c>
      <c r="GI407">
        <v>1</v>
      </c>
      <c r="GJ407">
        <v>1</v>
      </c>
      <c r="GK407">
        <v>0</v>
      </c>
      <c r="GL407">
        <v>0</v>
      </c>
      <c r="GM407">
        <v>0</v>
      </c>
      <c r="GN407">
        <v>1</v>
      </c>
      <c r="GO407">
        <v>0</v>
      </c>
      <c r="GP407">
        <v>0</v>
      </c>
      <c r="GQ407">
        <v>1</v>
      </c>
      <c r="GR407">
        <v>1</v>
      </c>
      <c r="GS407">
        <v>1</v>
      </c>
      <c r="GT407">
        <v>0</v>
      </c>
      <c r="GU407">
        <v>1</v>
      </c>
      <c r="GV407">
        <v>0</v>
      </c>
      <c r="GW407">
        <v>0</v>
      </c>
      <c r="GX407">
        <v>0</v>
      </c>
      <c r="GY407">
        <v>0</v>
      </c>
      <c r="GZ407">
        <v>0</v>
      </c>
      <c r="HA407">
        <v>0</v>
      </c>
      <c r="HB407">
        <v>0</v>
      </c>
      <c r="HC407">
        <v>0</v>
      </c>
      <c r="HD407">
        <v>0</v>
      </c>
      <c r="HE407">
        <v>0</v>
      </c>
      <c r="HF407" t="s">
        <v>1925</v>
      </c>
      <c r="HG407" t="s">
        <v>1925</v>
      </c>
      <c r="HH407" t="s">
        <v>1925</v>
      </c>
      <c r="HI407" t="s">
        <v>1925</v>
      </c>
      <c r="HJ407" t="s">
        <v>1925</v>
      </c>
      <c r="HK407" t="s">
        <v>1925</v>
      </c>
      <c r="HL407" t="s">
        <v>1925</v>
      </c>
      <c r="HM407" t="s">
        <v>1925</v>
      </c>
      <c r="HN407" t="s">
        <v>1925</v>
      </c>
      <c r="HO407" t="s">
        <v>1925</v>
      </c>
      <c r="HP407" t="s">
        <v>1925</v>
      </c>
      <c r="HQ407" t="s">
        <v>1925</v>
      </c>
      <c r="HR407" t="s">
        <v>1925</v>
      </c>
      <c r="HS407" t="s">
        <v>1925</v>
      </c>
    </row>
    <row r="408" spans="1:227" x14ac:dyDescent="0.35">
      <c r="A408" t="s">
        <v>1757</v>
      </c>
      <c r="B408" s="1">
        <v>39533</v>
      </c>
      <c r="C408" s="1">
        <v>39534</v>
      </c>
      <c r="D408">
        <v>1</v>
      </c>
      <c r="E408">
        <v>1</v>
      </c>
      <c r="F408">
        <v>1</v>
      </c>
      <c r="G408">
        <v>0</v>
      </c>
      <c r="H408">
        <v>0</v>
      </c>
      <c r="I408">
        <v>0</v>
      </c>
      <c r="J408">
        <v>0</v>
      </c>
      <c r="K408">
        <v>0</v>
      </c>
      <c r="L408">
        <v>0</v>
      </c>
      <c r="M408">
        <v>0</v>
      </c>
      <c r="N408">
        <v>0</v>
      </c>
      <c r="O408">
        <v>0</v>
      </c>
      <c r="P408">
        <v>0</v>
      </c>
      <c r="Q408">
        <v>0</v>
      </c>
      <c r="R408">
        <v>0</v>
      </c>
      <c r="S408">
        <v>1</v>
      </c>
      <c r="T408">
        <v>0</v>
      </c>
      <c r="U408">
        <v>0</v>
      </c>
      <c r="V408">
        <v>1</v>
      </c>
      <c r="W408">
        <v>0</v>
      </c>
      <c r="X408">
        <v>0</v>
      </c>
      <c r="Y408">
        <v>0</v>
      </c>
      <c r="Z408">
        <v>0</v>
      </c>
      <c r="AA408">
        <v>0</v>
      </c>
      <c r="AB408">
        <v>0</v>
      </c>
      <c r="AC408">
        <v>1</v>
      </c>
      <c r="AD408">
        <v>0</v>
      </c>
      <c r="AE408">
        <v>0</v>
      </c>
      <c r="AF408">
        <v>1</v>
      </c>
      <c r="AG408">
        <v>0</v>
      </c>
      <c r="AH408">
        <v>1</v>
      </c>
      <c r="AI408">
        <v>0</v>
      </c>
      <c r="AJ408">
        <v>0</v>
      </c>
      <c r="AK408">
        <v>0</v>
      </c>
      <c r="AL408">
        <v>1</v>
      </c>
      <c r="AM408">
        <v>1</v>
      </c>
      <c r="AN408">
        <v>1</v>
      </c>
      <c r="AO408">
        <v>0</v>
      </c>
      <c r="AP408">
        <v>0</v>
      </c>
      <c r="AQ408">
        <v>0</v>
      </c>
      <c r="AR408">
        <v>0</v>
      </c>
      <c r="AS408">
        <v>0</v>
      </c>
      <c r="AT408">
        <v>0</v>
      </c>
      <c r="AU408">
        <v>0</v>
      </c>
      <c r="AV408">
        <v>0</v>
      </c>
      <c r="AW408">
        <v>0</v>
      </c>
      <c r="AX408">
        <v>0</v>
      </c>
      <c r="AY408">
        <v>1</v>
      </c>
      <c r="AZ408">
        <v>0</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1</v>
      </c>
      <c r="BT408">
        <v>1</v>
      </c>
      <c r="BU408">
        <v>0</v>
      </c>
      <c r="BV408">
        <v>0</v>
      </c>
      <c r="BW408">
        <v>0</v>
      </c>
      <c r="BX408">
        <v>0</v>
      </c>
      <c r="BY408">
        <v>0</v>
      </c>
      <c r="BZ408">
        <v>1</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1</v>
      </c>
      <c r="CV408">
        <v>0</v>
      </c>
      <c r="CW408">
        <v>0</v>
      </c>
      <c r="CX408">
        <v>0</v>
      </c>
      <c r="CY408">
        <v>0</v>
      </c>
      <c r="CZ408">
        <v>0</v>
      </c>
      <c r="DA408">
        <v>0</v>
      </c>
      <c r="DB408">
        <v>0</v>
      </c>
      <c r="DC408">
        <v>1</v>
      </c>
      <c r="DD408">
        <v>0</v>
      </c>
      <c r="DE408">
        <v>0</v>
      </c>
      <c r="DF408">
        <v>1</v>
      </c>
      <c r="DG408">
        <v>0</v>
      </c>
      <c r="DH408">
        <v>1</v>
      </c>
      <c r="DI408">
        <v>0</v>
      </c>
      <c r="DJ408">
        <v>0</v>
      </c>
      <c r="DK408">
        <v>1</v>
      </c>
      <c r="DL408">
        <v>1</v>
      </c>
      <c r="DM408">
        <v>0</v>
      </c>
      <c r="DN408">
        <v>0</v>
      </c>
      <c r="DO408">
        <v>0</v>
      </c>
      <c r="DP408">
        <v>0</v>
      </c>
      <c r="DQ408">
        <v>0</v>
      </c>
      <c r="DR408">
        <v>0</v>
      </c>
      <c r="DS408">
        <v>0</v>
      </c>
      <c r="DT408">
        <v>0</v>
      </c>
      <c r="DU408">
        <v>0</v>
      </c>
      <c r="DV408">
        <v>0</v>
      </c>
      <c r="DW408">
        <v>0</v>
      </c>
      <c r="DX408">
        <v>0</v>
      </c>
      <c r="DY408">
        <v>0</v>
      </c>
      <c r="DZ408">
        <v>1</v>
      </c>
      <c r="EA408">
        <v>0</v>
      </c>
      <c r="EB408">
        <v>0</v>
      </c>
      <c r="EC408">
        <v>0</v>
      </c>
      <c r="ED408">
        <v>0</v>
      </c>
      <c r="EE408">
        <v>0</v>
      </c>
      <c r="EF408">
        <v>0</v>
      </c>
      <c r="EG408">
        <v>0</v>
      </c>
      <c r="EH408">
        <v>0</v>
      </c>
      <c r="EI408">
        <v>0</v>
      </c>
      <c r="EJ408">
        <v>0</v>
      </c>
      <c r="EK408">
        <v>0</v>
      </c>
      <c r="EL408">
        <v>1</v>
      </c>
      <c r="EM408">
        <v>0</v>
      </c>
      <c r="EN408">
        <v>0</v>
      </c>
      <c r="EO408">
        <v>0</v>
      </c>
      <c r="EP408">
        <v>0</v>
      </c>
      <c r="EQ408">
        <v>0</v>
      </c>
      <c r="ER408">
        <v>0</v>
      </c>
      <c r="ES408">
        <v>0</v>
      </c>
      <c r="ET408">
        <v>0</v>
      </c>
      <c r="EU408">
        <v>0</v>
      </c>
      <c r="EV408">
        <v>0</v>
      </c>
      <c r="EW408">
        <v>2</v>
      </c>
      <c r="EX408" t="s">
        <v>1925</v>
      </c>
      <c r="EY408" t="s">
        <v>1925</v>
      </c>
      <c r="EZ408" t="s">
        <v>1925</v>
      </c>
      <c r="FA408" t="s">
        <v>1925</v>
      </c>
      <c r="FB408" t="s">
        <v>1925</v>
      </c>
      <c r="FC408" t="s">
        <v>1925</v>
      </c>
      <c r="FD408" t="s">
        <v>1925</v>
      </c>
      <c r="FE408">
        <v>0</v>
      </c>
      <c r="FF408" t="s">
        <v>1925</v>
      </c>
      <c r="FG408" t="s">
        <v>1925</v>
      </c>
      <c r="FH408" t="s">
        <v>1925</v>
      </c>
      <c r="FI408" t="s">
        <v>1925</v>
      </c>
      <c r="FJ408" t="s">
        <v>1925</v>
      </c>
      <c r="FK408" t="s">
        <v>1925</v>
      </c>
      <c r="FL408">
        <v>0</v>
      </c>
      <c r="FM408">
        <v>1</v>
      </c>
      <c r="FN408">
        <v>0</v>
      </c>
      <c r="FO408">
        <v>0</v>
      </c>
      <c r="FP408">
        <v>0</v>
      </c>
      <c r="FQ408">
        <v>0</v>
      </c>
      <c r="FR408">
        <v>2</v>
      </c>
      <c r="FS408" t="s">
        <v>1925</v>
      </c>
      <c r="FT408" t="s">
        <v>1925</v>
      </c>
      <c r="FU408" t="s">
        <v>1925</v>
      </c>
      <c r="FV408" t="s">
        <v>1925</v>
      </c>
      <c r="FW408" t="s">
        <v>1925</v>
      </c>
      <c r="FX408" t="s">
        <v>1925</v>
      </c>
      <c r="FY408" t="s">
        <v>1925</v>
      </c>
      <c r="FZ408" t="s">
        <v>1925</v>
      </c>
      <c r="GA408" t="s">
        <v>1925</v>
      </c>
      <c r="GB408" t="s">
        <v>1925</v>
      </c>
      <c r="GC408">
        <v>1</v>
      </c>
      <c r="GD408">
        <v>0</v>
      </c>
      <c r="GE408">
        <v>1</v>
      </c>
      <c r="GF408">
        <v>1</v>
      </c>
      <c r="GG408">
        <v>0</v>
      </c>
      <c r="GH408">
        <v>1</v>
      </c>
      <c r="GI408">
        <v>1</v>
      </c>
      <c r="GJ408">
        <v>1</v>
      </c>
      <c r="GK408">
        <v>0</v>
      </c>
      <c r="GL408">
        <v>0</v>
      </c>
      <c r="GM408">
        <v>0</v>
      </c>
      <c r="GN408">
        <v>1</v>
      </c>
      <c r="GO408">
        <v>0</v>
      </c>
      <c r="GP408">
        <v>0</v>
      </c>
      <c r="GQ408">
        <v>1</v>
      </c>
      <c r="GR408">
        <v>1</v>
      </c>
      <c r="GS408">
        <v>1</v>
      </c>
      <c r="GT408">
        <v>0</v>
      </c>
      <c r="GU408">
        <v>1</v>
      </c>
      <c r="GV408">
        <v>0</v>
      </c>
      <c r="GW408">
        <v>0</v>
      </c>
      <c r="GX408">
        <v>0</v>
      </c>
      <c r="GY408">
        <v>0</v>
      </c>
      <c r="GZ408">
        <v>0</v>
      </c>
      <c r="HA408">
        <v>0</v>
      </c>
      <c r="HB408">
        <v>0</v>
      </c>
      <c r="HC408">
        <v>0</v>
      </c>
      <c r="HD408">
        <v>0</v>
      </c>
      <c r="HE408">
        <v>0</v>
      </c>
      <c r="HF408" t="s">
        <v>1925</v>
      </c>
      <c r="HG408" t="s">
        <v>1925</v>
      </c>
      <c r="HH408" t="s">
        <v>1925</v>
      </c>
      <c r="HI408" t="s">
        <v>1925</v>
      </c>
      <c r="HJ408" t="s">
        <v>1925</v>
      </c>
      <c r="HK408" t="s">
        <v>1925</v>
      </c>
      <c r="HL408" t="s">
        <v>1925</v>
      </c>
      <c r="HM408" t="s">
        <v>1925</v>
      </c>
      <c r="HN408" t="s">
        <v>1925</v>
      </c>
      <c r="HO408" t="s">
        <v>1925</v>
      </c>
      <c r="HP408" t="s">
        <v>1925</v>
      </c>
      <c r="HQ408" t="s">
        <v>1925</v>
      </c>
      <c r="HR408" t="s">
        <v>1925</v>
      </c>
      <c r="HS408" t="s">
        <v>1925</v>
      </c>
    </row>
    <row r="409" spans="1:227" x14ac:dyDescent="0.35">
      <c r="A409" t="s">
        <v>1757</v>
      </c>
      <c r="B409" s="1">
        <v>39535</v>
      </c>
      <c r="C409" s="1">
        <v>39629</v>
      </c>
      <c r="D409">
        <v>1</v>
      </c>
      <c r="E409">
        <v>1</v>
      </c>
      <c r="F409">
        <v>1</v>
      </c>
      <c r="G409">
        <v>0</v>
      </c>
      <c r="H409">
        <v>0</v>
      </c>
      <c r="I409">
        <v>0</v>
      </c>
      <c r="J409">
        <v>0</v>
      </c>
      <c r="K409">
        <v>0</v>
      </c>
      <c r="L409">
        <v>0</v>
      </c>
      <c r="M409">
        <v>0</v>
      </c>
      <c r="N409">
        <v>0</v>
      </c>
      <c r="O409">
        <v>0</v>
      </c>
      <c r="P409">
        <v>0</v>
      </c>
      <c r="Q409">
        <v>0</v>
      </c>
      <c r="R409">
        <v>0</v>
      </c>
      <c r="S409">
        <v>1</v>
      </c>
      <c r="T409">
        <v>0</v>
      </c>
      <c r="U409">
        <v>0</v>
      </c>
      <c r="V409">
        <v>1</v>
      </c>
      <c r="W409">
        <v>0</v>
      </c>
      <c r="X409">
        <v>0</v>
      </c>
      <c r="Y409">
        <v>0</v>
      </c>
      <c r="Z409">
        <v>0</v>
      </c>
      <c r="AA409">
        <v>0</v>
      </c>
      <c r="AB409">
        <v>0</v>
      </c>
      <c r="AC409">
        <v>1</v>
      </c>
      <c r="AD409">
        <v>0</v>
      </c>
      <c r="AE409">
        <v>0</v>
      </c>
      <c r="AF409">
        <v>1</v>
      </c>
      <c r="AG409">
        <v>0</v>
      </c>
      <c r="AH409">
        <v>1</v>
      </c>
      <c r="AI409">
        <v>0</v>
      </c>
      <c r="AJ409">
        <v>0</v>
      </c>
      <c r="AK409">
        <v>0</v>
      </c>
      <c r="AL409">
        <v>1</v>
      </c>
      <c r="AM409">
        <v>1</v>
      </c>
      <c r="AN409">
        <v>1</v>
      </c>
      <c r="AO409">
        <v>0</v>
      </c>
      <c r="AP409">
        <v>0</v>
      </c>
      <c r="AQ409">
        <v>0</v>
      </c>
      <c r="AR409">
        <v>0</v>
      </c>
      <c r="AS409">
        <v>0</v>
      </c>
      <c r="AT409">
        <v>0</v>
      </c>
      <c r="AU409">
        <v>0</v>
      </c>
      <c r="AV409">
        <v>0</v>
      </c>
      <c r="AW409">
        <v>0</v>
      </c>
      <c r="AX409">
        <v>0</v>
      </c>
      <c r="AY409">
        <v>1</v>
      </c>
      <c r="AZ409">
        <v>0</v>
      </c>
      <c r="BA409">
        <v>0</v>
      </c>
      <c r="BB409">
        <v>0</v>
      </c>
      <c r="BC409">
        <v>0</v>
      </c>
      <c r="BD409">
        <v>0</v>
      </c>
      <c r="BE409">
        <v>0</v>
      </c>
      <c r="BF409">
        <v>0</v>
      </c>
      <c r="BG409">
        <v>0</v>
      </c>
      <c r="BH409">
        <v>0</v>
      </c>
      <c r="BI409">
        <v>0</v>
      </c>
      <c r="BJ409">
        <v>0</v>
      </c>
      <c r="BK409">
        <v>0</v>
      </c>
      <c r="BL409">
        <v>0</v>
      </c>
      <c r="BM409">
        <v>0</v>
      </c>
      <c r="BN409">
        <v>0</v>
      </c>
      <c r="BO409">
        <v>0</v>
      </c>
      <c r="BP409">
        <v>0</v>
      </c>
      <c r="BQ409">
        <v>0</v>
      </c>
      <c r="BR409">
        <v>0</v>
      </c>
      <c r="BS409">
        <v>1</v>
      </c>
      <c r="BT409">
        <v>1</v>
      </c>
      <c r="BU409">
        <v>0</v>
      </c>
      <c r="BV409">
        <v>0</v>
      </c>
      <c r="BW409">
        <v>0</v>
      </c>
      <c r="BX409">
        <v>0</v>
      </c>
      <c r="BY409">
        <v>0</v>
      </c>
      <c r="BZ409">
        <v>1</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1</v>
      </c>
      <c r="CV409">
        <v>0</v>
      </c>
      <c r="CW409">
        <v>0</v>
      </c>
      <c r="CX409">
        <v>0</v>
      </c>
      <c r="CY409">
        <v>0</v>
      </c>
      <c r="CZ409">
        <v>0</v>
      </c>
      <c r="DA409">
        <v>0</v>
      </c>
      <c r="DB409">
        <v>0</v>
      </c>
      <c r="DC409">
        <v>1</v>
      </c>
      <c r="DD409">
        <v>0</v>
      </c>
      <c r="DE409">
        <v>0</v>
      </c>
      <c r="DF409">
        <v>1</v>
      </c>
      <c r="DG409">
        <v>0</v>
      </c>
      <c r="DH409">
        <v>1</v>
      </c>
      <c r="DI409">
        <v>0</v>
      </c>
      <c r="DJ409">
        <v>0</v>
      </c>
      <c r="DK409">
        <v>1</v>
      </c>
      <c r="DL409">
        <v>1</v>
      </c>
      <c r="DM409">
        <v>0</v>
      </c>
      <c r="DN409">
        <v>0</v>
      </c>
      <c r="DO409">
        <v>0</v>
      </c>
      <c r="DP409">
        <v>0</v>
      </c>
      <c r="DQ409">
        <v>0</v>
      </c>
      <c r="DR409">
        <v>0</v>
      </c>
      <c r="DS409">
        <v>0</v>
      </c>
      <c r="DT409">
        <v>0</v>
      </c>
      <c r="DU409">
        <v>0</v>
      </c>
      <c r="DV409">
        <v>0</v>
      </c>
      <c r="DW409">
        <v>0</v>
      </c>
      <c r="DX409">
        <v>0</v>
      </c>
      <c r="DY409">
        <v>0</v>
      </c>
      <c r="DZ409">
        <v>1</v>
      </c>
      <c r="EA409">
        <v>0</v>
      </c>
      <c r="EB409">
        <v>0</v>
      </c>
      <c r="EC409">
        <v>0</v>
      </c>
      <c r="ED409">
        <v>0</v>
      </c>
      <c r="EE409">
        <v>0</v>
      </c>
      <c r="EF409">
        <v>0</v>
      </c>
      <c r="EG409">
        <v>0</v>
      </c>
      <c r="EH409">
        <v>0</v>
      </c>
      <c r="EI409">
        <v>0</v>
      </c>
      <c r="EJ409">
        <v>0</v>
      </c>
      <c r="EK409">
        <v>0</v>
      </c>
      <c r="EL409">
        <v>1</v>
      </c>
      <c r="EM409">
        <v>0</v>
      </c>
      <c r="EN409">
        <v>0</v>
      </c>
      <c r="EO409">
        <v>0</v>
      </c>
      <c r="EP409">
        <v>0</v>
      </c>
      <c r="EQ409">
        <v>0</v>
      </c>
      <c r="ER409">
        <v>0</v>
      </c>
      <c r="ES409">
        <v>0</v>
      </c>
      <c r="ET409">
        <v>0</v>
      </c>
      <c r="EU409">
        <v>0</v>
      </c>
      <c r="EV409">
        <v>0</v>
      </c>
      <c r="EW409">
        <v>2</v>
      </c>
      <c r="EX409" t="s">
        <v>1925</v>
      </c>
      <c r="EY409" t="s">
        <v>1925</v>
      </c>
      <c r="EZ409" t="s">
        <v>1925</v>
      </c>
      <c r="FA409" t="s">
        <v>1925</v>
      </c>
      <c r="FB409" t="s">
        <v>1925</v>
      </c>
      <c r="FC409" t="s">
        <v>1925</v>
      </c>
      <c r="FD409" t="s">
        <v>1925</v>
      </c>
      <c r="FE409">
        <v>0</v>
      </c>
      <c r="FF409" t="s">
        <v>1925</v>
      </c>
      <c r="FG409" t="s">
        <v>1925</v>
      </c>
      <c r="FH409" t="s">
        <v>1925</v>
      </c>
      <c r="FI409" t="s">
        <v>1925</v>
      </c>
      <c r="FJ409" t="s">
        <v>1925</v>
      </c>
      <c r="FK409" t="s">
        <v>1925</v>
      </c>
      <c r="FL409">
        <v>0</v>
      </c>
      <c r="FM409">
        <v>1</v>
      </c>
      <c r="FN409">
        <v>0</v>
      </c>
      <c r="FO409">
        <v>0</v>
      </c>
      <c r="FP409">
        <v>0</v>
      </c>
      <c r="FQ409">
        <v>0</v>
      </c>
      <c r="FR409">
        <v>2</v>
      </c>
      <c r="FS409" t="s">
        <v>1925</v>
      </c>
      <c r="FT409" t="s">
        <v>1925</v>
      </c>
      <c r="FU409" t="s">
        <v>1925</v>
      </c>
      <c r="FV409" t="s">
        <v>1925</v>
      </c>
      <c r="FW409" t="s">
        <v>1925</v>
      </c>
      <c r="FX409" t="s">
        <v>1925</v>
      </c>
      <c r="FY409" t="s">
        <v>1925</v>
      </c>
      <c r="FZ409" t="s">
        <v>1925</v>
      </c>
      <c r="GA409" t="s">
        <v>1925</v>
      </c>
      <c r="GB409" t="s">
        <v>1925</v>
      </c>
      <c r="GC409">
        <v>1</v>
      </c>
      <c r="GD409">
        <v>0</v>
      </c>
      <c r="GE409">
        <v>1</v>
      </c>
      <c r="GF409">
        <v>1</v>
      </c>
      <c r="GG409">
        <v>0</v>
      </c>
      <c r="GH409">
        <v>1</v>
      </c>
      <c r="GI409">
        <v>1</v>
      </c>
      <c r="GJ409">
        <v>1</v>
      </c>
      <c r="GK409">
        <v>0</v>
      </c>
      <c r="GL409">
        <v>0</v>
      </c>
      <c r="GM409">
        <v>0</v>
      </c>
      <c r="GN409">
        <v>1</v>
      </c>
      <c r="GO409">
        <v>0</v>
      </c>
      <c r="GP409">
        <v>0</v>
      </c>
      <c r="GQ409">
        <v>1</v>
      </c>
      <c r="GR409">
        <v>1</v>
      </c>
      <c r="GS409">
        <v>1</v>
      </c>
      <c r="GT409">
        <v>0</v>
      </c>
      <c r="GU409">
        <v>1</v>
      </c>
      <c r="GV409">
        <v>0</v>
      </c>
      <c r="GW409">
        <v>0</v>
      </c>
      <c r="GX409">
        <v>0</v>
      </c>
      <c r="GY409">
        <v>0</v>
      </c>
      <c r="GZ409">
        <v>0</v>
      </c>
      <c r="HA409">
        <v>0</v>
      </c>
      <c r="HB409">
        <v>0</v>
      </c>
      <c r="HC409">
        <v>0</v>
      </c>
      <c r="HD409">
        <v>0</v>
      </c>
      <c r="HE409">
        <v>0</v>
      </c>
      <c r="HF409" t="s">
        <v>1925</v>
      </c>
      <c r="HG409" t="s">
        <v>1925</v>
      </c>
      <c r="HH409" t="s">
        <v>1925</v>
      </c>
      <c r="HI409" t="s">
        <v>1925</v>
      </c>
      <c r="HJ409" t="s">
        <v>1925</v>
      </c>
      <c r="HK409" t="s">
        <v>1925</v>
      </c>
      <c r="HL409" t="s">
        <v>1925</v>
      </c>
      <c r="HM409" t="s">
        <v>1925</v>
      </c>
      <c r="HN409" t="s">
        <v>1925</v>
      </c>
      <c r="HO409" t="s">
        <v>1925</v>
      </c>
      <c r="HP409" t="s">
        <v>1925</v>
      </c>
      <c r="HQ409" t="s">
        <v>1925</v>
      </c>
      <c r="HR409" t="s">
        <v>1925</v>
      </c>
      <c r="HS409" t="s">
        <v>1925</v>
      </c>
    </row>
    <row r="410" spans="1:227" x14ac:dyDescent="0.35">
      <c r="A410" t="s">
        <v>1757</v>
      </c>
      <c r="B410" s="1">
        <v>39630</v>
      </c>
      <c r="C410" s="1">
        <v>39951</v>
      </c>
      <c r="D410">
        <v>1</v>
      </c>
      <c r="E410">
        <v>1</v>
      </c>
      <c r="F410">
        <v>1</v>
      </c>
      <c r="G410">
        <v>0</v>
      </c>
      <c r="H410">
        <v>0</v>
      </c>
      <c r="I410">
        <v>0</v>
      </c>
      <c r="J410">
        <v>0</v>
      </c>
      <c r="K410">
        <v>0</v>
      </c>
      <c r="L410">
        <v>0</v>
      </c>
      <c r="M410">
        <v>0</v>
      </c>
      <c r="N410">
        <v>0</v>
      </c>
      <c r="O410">
        <v>0</v>
      </c>
      <c r="P410">
        <v>0</v>
      </c>
      <c r="Q410">
        <v>0</v>
      </c>
      <c r="R410">
        <v>0</v>
      </c>
      <c r="S410">
        <v>1</v>
      </c>
      <c r="T410">
        <v>0</v>
      </c>
      <c r="U410">
        <v>0</v>
      </c>
      <c r="V410">
        <v>1</v>
      </c>
      <c r="W410">
        <v>0</v>
      </c>
      <c r="X410">
        <v>0</v>
      </c>
      <c r="Y410">
        <v>0</v>
      </c>
      <c r="Z410">
        <v>0</v>
      </c>
      <c r="AA410">
        <v>0</v>
      </c>
      <c r="AB410">
        <v>0</v>
      </c>
      <c r="AC410">
        <v>1</v>
      </c>
      <c r="AD410">
        <v>0</v>
      </c>
      <c r="AE410">
        <v>0</v>
      </c>
      <c r="AF410">
        <v>1</v>
      </c>
      <c r="AG410">
        <v>0</v>
      </c>
      <c r="AH410">
        <v>1</v>
      </c>
      <c r="AI410">
        <v>0</v>
      </c>
      <c r="AJ410">
        <v>0</v>
      </c>
      <c r="AK410">
        <v>0</v>
      </c>
      <c r="AL410">
        <v>1</v>
      </c>
      <c r="AM410">
        <v>1</v>
      </c>
      <c r="AN410">
        <v>1</v>
      </c>
      <c r="AO410">
        <v>0</v>
      </c>
      <c r="AP410">
        <v>0</v>
      </c>
      <c r="AQ410">
        <v>0</v>
      </c>
      <c r="AR410">
        <v>0</v>
      </c>
      <c r="AS410">
        <v>0</v>
      </c>
      <c r="AT410">
        <v>0</v>
      </c>
      <c r="AU410">
        <v>0</v>
      </c>
      <c r="AV410">
        <v>0</v>
      </c>
      <c r="AW410">
        <v>0</v>
      </c>
      <c r="AX410">
        <v>0</v>
      </c>
      <c r="AY410">
        <v>1</v>
      </c>
      <c r="AZ410">
        <v>0</v>
      </c>
      <c r="BA410">
        <v>0</v>
      </c>
      <c r="BB410">
        <v>0</v>
      </c>
      <c r="BC410">
        <v>0</v>
      </c>
      <c r="BD410">
        <v>0</v>
      </c>
      <c r="BE410">
        <v>0</v>
      </c>
      <c r="BF410">
        <v>0</v>
      </c>
      <c r="BG410">
        <v>0</v>
      </c>
      <c r="BH410">
        <v>0</v>
      </c>
      <c r="BI410">
        <v>0</v>
      </c>
      <c r="BJ410">
        <v>0</v>
      </c>
      <c r="BK410">
        <v>0</v>
      </c>
      <c r="BL410">
        <v>0</v>
      </c>
      <c r="BM410">
        <v>0</v>
      </c>
      <c r="BN410">
        <v>0</v>
      </c>
      <c r="BO410">
        <v>0</v>
      </c>
      <c r="BP410">
        <v>0</v>
      </c>
      <c r="BQ410">
        <v>0</v>
      </c>
      <c r="BR410">
        <v>0</v>
      </c>
      <c r="BS410">
        <v>1</v>
      </c>
      <c r="BT410">
        <v>1</v>
      </c>
      <c r="BU410">
        <v>0</v>
      </c>
      <c r="BV410">
        <v>0</v>
      </c>
      <c r="BW410">
        <v>0</v>
      </c>
      <c r="BX410">
        <v>0</v>
      </c>
      <c r="BY410">
        <v>0</v>
      </c>
      <c r="BZ410">
        <v>1</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1</v>
      </c>
      <c r="CV410">
        <v>0</v>
      </c>
      <c r="CW410">
        <v>0</v>
      </c>
      <c r="CX410">
        <v>0</v>
      </c>
      <c r="CY410">
        <v>0</v>
      </c>
      <c r="CZ410">
        <v>0</v>
      </c>
      <c r="DA410">
        <v>0</v>
      </c>
      <c r="DB410">
        <v>0</v>
      </c>
      <c r="DC410">
        <v>1</v>
      </c>
      <c r="DD410">
        <v>0</v>
      </c>
      <c r="DE410">
        <v>0</v>
      </c>
      <c r="DF410">
        <v>1</v>
      </c>
      <c r="DG410">
        <v>0</v>
      </c>
      <c r="DH410">
        <v>1</v>
      </c>
      <c r="DI410">
        <v>0</v>
      </c>
      <c r="DJ410">
        <v>0</v>
      </c>
      <c r="DK410">
        <v>1</v>
      </c>
      <c r="DL410">
        <v>1</v>
      </c>
      <c r="DM410">
        <v>0</v>
      </c>
      <c r="DN410">
        <v>0</v>
      </c>
      <c r="DO410">
        <v>0</v>
      </c>
      <c r="DP410">
        <v>0</v>
      </c>
      <c r="DQ410">
        <v>0</v>
      </c>
      <c r="DR410">
        <v>0</v>
      </c>
      <c r="DS410">
        <v>0</v>
      </c>
      <c r="DT410">
        <v>0</v>
      </c>
      <c r="DU410">
        <v>0</v>
      </c>
      <c r="DV410">
        <v>0</v>
      </c>
      <c r="DW410">
        <v>0</v>
      </c>
      <c r="DX410">
        <v>0</v>
      </c>
      <c r="DY410">
        <v>0</v>
      </c>
      <c r="DZ410">
        <v>1</v>
      </c>
      <c r="EA410">
        <v>0</v>
      </c>
      <c r="EB410">
        <v>0</v>
      </c>
      <c r="EC410">
        <v>0</v>
      </c>
      <c r="ED410">
        <v>0</v>
      </c>
      <c r="EE410">
        <v>0</v>
      </c>
      <c r="EF410">
        <v>0</v>
      </c>
      <c r="EG410">
        <v>0</v>
      </c>
      <c r="EH410">
        <v>0</v>
      </c>
      <c r="EI410">
        <v>0</v>
      </c>
      <c r="EJ410">
        <v>0</v>
      </c>
      <c r="EK410">
        <v>0</v>
      </c>
      <c r="EL410">
        <v>1</v>
      </c>
      <c r="EM410">
        <v>0</v>
      </c>
      <c r="EN410">
        <v>0</v>
      </c>
      <c r="EO410">
        <v>0</v>
      </c>
      <c r="EP410">
        <v>0</v>
      </c>
      <c r="EQ410">
        <v>0</v>
      </c>
      <c r="ER410">
        <v>0</v>
      </c>
      <c r="ES410">
        <v>0</v>
      </c>
      <c r="ET410">
        <v>0</v>
      </c>
      <c r="EU410">
        <v>0</v>
      </c>
      <c r="EV410">
        <v>0</v>
      </c>
      <c r="EW410">
        <v>2</v>
      </c>
      <c r="EX410" t="s">
        <v>1925</v>
      </c>
      <c r="EY410" t="s">
        <v>1925</v>
      </c>
      <c r="EZ410" t="s">
        <v>1925</v>
      </c>
      <c r="FA410" t="s">
        <v>1925</v>
      </c>
      <c r="FB410" t="s">
        <v>1925</v>
      </c>
      <c r="FC410" t="s">
        <v>1925</v>
      </c>
      <c r="FD410" t="s">
        <v>1925</v>
      </c>
      <c r="FE410">
        <v>0</v>
      </c>
      <c r="FF410" t="s">
        <v>1925</v>
      </c>
      <c r="FG410" t="s">
        <v>1925</v>
      </c>
      <c r="FH410" t="s">
        <v>1925</v>
      </c>
      <c r="FI410" t="s">
        <v>1925</v>
      </c>
      <c r="FJ410" t="s">
        <v>1925</v>
      </c>
      <c r="FK410" t="s">
        <v>1925</v>
      </c>
      <c r="FL410">
        <v>0</v>
      </c>
      <c r="FM410">
        <v>1</v>
      </c>
      <c r="FN410">
        <v>0</v>
      </c>
      <c r="FO410">
        <v>0</v>
      </c>
      <c r="FP410">
        <v>0</v>
      </c>
      <c r="FQ410">
        <v>0</v>
      </c>
      <c r="FR410">
        <v>2</v>
      </c>
      <c r="FS410" t="s">
        <v>1925</v>
      </c>
      <c r="FT410" t="s">
        <v>1925</v>
      </c>
      <c r="FU410" t="s">
        <v>1925</v>
      </c>
      <c r="FV410" t="s">
        <v>1925</v>
      </c>
      <c r="FW410" t="s">
        <v>1925</v>
      </c>
      <c r="FX410" t="s">
        <v>1925</v>
      </c>
      <c r="FY410" t="s">
        <v>1925</v>
      </c>
      <c r="FZ410" t="s">
        <v>1925</v>
      </c>
      <c r="GA410" t="s">
        <v>1925</v>
      </c>
      <c r="GB410" t="s">
        <v>1925</v>
      </c>
      <c r="GC410">
        <v>1</v>
      </c>
      <c r="GD410">
        <v>0</v>
      </c>
      <c r="GE410">
        <v>1</v>
      </c>
      <c r="GF410">
        <v>1</v>
      </c>
      <c r="GG410">
        <v>0</v>
      </c>
      <c r="GH410">
        <v>1</v>
      </c>
      <c r="GI410">
        <v>1</v>
      </c>
      <c r="GJ410">
        <v>1</v>
      </c>
      <c r="GK410">
        <v>0</v>
      </c>
      <c r="GL410">
        <v>0</v>
      </c>
      <c r="GM410">
        <v>0</v>
      </c>
      <c r="GN410">
        <v>1</v>
      </c>
      <c r="GO410">
        <v>0</v>
      </c>
      <c r="GP410">
        <v>0</v>
      </c>
      <c r="GQ410">
        <v>1</v>
      </c>
      <c r="GR410">
        <v>1</v>
      </c>
      <c r="GS410">
        <v>1</v>
      </c>
      <c r="GT410">
        <v>0</v>
      </c>
      <c r="GU410">
        <v>1</v>
      </c>
      <c r="GV410">
        <v>0</v>
      </c>
      <c r="GW410">
        <v>0</v>
      </c>
      <c r="GX410">
        <v>0</v>
      </c>
      <c r="GY410">
        <v>0</v>
      </c>
      <c r="GZ410">
        <v>0</v>
      </c>
      <c r="HA410">
        <v>0</v>
      </c>
      <c r="HB410">
        <v>0</v>
      </c>
      <c r="HC410">
        <v>0</v>
      </c>
      <c r="HD410">
        <v>0</v>
      </c>
      <c r="HE410">
        <v>0</v>
      </c>
      <c r="HF410" t="s">
        <v>1925</v>
      </c>
      <c r="HG410" t="s">
        <v>1925</v>
      </c>
      <c r="HH410" t="s">
        <v>1925</v>
      </c>
      <c r="HI410" t="s">
        <v>1925</v>
      </c>
      <c r="HJ410" t="s">
        <v>1925</v>
      </c>
      <c r="HK410" t="s">
        <v>1925</v>
      </c>
      <c r="HL410" t="s">
        <v>1925</v>
      </c>
      <c r="HM410" t="s">
        <v>1925</v>
      </c>
      <c r="HN410" t="s">
        <v>1925</v>
      </c>
      <c r="HO410" t="s">
        <v>1925</v>
      </c>
      <c r="HP410" t="s">
        <v>1925</v>
      </c>
      <c r="HQ410" t="s">
        <v>1925</v>
      </c>
      <c r="HR410" t="s">
        <v>1925</v>
      </c>
      <c r="HS410" t="s">
        <v>1925</v>
      </c>
    </row>
    <row r="411" spans="1:227" x14ac:dyDescent="0.35">
      <c r="A411" t="s">
        <v>1757</v>
      </c>
      <c r="B411" s="1">
        <v>39952</v>
      </c>
      <c r="C411" s="1">
        <v>39994</v>
      </c>
      <c r="D411">
        <v>1</v>
      </c>
      <c r="E411">
        <v>1</v>
      </c>
      <c r="F411">
        <v>1</v>
      </c>
      <c r="G411">
        <v>0</v>
      </c>
      <c r="H411">
        <v>0</v>
      </c>
      <c r="I411">
        <v>0</v>
      </c>
      <c r="J411">
        <v>0</v>
      </c>
      <c r="K411">
        <v>0</v>
      </c>
      <c r="L411">
        <v>0</v>
      </c>
      <c r="M411">
        <v>0</v>
      </c>
      <c r="N411">
        <v>0</v>
      </c>
      <c r="O411">
        <v>0</v>
      </c>
      <c r="P411">
        <v>0</v>
      </c>
      <c r="Q411">
        <v>0</v>
      </c>
      <c r="R411">
        <v>0</v>
      </c>
      <c r="S411">
        <v>1</v>
      </c>
      <c r="T411">
        <v>0</v>
      </c>
      <c r="U411">
        <v>0</v>
      </c>
      <c r="V411">
        <v>1</v>
      </c>
      <c r="W411">
        <v>0</v>
      </c>
      <c r="X411">
        <v>0</v>
      </c>
      <c r="Y411">
        <v>0</v>
      </c>
      <c r="Z411">
        <v>0</v>
      </c>
      <c r="AA411">
        <v>0</v>
      </c>
      <c r="AB411">
        <v>0</v>
      </c>
      <c r="AC411">
        <v>1</v>
      </c>
      <c r="AD411">
        <v>0</v>
      </c>
      <c r="AE411">
        <v>0</v>
      </c>
      <c r="AF411">
        <v>1</v>
      </c>
      <c r="AG411">
        <v>0</v>
      </c>
      <c r="AH411">
        <v>1</v>
      </c>
      <c r="AI411">
        <v>0</v>
      </c>
      <c r="AJ411">
        <v>0</v>
      </c>
      <c r="AK411">
        <v>0</v>
      </c>
      <c r="AL411">
        <v>1</v>
      </c>
      <c r="AM411">
        <v>1</v>
      </c>
      <c r="AN411">
        <v>1</v>
      </c>
      <c r="AO411">
        <v>0</v>
      </c>
      <c r="AP411">
        <v>0</v>
      </c>
      <c r="AQ411">
        <v>0</v>
      </c>
      <c r="AR411">
        <v>0</v>
      </c>
      <c r="AS411">
        <v>0</v>
      </c>
      <c r="AT411">
        <v>0</v>
      </c>
      <c r="AU411">
        <v>0</v>
      </c>
      <c r="AV411">
        <v>0</v>
      </c>
      <c r="AW411">
        <v>0</v>
      </c>
      <c r="AX411">
        <v>0</v>
      </c>
      <c r="AY411">
        <v>1</v>
      </c>
      <c r="AZ411">
        <v>0</v>
      </c>
      <c r="BA411">
        <v>0</v>
      </c>
      <c r="BB411">
        <v>0</v>
      </c>
      <c r="BC411">
        <v>0</v>
      </c>
      <c r="BD411">
        <v>0</v>
      </c>
      <c r="BE411">
        <v>0</v>
      </c>
      <c r="BF411">
        <v>0</v>
      </c>
      <c r="BG411">
        <v>0</v>
      </c>
      <c r="BH411">
        <v>0</v>
      </c>
      <c r="BI411">
        <v>0</v>
      </c>
      <c r="BJ411">
        <v>0</v>
      </c>
      <c r="BK411">
        <v>0</v>
      </c>
      <c r="BL411">
        <v>0</v>
      </c>
      <c r="BM411">
        <v>0</v>
      </c>
      <c r="BN411">
        <v>0</v>
      </c>
      <c r="BO411">
        <v>0</v>
      </c>
      <c r="BP411">
        <v>0</v>
      </c>
      <c r="BQ411">
        <v>0</v>
      </c>
      <c r="BR411">
        <v>0</v>
      </c>
      <c r="BS411">
        <v>1</v>
      </c>
      <c r="BT411">
        <v>1</v>
      </c>
      <c r="BU411">
        <v>0</v>
      </c>
      <c r="BV411">
        <v>0</v>
      </c>
      <c r="BW411">
        <v>0</v>
      </c>
      <c r="BX411">
        <v>0</v>
      </c>
      <c r="BY411">
        <v>0</v>
      </c>
      <c r="BZ411">
        <v>1</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1</v>
      </c>
      <c r="CV411">
        <v>0</v>
      </c>
      <c r="CW411">
        <v>0</v>
      </c>
      <c r="CX411">
        <v>0</v>
      </c>
      <c r="CY411">
        <v>0</v>
      </c>
      <c r="CZ411">
        <v>0</v>
      </c>
      <c r="DA411">
        <v>0</v>
      </c>
      <c r="DB411">
        <v>0</v>
      </c>
      <c r="DC411">
        <v>1</v>
      </c>
      <c r="DD411">
        <v>0</v>
      </c>
      <c r="DE411">
        <v>0</v>
      </c>
      <c r="DF411">
        <v>1</v>
      </c>
      <c r="DG411">
        <v>0</v>
      </c>
      <c r="DH411">
        <v>1</v>
      </c>
      <c r="DI411">
        <v>0</v>
      </c>
      <c r="DJ411">
        <v>0</v>
      </c>
      <c r="DK411">
        <v>1</v>
      </c>
      <c r="DL411">
        <v>1</v>
      </c>
      <c r="DM411">
        <v>0</v>
      </c>
      <c r="DN411">
        <v>0</v>
      </c>
      <c r="DO411">
        <v>0</v>
      </c>
      <c r="DP411">
        <v>0</v>
      </c>
      <c r="DQ411">
        <v>0</v>
      </c>
      <c r="DR411">
        <v>0</v>
      </c>
      <c r="DS411">
        <v>0</v>
      </c>
      <c r="DT411">
        <v>0</v>
      </c>
      <c r="DU411">
        <v>0</v>
      </c>
      <c r="DV411">
        <v>0</v>
      </c>
      <c r="DW411">
        <v>0</v>
      </c>
      <c r="DX411">
        <v>0</v>
      </c>
      <c r="DY411">
        <v>0</v>
      </c>
      <c r="DZ411">
        <v>1</v>
      </c>
      <c r="EA411">
        <v>0</v>
      </c>
      <c r="EB411">
        <v>0</v>
      </c>
      <c r="EC411">
        <v>0</v>
      </c>
      <c r="ED411">
        <v>0</v>
      </c>
      <c r="EE411">
        <v>0</v>
      </c>
      <c r="EF411">
        <v>0</v>
      </c>
      <c r="EG411">
        <v>0</v>
      </c>
      <c r="EH411">
        <v>0</v>
      </c>
      <c r="EI411">
        <v>0</v>
      </c>
      <c r="EJ411">
        <v>0</v>
      </c>
      <c r="EK411">
        <v>0</v>
      </c>
      <c r="EL411">
        <v>1</v>
      </c>
      <c r="EM411">
        <v>0</v>
      </c>
      <c r="EN411">
        <v>0</v>
      </c>
      <c r="EO411">
        <v>0</v>
      </c>
      <c r="EP411">
        <v>0</v>
      </c>
      <c r="EQ411">
        <v>0</v>
      </c>
      <c r="ER411">
        <v>0</v>
      </c>
      <c r="ES411">
        <v>0</v>
      </c>
      <c r="ET411">
        <v>0</v>
      </c>
      <c r="EU411">
        <v>0</v>
      </c>
      <c r="EV411">
        <v>0</v>
      </c>
      <c r="EW411">
        <v>2</v>
      </c>
      <c r="EX411" t="s">
        <v>1925</v>
      </c>
      <c r="EY411" t="s">
        <v>1925</v>
      </c>
      <c r="EZ411" t="s">
        <v>1925</v>
      </c>
      <c r="FA411" t="s">
        <v>1925</v>
      </c>
      <c r="FB411" t="s">
        <v>1925</v>
      </c>
      <c r="FC411" t="s">
        <v>1925</v>
      </c>
      <c r="FD411" t="s">
        <v>1925</v>
      </c>
      <c r="FE411">
        <v>0</v>
      </c>
      <c r="FF411" t="s">
        <v>1925</v>
      </c>
      <c r="FG411" t="s">
        <v>1925</v>
      </c>
      <c r="FH411" t="s">
        <v>1925</v>
      </c>
      <c r="FI411" t="s">
        <v>1925</v>
      </c>
      <c r="FJ411" t="s">
        <v>1925</v>
      </c>
      <c r="FK411" t="s">
        <v>1925</v>
      </c>
      <c r="FL411">
        <v>0</v>
      </c>
      <c r="FM411">
        <v>1</v>
      </c>
      <c r="FN411">
        <v>0</v>
      </c>
      <c r="FO411">
        <v>0</v>
      </c>
      <c r="FP411">
        <v>0</v>
      </c>
      <c r="FQ411">
        <v>0</v>
      </c>
      <c r="FR411">
        <v>2</v>
      </c>
      <c r="FS411" t="s">
        <v>1925</v>
      </c>
      <c r="FT411" t="s">
        <v>1925</v>
      </c>
      <c r="FU411" t="s">
        <v>1925</v>
      </c>
      <c r="FV411" t="s">
        <v>1925</v>
      </c>
      <c r="FW411" t="s">
        <v>1925</v>
      </c>
      <c r="FX411" t="s">
        <v>1925</v>
      </c>
      <c r="FY411" t="s">
        <v>1925</v>
      </c>
      <c r="FZ411" t="s">
        <v>1925</v>
      </c>
      <c r="GA411" t="s">
        <v>1925</v>
      </c>
      <c r="GB411" t="s">
        <v>1925</v>
      </c>
      <c r="GC411">
        <v>1</v>
      </c>
      <c r="GD411">
        <v>0</v>
      </c>
      <c r="GE411">
        <v>1</v>
      </c>
      <c r="GF411">
        <v>1</v>
      </c>
      <c r="GG411">
        <v>0</v>
      </c>
      <c r="GH411">
        <v>1</v>
      </c>
      <c r="GI411">
        <v>1</v>
      </c>
      <c r="GJ411">
        <v>1</v>
      </c>
      <c r="GK411">
        <v>0</v>
      </c>
      <c r="GL411">
        <v>0</v>
      </c>
      <c r="GM411">
        <v>0</v>
      </c>
      <c r="GN411">
        <v>1</v>
      </c>
      <c r="GO411">
        <v>0</v>
      </c>
      <c r="GP411">
        <v>0</v>
      </c>
      <c r="GQ411">
        <v>1</v>
      </c>
      <c r="GR411">
        <v>1</v>
      </c>
      <c r="GS411">
        <v>1</v>
      </c>
      <c r="GT411">
        <v>0</v>
      </c>
      <c r="GU411">
        <v>1</v>
      </c>
      <c r="GV411">
        <v>0</v>
      </c>
      <c r="GW411">
        <v>0</v>
      </c>
      <c r="GX411">
        <v>0</v>
      </c>
      <c r="GY411">
        <v>0</v>
      </c>
      <c r="GZ411">
        <v>0</v>
      </c>
      <c r="HA411">
        <v>0</v>
      </c>
      <c r="HB411">
        <v>0</v>
      </c>
      <c r="HC411">
        <v>0</v>
      </c>
      <c r="HD411">
        <v>0</v>
      </c>
      <c r="HE411">
        <v>0</v>
      </c>
      <c r="HF411" t="s">
        <v>1925</v>
      </c>
      <c r="HG411" t="s">
        <v>1925</v>
      </c>
      <c r="HH411" t="s">
        <v>1925</v>
      </c>
      <c r="HI411" t="s">
        <v>1925</v>
      </c>
      <c r="HJ411" t="s">
        <v>1925</v>
      </c>
      <c r="HK411" t="s">
        <v>1925</v>
      </c>
      <c r="HL411" t="s">
        <v>1925</v>
      </c>
      <c r="HM411" t="s">
        <v>1925</v>
      </c>
      <c r="HN411" t="s">
        <v>1925</v>
      </c>
      <c r="HO411" t="s">
        <v>1925</v>
      </c>
      <c r="HP411" t="s">
        <v>1925</v>
      </c>
      <c r="HQ411" t="s">
        <v>1925</v>
      </c>
      <c r="HR411" t="s">
        <v>1925</v>
      </c>
      <c r="HS411" t="s">
        <v>1925</v>
      </c>
    </row>
    <row r="412" spans="1:227" x14ac:dyDescent="0.35">
      <c r="A412" t="s">
        <v>1757</v>
      </c>
      <c r="B412" s="1">
        <v>39995</v>
      </c>
      <c r="C412" s="1">
        <v>40106</v>
      </c>
      <c r="D412">
        <v>1</v>
      </c>
      <c r="E412">
        <v>1</v>
      </c>
      <c r="F412">
        <v>1</v>
      </c>
      <c r="G412">
        <v>0</v>
      </c>
      <c r="H412">
        <v>0</v>
      </c>
      <c r="I412">
        <v>0</v>
      </c>
      <c r="J412">
        <v>0</v>
      </c>
      <c r="K412">
        <v>0</v>
      </c>
      <c r="L412">
        <v>0</v>
      </c>
      <c r="M412">
        <v>0</v>
      </c>
      <c r="N412">
        <v>0</v>
      </c>
      <c r="O412">
        <v>0</v>
      </c>
      <c r="P412">
        <v>0</v>
      </c>
      <c r="Q412">
        <v>0</v>
      </c>
      <c r="R412">
        <v>0</v>
      </c>
      <c r="S412">
        <v>1</v>
      </c>
      <c r="T412">
        <v>0</v>
      </c>
      <c r="U412">
        <v>0</v>
      </c>
      <c r="V412">
        <v>1</v>
      </c>
      <c r="W412">
        <v>0</v>
      </c>
      <c r="X412">
        <v>0</v>
      </c>
      <c r="Y412">
        <v>0</v>
      </c>
      <c r="Z412">
        <v>0</v>
      </c>
      <c r="AA412">
        <v>0</v>
      </c>
      <c r="AB412">
        <v>0</v>
      </c>
      <c r="AC412">
        <v>1</v>
      </c>
      <c r="AD412">
        <v>0</v>
      </c>
      <c r="AE412">
        <v>0</v>
      </c>
      <c r="AF412">
        <v>1</v>
      </c>
      <c r="AG412">
        <v>0</v>
      </c>
      <c r="AH412">
        <v>1</v>
      </c>
      <c r="AI412">
        <v>0</v>
      </c>
      <c r="AJ412">
        <v>0</v>
      </c>
      <c r="AK412">
        <v>0</v>
      </c>
      <c r="AL412">
        <v>1</v>
      </c>
      <c r="AM412">
        <v>1</v>
      </c>
      <c r="AN412">
        <v>1</v>
      </c>
      <c r="AO412">
        <v>0</v>
      </c>
      <c r="AP412">
        <v>0</v>
      </c>
      <c r="AQ412">
        <v>0</v>
      </c>
      <c r="AR412">
        <v>0</v>
      </c>
      <c r="AS412">
        <v>0</v>
      </c>
      <c r="AT412">
        <v>0</v>
      </c>
      <c r="AU412">
        <v>0</v>
      </c>
      <c r="AV412">
        <v>0</v>
      </c>
      <c r="AW412">
        <v>0</v>
      </c>
      <c r="AX412">
        <v>0</v>
      </c>
      <c r="AY412">
        <v>1</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1</v>
      </c>
      <c r="BT412">
        <v>1</v>
      </c>
      <c r="BU412">
        <v>0</v>
      </c>
      <c r="BV412">
        <v>0</v>
      </c>
      <c r="BW412">
        <v>0</v>
      </c>
      <c r="BX412">
        <v>0</v>
      </c>
      <c r="BY412">
        <v>0</v>
      </c>
      <c r="BZ412">
        <v>1</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1</v>
      </c>
      <c r="CV412">
        <v>0</v>
      </c>
      <c r="CW412">
        <v>0</v>
      </c>
      <c r="CX412">
        <v>0</v>
      </c>
      <c r="CY412">
        <v>0</v>
      </c>
      <c r="CZ412">
        <v>0</v>
      </c>
      <c r="DA412">
        <v>0</v>
      </c>
      <c r="DB412">
        <v>0</v>
      </c>
      <c r="DC412">
        <v>1</v>
      </c>
      <c r="DD412">
        <v>0</v>
      </c>
      <c r="DE412">
        <v>0</v>
      </c>
      <c r="DF412">
        <v>1</v>
      </c>
      <c r="DG412">
        <v>0</v>
      </c>
      <c r="DH412">
        <v>1</v>
      </c>
      <c r="DI412">
        <v>0</v>
      </c>
      <c r="DJ412">
        <v>0</v>
      </c>
      <c r="DK412">
        <v>1</v>
      </c>
      <c r="DL412">
        <v>1</v>
      </c>
      <c r="DM412">
        <v>0</v>
      </c>
      <c r="DN412">
        <v>0</v>
      </c>
      <c r="DO412">
        <v>0</v>
      </c>
      <c r="DP412">
        <v>0</v>
      </c>
      <c r="DQ412">
        <v>0</v>
      </c>
      <c r="DR412">
        <v>0</v>
      </c>
      <c r="DS412">
        <v>0</v>
      </c>
      <c r="DT412">
        <v>0</v>
      </c>
      <c r="DU412">
        <v>0</v>
      </c>
      <c r="DV412">
        <v>0</v>
      </c>
      <c r="DW412">
        <v>0</v>
      </c>
      <c r="DX412">
        <v>0</v>
      </c>
      <c r="DY412">
        <v>0</v>
      </c>
      <c r="DZ412">
        <v>1</v>
      </c>
      <c r="EA412">
        <v>0</v>
      </c>
      <c r="EB412">
        <v>0</v>
      </c>
      <c r="EC412">
        <v>0</v>
      </c>
      <c r="ED412">
        <v>0</v>
      </c>
      <c r="EE412">
        <v>0</v>
      </c>
      <c r="EF412">
        <v>0</v>
      </c>
      <c r="EG412">
        <v>0</v>
      </c>
      <c r="EH412">
        <v>0</v>
      </c>
      <c r="EI412">
        <v>0</v>
      </c>
      <c r="EJ412">
        <v>0</v>
      </c>
      <c r="EK412">
        <v>0</v>
      </c>
      <c r="EL412">
        <v>1</v>
      </c>
      <c r="EM412">
        <v>0</v>
      </c>
      <c r="EN412">
        <v>0</v>
      </c>
      <c r="EO412">
        <v>0</v>
      </c>
      <c r="EP412">
        <v>0</v>
      </c>
      <c r="EQ412">
        <v>0</v>
      </c>
      <c r="ER412">
        <v>0</v>
      </c>
      <c r="ES412">
        <v>0</v>
      </c>
      <c r="ET412">
        <v>0</v>
      </c>
      <c r="EU412">
        <v>0</v>
      </c>
      <c r="EV412">
        <v>0</v>
      </c>
      <c r="EW412">
        <v>2</v>
      </c>
      <c r="EX412" t="s">
        <v>1925</v>
      </c>
      <c r="EY412" t="s">
        <v>1925</v>
      </c>
      <c r="EZ412" t="s">
        <v>1925</v>
      </c>
      <c r="FA412" t="s">
        <v>1925</v>
      </c>
      <c r="FB412" t="s">
        <v>1925</v>
      </c>
      <c r="FC412" t="s">
        <v>1925</v>
      </c>
      <c r="FD412" t="s">
        <v>1925</v>
      </c>
      <c r="FE412">
        <v>0</v>
      </c>
      <c r="FF412" t="s">
        <v>1925</v>
      </c>
      <c r="FG412" t="s">
        <v>1925</v>
      </c>
      <c r="FH412" t="s">
        <v>1925</v>
      </c>
      <c r="FI412" t="s">
        <v>1925</v>
      </c>
      <c r="FJ412" t="s">
        <v>1925</v>
      </c>
      <c r="FK412" t="s">
        <v>1925</v>
      </c>
      <c r="FL412">
        <v>0</v>
      </c>
      <c r="FM412">
        <v>1</v>
      </c>
      <c r="FN412">
        <v>0</v>
      </c>
      <c r="FO412">
        <v>0</v>
      </c>
      <c r="FP412">
        <v>0</v>
      </c>
      <c r="FQ412">
        <v>0</v>
      </c>
      <c r="FR412">
        <v>2</v>
      </c>
      <c r="FS412" t="s">
        <v>1925</v>
      </c>
      <c r="FT412" t="s">
        <v>1925</v>
      </c>
      <c r="FU412" t="s">
        <v>1925</v>
      </c>
      <c r="FV412" t="s">
        <v>1925</v>
      </c>
      <c r="FW412" t="s">
        <v>1925</v>
      </c>
      <c r="FX412" t="s">
        <v>1925</v>
      </c>
      <c r="FY412" t="s">
        <v>1925</v>
      </c>
      <c r="FZ412" t="s">
        <v>1925</v>
      </c>
      <c r="GA412" t="s">
        <v>1925</v>
      </c>
      <c r="GB412" t="s">
        <v>1925</v>
      </c>
      <c r="GC412">
        <v>1</v>
      </c>
      <c r="GD412">
        <v>0</v>
      </c>
      <c r="GE412">
        <v>1</v>
      </c>
      <c r="GF412">
        <v>1</v>
      </c>
      <c r="GG412">
        <v>0</v>
      </c>
      <c r="GH412">
        <v>1</v>
      </c>
      <c r="GI412">
        <v>1</v>
      </c>
      <c r="GJ412">
        <v>1</v>
      </c>
      <c r="GK412">
        <v>0</v>
      </c>
      <c r="GL412">
        <v>0</v>
      </c>
      <c r="GM412">
        <v>0</v>
      </c>
      <c r="GN412">
        <v>1</v>
      </c>
      <c r="GO412">
        <v>0</v>
      </c>
      <c r="GP412">
        <v>0</v>
      </c>
      <c r="GQ412">
        <v>1</v>
      </c>
      <c r="GR412">
        <v>1</v>
      </c>
      <c r="GS412">
        <v>1</v>
      </c>
      <c r="GT412">
        <v>0</v>
      </c>
      <c r="GU412">
        <v>1</v>
      </c>
      <c r="GV412">
        <v>0</v>
      </c>
      <c r="GW412">
        <v>0</v>
      </c>
      <c r="GX412">
        <v>0</v>
      </c>
      <c r="GY412">
        <v>0</v>
      </c>
      <c r="GZ412">
        <v>0</v>
      </c>
      <c r="HA412">
        <v>0</v>
      </c>
      <c r="HB412">
        <v>0</v>
      </c>
      <c r="HC412">
        <v>0</v>
      </c>
      <c r="HD412">
        <v>0</v>
      </c>
      <c r="HE412">
        <v>0</v>
      </c>
      <c r="HF412" t="s">
        <v>1925</v>
      </c>
      <c r="HG412" t="s">
        <v>1925</v>
      </c>
      <c r="HH412" t="s">
        <v>1925</v>
      </c>
      <c r="HI412" t="s">
        <v>1925</v>
      </c>
      <c r="HJ412" t="s">
        <v>1925</v>
      </c>
      <c r="HK412" t="s">
        <v>1925</v>
      </c>
      <c r="HL412" t="s">
        <v>1925</v>
      </c>
      <c r="HM412" t="s">
        <v>1925</v>
      </c>
      <c r="HN412" t="s">
        <v>1925</v>
      </c>
      <c r="HO412" t="s">
        <v>1925</v>
      </c>
      <c r="HP412" t="s">
        <v>1925</v>
      </c>
      <c r="HQ412" t="s">
        <v>1925</v>
      </c>
      <c r="HR412" t="s">
        <v>1925</v>
      </c>
      <c r="HS412" t="s">
        <v>1925</v>
      </c>
    </row>
    <row r="413" spans="1:227" x14ac:dyDescent="0.35">
      <c r="A413" t="s">
        <v>1757</v>
      </c>
      <c r="B413" s="1">
        <v>40107</v>
      </c>
      <c r="C413" s="1">
        <v>40178</v>
      </c>
      <c r="D413">
        <v>1</v>
      </c>
      <c r="E413">
        <v>1</v>
      </c>
      <c r="F413">
        <v>1</v>
      </c>
      <c r="G413">
        <v>0</v>
      </c>
      <c r="H413">
        <v>0</v>
      </c>
      <c r="I413">
        <v>0</v>
      </c>
      <c r="J413">
        <v>0</v>
      </c>
      <c r="K413">
        <v>0</v>
      </c>
      <c r="L413">
        <v>0</v>
      </c>
      <c r="M413">
        <v>0</v>
      </c>
      <c r="N413">
        <v>0</v>
      </c>
      <c r="O413">
        <v>0</v>
      </c>
      <c r="P413">
        <v>0</v>
      </c>
      <c r="Q413">
        <v>0</v>
      </c>
      <c r="R413">
        <v>0</v>
      </c>
      <c r="S413">
        <v>1</v>
      </c>
      <c r="T413">
        <v>0</v>
      </c>
      <c r="U413">
        <v>0</v>
      </c>
      <c r="V413">
        <v>1</v>
      </c>
      <c r="W413">
        <v>0</v>
      </c>
      <c r="X413">
        <v>0</v>
      </c>
      <c r="Y413">
        <v>0</v>
      </c>
      <c r="Z413">
        <v>0</v>
      </c>
      <c r="AA413">
        <v>0</v>
      </c>
      <c r="AB413">
        <v>0</v>
      </c>
      <c r="AC413">
        <v>1</v>
      </c>
      <c r="AD413">
        <v>0</v>
      </c>
      <c r="AE413">
        <v>0</v>
      </c>
      <c r="AF413">
        <v>1</v>
      </c>
      <c r="AG413">
        <v>0</v>
      </c>
      <c r="AH413">
        <v>1</v>
      </c>
      <c r="AI413">
        <v>0</v>
      </c>
      <c r="AJ413">
        <v>0</v>
      </c>
      <c r="AK413">
        <v>0</v>
      </c>
      <c r="AL413">
        <v>1</v>
      </c>
      <c r="AM413">
        <v>1</v>
      </c>
      <c r="AN413">
        <v>1</v>
      </c>
      <c r="AO413">
        <v>0</v>
      </c>
      <c r="AP413">
        <v>0</v>
      </c>
      <c r="AQ413">
        <v>0</v>
      </c>
      <c r="AR413">
        <v>0</v>
      </c>
      <c r="AS413">
        <v>0</v>
      </c>
      <c r="AT413">
        <v>0</v>
      </c>
      <c r="AU413">
        <v>0</v>
      </c>
      <c r="AV413">
        <v>0</v>
      </c>
      <c r="AW413">
        <v>0</v>
      </c>
      <c r="AX413">
        <v>0</v>
      </c>
      <c r="AY413">
        <v>1</v>
      </c>
      <c r="AZ413">
        <v>0</v>
      </c>
      <c r="BA413">
        <v>0</v>
      </c>
      <c r="BB413">
        <v>0</v>
      </c>
      <c r="BC413">
        <v>0</v>
      </c>
      <c r="BD413">
        <v>0</v>
      </c>
      <c r="BE413">
        <v>0</v>
      </c>
      <c r="BF413">
        <v>0</v>
      </c>
      <c r="BG413">
        <v>0</v>
      </c>
      <c r="BH413">
        <v>0</v>
      </c>
      <c r="BI413">
        <v>0</v>
      </c>
      <c r="BJ413">
        <v>0</v>
      </c>
      <c r="BK413">
        <v>0</v>
      </c>
      <c r="BL413">
        <v>0</v>
      </c>
      <c r="BM413">
        <v>0</v>
      </c>
      <c r="BN413">
        <v>0</v>
      </c>
      <c r="BO413">
        <v>0</v>
      </c>
      <c r="BP413">
        <v>0</v>
      </c>
      <c r="BQ413">
        <v>0</v>
      </c>
      <c r="BR413">
        <v>0</v>
      </c>
      <c r="BS413">
        <v>1</v>
      </c>
      <c r="BT413">
        <v>1</v>
      </c>
      <c r="BU413">
        <v>0</v>
      </c>
      <c r="BV413">
        <v>0</v>
      </c>
      <c r="BW413">
        <v>0</v>
      </c>
      <c r="BX413">
        <v>0</v>
      </c>
      <c r="BY413">
        <v>0</v>
      </c>
      <c r="BZ413">
        <v>1</v>
      </c>
      <c r="CA413">
        <v>0</v>
      </c>
      <c r="CB413">
        <v>0</v>
      </c>
      <c r="CC413">
        <v>0</v>
      </c>
      <c r="CD413">
        <v>0</v>
      </c>
      <c r="CE413">
        <v>0</v>
      </c>
      <c r="CF413">
        <v>0</v>
      </c>
      <c r="CG413">
        <v>0</v>
      </c>
      <c r="CH413">
        <v>0</v>
      </c>
      <c r="CI413">
        <v>0</v>
      </c>
      <c r="CJ413">
        <v>0</v>
      </c>
      <c r="CK413">
        <v>0</v>
      </c>
      <c r="CL413">
        <v>0</v>
      </c>
      <c r="CM413">
        <v>0</v>
      </c>
      <c r="CN413">
        <v>0</v>
      </c>
      <c r="CO413">
        <v>0</v>
      </c>
      <c r="CP413">
        <v>0</v>
      </c>
      <c r="CQ413">
        <v>0</v>
      </c>
      <c r="CR413">
        <v>0</v>
      </c>
      <c r="CS413">
        <v>0</v>
      </c>
      <c r="CT413">
        <v>0</v>
      </c>
      <c r="CU413">
        <v>1</v>
      </c>
      <c r="CV413">
        <v>0</v>
      </c>
      <c r="CW413">
        <v>0</v>
      </c>
      <c r="CX413">
        <v>0</v>
      </c>
      <c r="CY413">
        <v>0</v>
      </c>
      <c r="CZ413">
        <v>0</v>
      </c>
      <c r="DA413">
        <v>0</v>
      </c>
      <c r="DB413">
        <v>0</v>
      </c>
      <c r="DC413">
        <v>1</v>
      </c>
      <c r="DD413">
        <v>0</v>
      </c>
      <c r="DE413">
        <v>0</v>
      </c>
      <c r="DF413">
        <v>1</v>
      </c>
      <c r="DG413">
        <v>0</v>
      </c>
      <c r="DH413">
        <v>1</v>
      </c>
      <c r="DI413">
        <v>0</v>
      </c>
      <c r="DJ413">
        <v>0</v>
      </c>
      <c r="DK413">
        <v>1</v>
      </c>
      <c r="DL413">
        <v>1</v>
      </c>
      <c r="DM413">
        <v>0</v>
      </c>
      <c r="DN413">
        <v>0</v>
      </c>
      <c r="DO413">
        <v>0</v>
      </c>
      <c r="DP413">
        <v>0</v>
      </c>
      <c r="DQ413">
        <v>0</v>
      </c>
      <c r="DR413">
        <v>0</v>
      </c>
      <c r="DS413">
        <v>0</v>
      </c>
      <c r="DT413">
        <v>0</v>
      </c>
      <c r="DU413">
        <v>0</v>
      </c>
      <c r="DV413">
        <v>0</v>
      </c>
      <c r="DW413">
        <v>0</v>
      </c>
      <c r="DX413">
        <v>0</v>
      </c>
      <c r="DY413">
        <v>0</v>
      </c>
      <c r="DZ413">
        <v>1</v>
      </c>
      <c r="EA413">
        <v>0</v>
      </c>
      <c r="EB413">
        <v>0</v>
      </c>
      <c r="EC413">
        <v>0</v>
      </c>
      <c r="ED413">
        <v>0</v>
      </c>
      <c r="EE413">
        <v>0</v>
      </c>
      <c r="EF413">
        <v>0</v>
      </c>
      <c r="EG413">
        <v>0</v>
      </c>
      <c r="EH413">
        <v>0</v>
      </c>
      <c r="EI413">
        <v>0</v>
      </c>
      <c r="EJ413">
        <v>0</v>
      </c>
      <c r="EK413">
        <v>0</v>
      </c>
      <c r="EL413">
        <v>1</v>
      </c>
      <c r="EM413">
        <v>0</v>
      </c>
      <c r="EN413">
        <v>0</v>
      </c>
      <c r="EO413">
        <v>0</v>
      </c>
      <c r="EP413">
        <v>0</v>
      </c>
      <c r="EQ413">
        <v>0</v>
      </c>
      <c r="ER413">
        <v>0</v>
      </c>
      <c r="ES413">
        <v>0</v>
      </c>
      <c r="ET413">
        <v>0</v>
      </c>
      <c r="EU413">
        <v>0</v>
      </c>
      <c r="EV413">
        <v>0</v>
      </c>
      <c r="EW413">
        <v>2</v>
      </c>
      <c r="EX413" t="s">
        <v>1925</v>
      </c>
      <c r="EY413" t="s">
        <v>1925</v>
      </c>
      <c r="EZ413" t="s">
        <v>1925</v>
      </c>
      <c r="FA413" t="s">
        <v>1925</v>
      </c>
      <c r="FB413" t="s">
        <v>1925</v>
      </c>
      <c r="FC413" t="s">
        <v>1925</v>
      </c>
      <c r="FD413" t="s">
        <v>1925</v>
      </c>
      <c r="FE413">
        <v>0</v>
      </c>
      <c r="FF413" t="s">
        <v>1925</v>
      </c>
      <c r="FG413" t="s">
        <v>1925</v>
      </c>
      <c r="FH413" t="s">
        <v>1925</v>
      </c>
      <c r="FI413" t="s">
        <v>1925</v>
      </c>
      <c r="FJ413" t="s">
        <v>1925</v>
      </c>
      <c r="FK413" t="s">
        <v>1925</v>
      </c>
      <c r="FL413">
        <v>0</v>
      </c>
      <c r="FM413">
        <v>1</v>
      </c>
      <c r="FN413">
        <v>0</v>
      </c>
      <c r="FO413">
        <v>0</v>
      </c>
      <c r="FP413">
        <v>0</v>
      </c>
      <c r="FQ413">
        <v>0</v>
      </c>
      <c r="FR413">
        <v>2</v>
      </c>
      <c r="FS413" t="s">
        <v>1925</v>
      </c>
      <c r="FT413" t="s">
        <v>1925</v>
      </c>
      <c r="FU413" t="s">
        <v>1925</v>
      </c>
      <c r="FV413" t="s">
        <v>1925</v>
      </c>
      <c r="FW413" t="s">
        <v>1925</v>
      </c>
      <c r="FX413" t="s">
        <v>1925</v>
      </c>
      <c r="FY413" t="s">
        <v>1925</v>
      </c>
      <c r="FZ413" t="s">
        <v>1925</v>
      </c>
      <c r="GA413" t="s">
        <v>1925</v>
      </c>
      <c r="GB413" t="s">
        <v>1925</v>
      </c>
      <c r="GC413">
        <v>1</v>
      </c>
      <c r="GD413">
        <v>0</v>
      </c>
      <c r="GE413">
        <v>1</v>
      </c>
      <c r="GF413">
        <v>1</v>
      </c>
      <c r="GG413">
        <v>0</v>
      </c>
      <c r="GH413">
        <v>1</v>
      </c>
      <c r="GI413">
        <v>1</v>
      </c>
      <c r="GJ413">
        <v>1</v>
      </c>
      <c r="GK413">
        <v>0</v>
      </c>
      <c r="GL413">
        <v>0</v>
      </c>
      <c r="GM413">
        <v>0</v>
      </c>
      <c r="GN413">
        <v>1</v>
      </c>
      <c r="GO413">
        <v>0</v>
      </c>
      <c r="GP413">
        <v>0</v>
      </c>
      <c r="GQ413">
        <v>1</v>
      </c>
      <c r="GR413">
        <v>1</v>
      </c>
      <c r="GS413">
        <v>1</v>
      </c>
      <c r="GT413">
        <v>0</v>
      </c>
      <c r="GU413">
        <v>1</v>
      </c>
      <c r="GV413">
        <v>0</v>
      </c>
      <c r="GW413">
        <v>0</v>
      </c>
      <c r="GX413">
        <v>0</v>
      </c>
      <c r="GY413">
        <v>0</v>
      </c>
      <c r="GZ413">
        <v>0</v>
      </c>
      <c r="HA413">
        <v>0</v>
      </c>
      <c r="HB413">
        <v>0</v>
      </c>
      <c r="HC413">
        <v>0</v>
      </c>
      <c r="HD413">
        <v>0</v>
      </c>
      <c r="HE413">
        <v>0</v>
      </c>
      <c r="HF413" t="s">
        <v>1925</v>
      </c>
      <c r="HG413" t="s">
        <v>1925</v>
      </c>
      <c r="HH413" t="s">
        <v>1925</v>
      </c>
      <c r="HI413" t="s">
        <v>1925</v>
      </c>
      <c r="HJ413" t="s">
        <v>1925</v>
      </c>
      <c r="HK413" t="s">
        <v>1925</v>
      </c>
      <c r="HL413" t="s">
        <v>1925</v>
      </c>
      <c r="HM413" t="s">
        <v>1925</v>
      </c>
      <c r="HN413" t="s">
        <v>1925</v>
      </c>
      <c r="HO413" t="s">
        <v>1925</v>
      </c>
      <c r="HP413" t="s">
        <v>1925</v>
      </c>
      <c r="HQ413" t="s">
        <v>1925</v>
      </c>
      <c r="HR413" t="s">
        <v>1925</v>
      </c>
      <c r="HS413" t="s">
        <v>1925</v>
      </c>
    </row>
    <row r="414" spans="1:227" x14ac:dyDescent="0.35">
      <c r="A414" t="s">
        <v>1757</v>
      </c>
      <c r="B414" s="1">
        <v>40179</v>
      </c>
      <c r="C414" s="1">
        <v>40209</v>
      </c>
      <c r="D414">
        <v>1</v>
      </c>
      <c r="E414">
        <v>1</v>
      </c>
      <c r="F414">
        <v>1</v>
      </c>
      <c r="G414">
        <v>0</v>
      </c>
      <c r="H414">
        <v>0</v>
      </c>
      <c r="I414">
        <v>0</v>
      </c>
      <c r="J414">
        <v>0</v>
      </c>
      <c r="K414">
        <v>0</v>
      </c>
      <c r="L414">
        <v>0</v>
      </c>
      <c r="M414">
        <v>0</v>
      </c>
      <c r="N414">
        <v>0</v>
      </c>
      <c r="O414">
        <v>0</v>
      </c>
      <c r="P414">
        <v>0</v>
      </c>
      <c r="Q414">
        <v>0</v>
      </c>
      <c r="R414">
        <v>0</v>
      </c>
      <c r="S414">
        <v>1</v>
      </c>
      <c r="T414">
        <v>0</v>
      </c>
      <c r="U414">
        <v>0</v>
      </c>
      <c r="V414">
        <v>1</v>
      </c>
      <c r="W414">
        <v>0</v>
      </c>
      <c r="X414">
        <v>0</v>
      </c>
      <c r="Y414">
        <v>0</v>
      </c>
      <c r="Z414">
        <v>0</v>
      </c>
      <c r="AA414">
        <v>0</v>
      </c>
      <c r="AB414">
        <v>0</v>
      </c>
      <c r="AC414">
        <v>1</v>
      </c>
      <c r="AD414">
        <v>0</v>
      </c>
      <c r="AE414">
        <v>0</v>
      </c>
      <c r="AF414">
        <v>1</v>
      </c>
      <c r="AG414">
        <v>0</v>
      </c>
      <c r="AH414">
        <v>1</v>
      </c>
      <c r="AI414">
        <v>0</v>
      </c>
      <c r="AJ414">
        <v>0</v>
      </c>
      <c r="AK414">
        <v>0</v>
      </c>
      <c r="AL414">
        <v>1</v>
      </c>
      <c r="AM414">
        <v>1</v>
      </c>
      <c r="AN414">
        <v>1</v>
      </c>
      <c r="AO414">
        <v>0</v>
      </c>
      <c r="AP414">
        <v>0</v>
      </c>
      <c r="AQ414">
        <v>0</v>
      </c>
      <c r="AR414">
        <v>0</v>
      </c>
      <c r="AS414">
        <v>0</v>
      </c>
      <c r="AT414">
        <v>0</v>
      </c>
      <c r="AU414">
        <v>0</v>
      </c>
      <c r="AV414">
        <v>0</v>
      </c>
      <c r="AW414">
        <v>0</v>
      </c>
      <c r="AX414">
        <v>0</v>
      </c>
      <c r="AY414">
        <v>1</v>
      </c>
      <c r="AZ414">
        <v>0</v>
      </c>
      <c r="BA414">
        <v>0</v>
      </c>
      <c r="BB414">
        <v>0</v>
      </c>
      <c r="BC414">
        <v>0</v>
      </c>
      <c r="BD414">
        <v>0</v>
      </c>
      <c r="BE414">
        <v>0</v>
      </c>
      <c r="BF414">
        <v>0</v>
      </c>
      <c r="BG414">
        <v>0</v>
      </c>
      <c r="BH414">
        <v>0</v>
      </c>
      <c r="BI414">
        <v>0</v>
      </c>
      <c r="BJ414">
        <v>0</v>
      </c>
      <c r="BK414">
        <v>0</v>
      </c>
      <c r="BL414">
        <v>0</v>
      </c>
      <c r="BM414">
        <v>0</v>
      </c>
      <c r="BN414">
        <v>0</v>
      </c>
      <c r="BO414">
        <v>0</v>
      </c>
      <c r="BP414">
        <v>0</v>
      </c>
      <c r="BQ414">
        <v>0</v>
      </c>
      <c r="BR414">
        <v>0</v>
      </c>
      <c r="BS414">
        <v>1</v>
      </c>
      <c r="BT414">
        <v>1</v>
      </c>
      <c r="BU414">
        <v>0</v>
      </c>
      <c r="BV414">
        <v>0</v>
      </c>
      <c r="BW414">
        <v>0</v>
      </c>
      <c r="BX414">
        <v>0</v>
      </c>
      <c r="BY414">
        <v>0</v>
      </c>
      <c r="BZ414">
        <v>1</v>
      </c>
      <c r="CA414">
        <v>0</v>
      </c>
      <c r="CB414">
        <v>0</v>
      </c>
      <c r="CC414">
        <v>0</v>
      </c>
      <c r="CD414">
        <v>0</v>
      </c>
      <c r="CE414">
        <v>0</v>
      </c>
      <c r="CF414">
        <v>0</v>
      </c>
      <c r="CG414">
        <v>0</v>
      </c>
      <c r="CH414">
        <v>0</v>
      </c>
      <c r="CI414">
        <v>0</v>
      </c>
      <c r="CJ414">
        <v>0</v>
      </c>
      <c r="CK414">
        <v>0</v>
      </c>
      <c r="CL414">
        <v>0</v>
      </c>
      <c r="CM414">
        <v>0</v>
      </c>
      <c r="CN414">
        <v>0</v>
      </c>
      <c r="CO414">
        <v>0</v>
      </c>
      <c r="CP414">
        <v>0</v>
      </c>
      <c r="CQ414">
        <v>0</v>
      </c>
      <c r="CR414">
        <v>0</v>
      </c>
      <c r="CS414">
        <v>0</v>
      </c>
      <c r="CT414">
        <v>0</v>
      </c>
      <c r="CU414">
        <v>1</v>
      </c>
      <c r="CV414">
        <v>0</v>
      </c>
      <c r="CW414">
        <v>0</v>
      </c>
      <c r="CX414">
        <v>0</v>
      </c>
      <c r="CY414">
        <v>0</v>
      </c>
      <c r="CZ414">
        <v>0</v>
      </c>
      <c r="DA414">
        <v>0</v>
      </c>
      <c r="DB414">
        <v>0</v>
      </c>
      <c r="DC414">
        <v>1</v>
      </c>
      <c r="DD414">
        <v>0</v>
      </c>
      <c r="DE414">
        <v>0</v>
      </c>
      <c r="DF414">
        <v>1</v>
      </c>
      <c r="DG414">
        <v>0</v>
      </c>
      <c r="DH414">
        <v>1</v>
      </c>
      <c r="DI414">
        <v>0</v>
      </c>
      <c r="DJ414">
        <v>0</v>
      </c>
      <c r="DK414">
        <v>1</v>
      </c>
      <c r="DL414">
        <v>1</v>
      </c>
      <c r="DM414">
        <v>0</v>
      </c>
      <c r="DN414">
        <v>0</v>
      </c>
      <c r="DO414">
        <v>0</v>
      </c>
      <c r="DP414">
        <v>0</v>
      </c>
      <c r="DQ414">
        <v>0</v>
      </c>
      <c r="DR414">
        <v>0</v>
      </c>
      <c r="DS414">
        <v>0</v>
      </c>
      <c r="DT414">
        <v>0</v>
      </c>
      <c r="DU414">
        <v>0</v>
      </c>
      <c r="DV414">
        <v>0</v>
      </c>
      <c r="DW414">
        <v>0</v>
      </c>
      <c r="DX414">
        <v>0</v>
      </c>
      <c r="DY414">
        <v>0</v>
      </c>
      <c r="DZ414">
        <v>1</v>
      </c>
      <c r="EA414">
        <v>0</v>
      </c>
      <c r="EB414">
        <v>0</v>
      </c>
      <c r="EC414">
        <v>0</v>
      </c>
      <c r="ED414">
        <v>0</v>
      </c>
      <c r="EE414">
        <v>0</v>
      </c>
      <c r="EF414">
        <v>0</v>
      </c>
      <c r="EG414">
        <v>0</v>
      </c>
      <c r="EH414">
        <v>0</v>
      </c>
      <c r="EI414">
        <v>0</v>
      </c>
      <c r="EJ414">
        <v>0</v>
      </c>
      <c r="EK414">
        <v>0</v>
      </c>
      <c r="EL414">
        <v>1</v>
      </c>
      <c r="EM414">
        <v>0</v>
      </c>
      <c r="EN414">
        <v>0</v>
      </c>
      <c r="EO414">
        <v>0</v>
      </c>
      <c r="EP414">
        <v>0</v>
      </c>
      <c r="EQ414">
        <v>0</v>
      </c>
      <c r="ER414">
        <v>0</v>
      </c>
      <c r="ES414">
        <v>0</v>
      </c>
      <c r="ET414">
        <v>0</v>
      </c>
      <c r="EU414">
        <v>0</v>
      </c>
      <c r="EV414">
        <v>0</v>
      </c>
      <c r="EW414">
        <v>2</v>
      </c>
      <c r="EX414" t="s">
        <v>1925</v>
      </c>
      <c r="EY414" t="s">
        <v>1925</v>
      </c>
      <c r="EZ414" t="s">
        <v>1925</v>
      </c>
      <c r="FA414" t="s">
        <v>1925</v>
      </c>
      <c r="FB414" t="s">
        <v>1925</v>
      </c>
      <c r="FC414" t="s">
        <v>1925</v>
      </c>
      <c r="FD414" t="s">
        <v>1925</v>
      </c>
      <c r="FE414">
        <v>0</v>
      </c>
      <c r="FF414" t="s">
        <v>1925</v>
      </c>
      <c r="FG414" t="s">
        <v>1925</v>
      </c>
      <c r="FH414" t="s">
        <v>1925</v>
      </c>
      <c r="FI414" t="s">
        <v>1925</v>
      </c>
      <c r="FJ414" t="s">
        <v>1925</v>
      </c>
      <c r="FK414" t="s">
        <v>1925</v>
      </c>
      <c r="FL414">
        <v>0</v>
      </c>
      <c r="FM414">
        <v>1</v>
      </c>
      <c r="FN414">
        <v>0</v>
      </c>
      <c r="FO414">
        <v>0</v>
      </c>
      <c r="FP414">
        <v>0</v>
      </c>
      <c r="FQ414">
        <v>0</v>
      </c>
      <c r="FR414">
        <v>2</v>
      </c>
      <c r="FS414" t="s">
        <v>1925</v>
      </c>
      <c r="FT414" t="s">
        <v>1925</v>
      </c>
      <c r="FU414" t="s">
        <v>1925</v>
      </c>
      <c r="FV414" t="s">
        <v>1925</v>
      </c>
      <c r="FW414" t="s">
        <v>1925</v>
      </c>
      <c r="FX414" t="s">
        <v>1925</v>
      </c>
      <c r="FY414" t="s">
        <v>1925</v>
      </c>
      <c r="FZ414" t="s">
        <v>1925</v>
      </c>
      <c r="GA414" t="s">
        <v>1925</v>
      </c>
      <c r="GB414" t="s">
        <v>1925</v>
      </c>
      <c r="GC414">
        <v>1</v>
      </c>
      <c r="GD414">
        <v>0</v>
      </c>
      <c r="GE414">
        <v>1</v>
      </c>
      <c r="GF414">
        <v>1</v>
      </c>
      <c r="GG414">
        <v>0</v>
      </c>
      <c r="GH414">
        <v>1</v>
      </c>
      <c r="GI414">
        <v>0</v>
      </c>
      <c r="GJ414">
        <v>1</v>
      </c>
      <c r="GK414">
        <v>0</v>
      </c>
      <c r="GL414">
        <v>0</v>
      </c>
      <c r="GM414">
        <v>0</v>
      </c>
      <c r="GN414">
        <v>1</v>
      </c>
      <c r="GO414">
        <v>0</v>
      </c>
      <c r="GP414">
        <v>0</v>
      </c>
      <c r="GQ414">
        <v>1</v>
      </c>
      <c r="GR414">
        <v>1</v>
      </c>
      <c r="GS414">
        <v>1</v>
      </c>
      <c r="GT414">
        <v>0</v>
      </c>
      <c r="GU414">
        <v>1</v>
      </c>
      <c r="GV414">
        <v>0</v>
      </c>
      <c r="GW414">
        <v>0</v>
      </c>
      <c r="GX414">
        <v>0</v>
      </c>
      <c r="GY414">
        <v>0</v>
      </c>
      <c r="GZ414">
        <v>0</v>
      </c>
      <c r="HA414">
        <v>0</v>
      </c>
      <c r="HB414">
        <v>0</v>
      </c>
      <c r="HC414">
        <v>0</v>
      </c>
      <c r="HD414">
        <v>0</v>
      </c>
      <c r="HE414">
        <v>0</v>
      </c>
      <c r="HF414" t="s">
        <v>1925</v>
      </c>
      <c r="HG414" t="s">
        <v>1925</v>
      </c>
      <c r="HH414" t="s">
        <v>1925</v>
      </c>
      <c r="HI414" t="s">
        <v>1925</v>
      </c>
      <c r="HJ414" t="s">
        <v>1925</v>
      </c>
      <c r="HK414" t="s">
        <v>1925</v>
      </c>
      <c r="HL414" t="s">
        <v>1925</v>
      </c>
      <c r="HM414" t="s">
        <v>1925</v>
      </c>
      <c r="HN414" t="s">
        <v>1925</v>
      </c>
      <c r="HO414" t="s">
        <v>1925</v>
      </c>
      <c r="HP414" t="s">
        <v>1925</v>
      </c>
      <c r="HQ414" t="s">
        <v>1925</v>
      </c>
      <c r="HR414" t="s">
        <v>1925</v>
      </c>
      <c r="HS414" t="s">
        <v>1925</v>
      </c>
    </row>
    <row r="415" spans="1:227" x14ac:dyDescent="0.35">
      <c r="A415" t="s">
        <v>1757</v>
      </c>
      <c r="B415" s="1">
        <v>40210</v>
      </c>
      <c r="C415" s="1">
        <v>40266</v>
      </c>
      <c r="D415">
        <v>1</v>
      </c>
      <c r="E415">
        <v>1</v>
      </c>
      <c r="F415">
        <v>1</v>
      </c>
      <c r="G415">
        <v>0</v>
      </c>
      <c r="H415">
        <v>0</v>
      </c>
      <c r="I415">
        <v>0</v>
      </c>
      <c r="J415">
        <v>0</v>
      </c>
      <c r="K415">
        <v>0</v>
      </c>
      <c r="L415">
        <v>0</v>
      </c>
      <c r="M415">
        <v>0</v>
      </c>
      <c r="N415">
        <v>0</v>
      </c>
      <c r="O415">
        <v>0</v>
      </c>
      <c r="P415">
        <v>0</v>
      </c>
      <c r="Q415">
        <v>0</v>
      </c>
      <c r="R415">
        <v>0</v>
      </c>
      <c r="S415">
        <v>1</v>
      </c>
      <c r="T415">
        <v>0</v>
      </c>
      <c r="U415">
        <v>0</v>
      </c>
      <c r="V415">
        <v>1</v>
      </c>
      <c r="W415">
        <v>0</v>
      </c>
      <c r="X415">
        <v>0</v>
      </c>
      <c r="Y415">
        <v>0</v>
      </c>
      <c r="Z415">
        <v>0</v>
      </c>
      <c r="AA415">
        <v>0</v>
      </c>
      <c r="AB415">
        <v>0</v>
      </c>
      <c r="AC415">
        <v>1</v>
      </c>
      <c r="AD415">
        <v>0</v>
      </c>
      <c r="AE415">
        <v>0</v>
      </c>
      <c r="AF415">
        <v>1</v>
      </c>
      <c r="AG415">
        <v>0</v>
      </c>
      <c r="AH415">
        <v>1</v>
      </c>
      <c r="AI415">
        <v>0</v>
      </c>
      <c r="AJ415">
        <v>0</v>
      </c>
      <c r="AK415">
        <v>0</v>
      </c>
      <c r="AL415">
        <v>1</v>
      </c>
      <c r="AM415">
        <v>1</v>
      </c>
      <c r="AN415">
        <v>1</v>
      </c>
      <c r="AO415">
        <v>0</v>
      </c>
      <c r="AP415">
        <v>0</v>
      </c>
      <c r="AQ415">
        <v>0</v>
      </c>
      <c r="AR415">
        <v>0</v>
      </c>
      <c r="AS415">
        <v>0</v>
      </c>
      <c r="AT415">
        <v>0</v>
      </c>
      <c r="AU415">
        <v>0</v>
      </c>
      <c r="AV415">
        <v>0</v>
      </c>
      <c r="AW415">
        <v>0</v>
      </c>
      <c r="AX415">
        <v>0</v>
      </c>
      <c r="AY415">
        <v>1</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1</v>
      </c>
      <c r="BT415">
        <v>1</v>
      </c>
      <c r="BU415">
        <v>0</v>
      </c>
      <c r="BV415">
        <v>0</v>
      </c>
      <c r="BW415">
        <v>0</v>
      </c>
      <c r="BX415">
        <v>0</v>
      </c>
      <c r="BY415">
        <v>0</v>
      </c>
      <c r="BZ415">
        <v>1</v>
      </c>
      <c r="CA415">
        <v>0</v>
      </c>
      <c r="CB415">
        <v>0</v>
      </c>
      <c r="CC415">
        <v>0</v>
      </c>
      <c r="CD415">
        <v>0</v>
      </c>
      <c r="CE415">
        <v>0</v>
      </c>
      <c r="CF415">
        <v>0</v>
      </c>
      <c r="CG415">
        <v>0</v>
      </c>
      <c r="CH415">
        <v>0</v>
      </c>
      <c r="CI415">
        <v>0</v>
      </c>
      <c r="CJ415">
        <v>0</v>
      </c>
      <c r="CK415">
        <v>0</v>
      </c>
      <c r="CL415">
        <v>0</v>
      </c>
      <c r="CM415">
        <v>0</v>
      </c>
      <c r="CN415">
        <v>0</v>
      </c>
      <c r="CO415">
        <v>0</v>
      </c>
      <c r="CP415">
        <v>0</v>
      </c>
      <c r="CQ415">
        <v>0</v>
      </c>
      <c r="CR415">
        <v>0</v>
      </c>
      <c r="CS415">
        <v>0</v>
      </c>
      <c r="CT415">
        <v>0</v>
      </c>
      <c r="CU415">
        <v>1</v>
      </c>
      <c r="CV415">
        <v>0</v>
      </c>
      <c r="CW415">
        <v>0</v>
      </c>
      <c r="CX415">
        <v>0</v>
      </c>
      <c r="CY415">
        <v>0</v>
      </c>
      <c r="CZ415">
        <v>0</v>
      </c>
      <c r="DA415">
        <v>0</v>
      </c>
      <c r="DB415">
        <v>0</v>
      </c>
      <c r="DC415">
        <v>1</v>
      </c>
      <c r="DD415">
        <v>0</v>
      </c>
      <c r="DE415">
        <v>0</v>
      </c>
      <c r="DF415">
        <v>1</v>
      </c>
      <c r="DG415">
        <v>0</v>
      </c>
      <c r="DH415">
        <v>1</v>
      </c>
      <c r="DI415">
        <v>0</v>
      </c>
      <c r="DJ415">
        <v>0</v>
      </c>
      <c r="DK415">
        <v>1</v>
      </c>
      <c r="DL415">
        <v>1</v>
      </c>
      <c r="DM415">
        <v>0</v>
      </c>
      <c r="DN415">
        <v>0</v>
      </c>
      <c r="DO415">
        <v>0</v>
      </c>
      <c r="DP415">
        <v>0</v>
      </c>
      <c r="DQ415">
        <v>0</v>
      </c>
      <c r="DR415">
        <v>0</v>
      </c>
      <c r="DS415">
        <v>0</v>
      </c>
      <c r="DT415">
        <v>0</v>
      </c>
      <c r="DU415">
        <v>0</v>
      </c>
      <c r="DV415">
        <v>0</v>
      </c>
      <c r="DW415">
        <v>0</v>
      </c>
      <c r="DX415">
        <v>0</v>
      </c>
      <c r="DY415">
        <v>0</v>
      </c>
      <c r="DZ415">
        <v>1</v>
      </c>
      <c r="EA415">
        <v>0</v>
      </c>
      <c r="EB415">
        <v>0</v>
      </c>
      <c r="EC415">
        <v>0</v>
      </c>
      <c r="ED415">
        <v>0</v>
      </c>
      <c r="EE415">
        <v>0</v>
      </c>
      <c r="EF415">
        <v>0</v>
      </c>
      <c r="EG415">
        <v>0</v>
      </c>
      <c r="EH415">
        <v>0</v>
      </c>
      <c r="EI415">
        <v>0</v>
      </c>
      <c r="EJ415">
        <v>0</v>
      </c>
      <c r="EK415">
        <v>0</v>
      </c>
      <c r="EL415">
        <v>1</v>
      </c>
      <c r="EM415">
        <v>0</v>
      </c>
      <c r="EN415">
        <v>0</v>
      </c>
      <c r="EO415">
        <v>0</v>
      </c>
      <c r="EP415">
        <v>0</v>
      </c>
      <c r="EQ415">
        <v>0</v>
      </c>
      <c r="ER415">
        <v>0</v>
      </c>
      <c r="ES415">
        <v>0</v>
      </c>
      <c r="ET415">
        <v>0</v>
      </c>
      <c r="EU415">
        <v>0</v>
      </c>
      <c r="EV415">
        <v>0</v>
      </c>
      <c r="EW415">
        <v>2</v>
      </c>
      <c r="EX415" t="s">
        <v>1925</v>
      </c>
      <c r="EY415" t="s">
        <v>1925</v>
      </c>
      <c r="EZ415" t="s">
        <v>1925</v>
      </c>
      <c r="FA415" t="s">
        <v>1925</v>
      </c>
      <c r="FB415" t="s">
        <v>1925</v>
      </c>
      <c r="FC415" t="s">
        <v>1925</v>
      </c>
      <c r="FD415" t="s">
        <v>1925</v>
      </c>
      <c r="FE415">
        <v>0</v>
      </c>
      <c r="FF415" t="s">
        <v>1925</v>
      </c>
      <c r="FG415" t="s">
        <v>1925</v>
      </c>
      <c r="FH415" t="s">
        <v>1925</v>
      </c>
      <c r="FI415" t="s">
        <v>1925</v>
      </c>
      <c r="FJ415" t="s">
        <v>1925</v>
      </c>
      <c r="FK415" t="s">
        <v>1925</v>
      </c>
      <c r="FL415">
        <v>0</v>
      </c>
      <c r="FM415">
        <v>1</v>
      </c>
      <c r="FN415">
        <v>0</v>
      </c>
      <c r="FO415">
        <v>0</v>
      </c>
      <c r="FP415">
        <v>0</v>
      </c>
      <c r="FQ415">
        <v>0</v>
      </c>
      <c r="FR415">
        <v>2</v>
      </c>
      <c r="FS415" t="s">
        <v>1925</v>
      </c>
      <c r="FT415" t="s">
        <v>1925</v>
      </c>
      <c r="FU415" t="s">
        <v>1925</v>
      </c>
      <c r="FV415" t="s">
        <v>1925</v>
      </c>
      <c r="FW415" t="s">
        <v>1925</v>
      </c>
      <c r="FX415" t="s">
        <v>1925</v>
      </c>
      <c r="FY415" t="s">
        <v>1925</v>
      </c>
      <c r="FZ415" t="s">
        <v>1925</v>
      </c>
      <c r="GA415" t="s">
        <v>1925</v>
      </c>
      <c r="GB415" t="s">
        <v>1925</v>
      </c>
      <c r="GC415">
        <v>1</v>
      </c>
      <c r="GD415">
        <v>0</v>
      </c>
      <c r="GE415">
        <v>1</v>
      </c>
      <c r="GF415">
        <v>1</v>
      </c>
      <c r="GG415">
        <v>0</v>
      </c>
      <c r="GH415">
        <v>1</v>
      </c>
      <c r="GI415">
        <v>1</v>
      </c>
      <c r="GJ415">
        <v>1</v>
      </c>
      <c r="GK415">
        <v>0</v>
      </c>
      <c r="GL415">
        <v>0</v>
      </c>
      <c r="GM415">
        <v>0</v>
      </c>
      <c r="GN415">
        <v>1</v>
      </c>
      <c r="GO415">
        <v>0</v>
      </c>
      <c r="GP415">
        <v>0</v>
      </c>
      <c r="GQ415">
        <v>1</v>
      </c>
      <c r="GR415">
        <v>1</v>
      </c>
      <c r="GS415">
        <v>1</v>
      </c>
      <c r="GT415">
        <v>0</v>
      </c>
      <c r="GU415">
        <v>1</v>
      </c>
      <c r="GV415">
        <v>0</v>
      </c>
      <c r="GW415">
        <v>0</v>
      </c>
      <c r="GX415">
        <v>0</v>
      </c>
      <c r="GY415">
        <v>0</v>
      </c>
      <c r="GZ415">
        <v>0</v>
      </c>
      <c r="HA415">
        <v>0</v>
      </c>
      <c r="HB415">
        <v>0</v>
      </c>
      <c r="HC415">
        <v>0</v>
      </c>
      <c r="HD415">
        <v>0</v>
      </c>
      <c r="HE415">
        <v>0</v>
      </c>
      <c r="HF415" t="s">
        <v>1925</v>
      </c>
      <c r="HG415" t="s">
        <v>1925</v>
      </c>
      <c r="HH415" t="s">
        <v>1925</v>
      </c>
      <c r="HI415" t="s">
        <v>1925</v>
      </c>
      <c r="HJ415" t="s">
        <v>1925</v>
      </c>
      <c r="HK415" t="s">
        <v>1925</v>
      </c>
      <c r="HL415" t="s">
        <v>1925</v>
      </c>
      <c r="HM415" t="s">
        <v>1925</v>
      </c>
      <c r="HN415" t="s">
        <v>1925</v>
      </c>
      <c r="HO415" t="s">
        <v>1925</v>
      </c>
      <c r="HP415" t="s">
        <v>1925</v>
      </c>
      <c r="HQ415" t="s">
        <v>1925</v>
      </c>
      <c r="HR415" t="s">
        <v>1925</v>
      </c>
      <c r="HS415" t="s">
        <v>1925</v>
      </c>
    </row>
    <row r="416" spans="1:227" x14ac:dyDescent="0.35">
      <c r="A416" t="s">
        <v>1757</v>
      </c>
      <c r="B416" s="1">
        <v>40267</v>
      </c>
      <c r="C416" s="1">
        <v>40303</v>
      </c>
      <c r="D416">
        <v>1</v>
      </c>
      <c r="E416">
        <v>1</v>
      </c>
      <c r="F416">
        <v>1</v>
      </c>
      <c r="G416">
        <v>0</v>
      </c>
      <c r="H416">
        <v>0</v>
      </c>
      <c r="I416">
        <v>0</v>
      </c>
      <c r="J416">
        <v>0</v>
      </c>
      <c r="K416">
        <v>0</v>
      </c>
      <c r="L416">
        <v>0</v>
      </c>
      <c r="M416">
        <v>0</v>
      </c>
      <c r="N416">
        <v>0</v>
      </c>
      <c r="O416">
        <v>0</v>
      </c>
      <c r="P416">
        <v>0</v>
      </c>
      <c r="Q416">
        <v>0</v>
      </c>
      <c r="R416">
        <v>0</v>
      </c>
      <c r="S416">
        <v>1</v>
      </c>
      <c r="T416">
        <v>0</v>
      </c>
      <c r="U416">
        <v>0</v>
      </c>
      <c r="V416">
        <v>1</v>
      </c>
      <c r="W416">
        <v>0</v>
      </c>
      <c r="X416">
        <v>0</v>
      </c>
      <c r="Y416">
        <v>0</v>
      </c>
      <c r="Z416">
        <v>0</v>
      </c>
      <c r="AA416">
        <v>0</v>
      </c>
      <c r="AB416">
        <v>0</v>
      </c>
      <c r="AC416">
        <v>1</v>
      </c>
      <c r="AD416">
        <v>0</v>
      </c>
      <c r="AE416">
        <v>0</v>
      </c>
      <c r="AF416">
        <v>1</v>
      </c>
      <c r="AG416">
        <v>0</v>
      </c>
      <c r="AH416">
        <v>1</v>
      </c>
      <c r="AI416">
        <v>0</v>
      </c>
      <c r="AJ416">
        <v>0</v>
      </c>
      <c r="AK416">
        <v>0</v>
      </c>
      <c r="AL416">
        <v>1</v>
      </c>
      <c r="AM416">
        <v>1</v>
      </c>
      <c r="AN416">
        <v>1</v>
      </c>
      <c r="AO416">
        <v>0</v>
      </c>
      <c r="AP416">
        <v>0</v>
      </c>
      <c r="AQ416">
        <v>0</v>
      </c>
      <c r="AR416">
        <v>0</v>
      </c>
      <c r="AS416">
        <v>0</v>
      </c>
      <c r="AT416">
        <v>0</v>
      </c>
      <c r="AU416">
        <v>0</v>
      </c>
      <c r="AV416">
        <v>0</v>
      </c>
      <c r="AW416">
        <v>0</v>
      </c>
      <c r="AX416">
        <v>0</v>
      </c>
      <c r="AY416">
        <v>1</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1</v>
      </c>
      <c r="BT416">
        <v>1</v>
      </c>
      <c r="BU416">
        <v>0</v>
      </c>
      <c r="BV416">
        <v>0</v>
      </c>
      <c r="BW416">
        <v>0</v>
      </c>
      <c r="BX416">
        <v>0</v>
      </c>
      <c r="BY416">
        <v>0</v>
      </c>
      <c r="BZ416">
        <v>1</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1</v>
      </c>
      <c r="CV416">
        <v>0</v>
      </c>
      <c r="CW416">
        <v>0</v>
      </c>
      <c r="CX416">
        <v>0</v>
      </c>
      <c r="CY416">
        <v>0</v>
      </c>
      <c r="CZ416">
        <v>0</v>
      </c>
      <c r="DA416">
        <v>0</v>
      </c>
      <c r="DB416">
        <v>0</v>
      </c>
      <c r="DC416">
        <v>1</v>
      </c>
      <c r="DD416">
        <v>0</v>
      </c>
      <c r="DE416">
        <v>0</v>
      </c>
      <c r="DF416">
        <v>1</v>
      </c>
      <c r="DG416">
        <v>0</v>
      </c>
      <c r="DH416">
        <v>1</v>
      </c>
      <c r="DI416">
        <v>0</v>
      </c>
      <c r="DJ416">
        <v>0</v>
      </c>
      <c r="DK416">
        <v>1</v>
      </c>
      <c r="DL416">
        <v>1</v>
      </c>
      <c r="DM416">
        <v>0</v>
      </c>
      <c r="DN416">
        <v>0</v>
      </c>
      <c r="DO416">
        <v>0</v>
      </c>
      <c r="DP416">
        <v>0</v>
      </c>
      <c r="DQ416">
        <v>0</v>
      </c>
      <c r="DR416">
        <v>0</v>
      </c>
      <c r="DS416">
        <v>0</v>
      </c>
      <c r="DT416">
        <v>0</v>
      </c>
      <c r="DU416">
        <v>0</v>
      </c>
      <c r="DV416">
        <v>0</v>
      </c>
      <c r="DW416">
        <v>0</v>
      </c>
      <c r="DX416">
        <v>0</v>
      </c>
      <c r="DY416">
        <v>0</v>
      </c>
      <c r="DZ416">
        <v>1</v>
      </c>
      <c r="EA416">
        <v>0</v>
      </c>
      <c r="EB416">
        <v>0</v>
      </c>
      <c r="EC416">
        <v>0</v>
      </c>
      <c r="ED416">
        <v>0</v>
      </c>
      <c r="EE416">
        <v>0</v>
      </c>
      <c r="EF416">
        <v>0</v>
      </c>
      <c r="EG416">
        <v>0</v>
      </c>
      <c r="EH416">
        <v>0</v>
      </c>
      <c r="EI416">
        <v>0</v>
      </c>
      <c r="EJ416">
        <v>0</v>
      </c>
      <c r="EK416">
        <v>0</v>
      </c>
      <c r="EL416">
        <v>1</v>
      </c>
      <c r="EM416">
        <v>0</v>
      </c>
      <c r="EN416">
        <v>0</v>
      </c>
      <c r="EO416">
        <v>0</v>
      </c>
      <c r="EP416">
        <v>0</v>
      </c>
      <c r="EQ416">
        <v>0</v>
      </c>
      <c r="ER416">
        <v>0</v>
      </c>
      <c r="ES416">
        <v>0</v>
      </c>
      <c r="ET416">
        <v>0</v>
      </c>
      <c r="EU416">
        <v>0</v>
      </c>
      <c r="EV416">
        <v>0</v>
      </c>
      <c r="EW416">
        <v>2</v>
      </c>
      <c r="EX416" t="s">
        <v>1925</v>
      </c>
      <c r="EY416" t="s">
        <v>1925</v>
      </c>
      <c r="EZ416" t="s">
        <v>1925</v>
      </c>
      <c r="FA416" t="s">
        <v>1925</v>
      </c>
      <c r="FB416" t="s">
        <v>1925</v>
      </c>
      <c r="FC416" t="s">
        <v>1925</v>
      </c>
      <c r="FD416" t="s">
        <v>1925</v>
      </c>
      <c r="FE416">
        <v>0</v>
      </c>
      <c r="FF416" t="s">
        <v>1925</v>
      </c>
      <c r="FG416" t="s">
        <v>1925</v>
      </c>
      <c r="FH416" t="s">
        <v>1925</v>
      </c>
      <c r="FI416" t="s">
        <v>1925</v>
      </c>
      <c r="FJ416" t="s">
        <v>1925</v>
      </c>
      <c r="FK416" t="s">
        <v>1925</v>
      </c>
      <c r="FL416">
        <v>0</v>
      </c>
      <c r="FM416">
        <v>1</v>
      </c>
      <c r="FN416">
        <v>0</v>
      </c>
      <c r="FO416">
        <v>0</v>
      </c>
      <c r="FP416">
        <v>0</v>
      </c>
      <c r="FQ416">
        <v>0</v>
      </c>
      <c r="FR416">
        <v>2</v>
      </c>
      <c r="FS416" t="s">
        <v>1925</v>
      </c>
      <c r="FT416" t="s">
        <v>1925</v>
      </c>
      <c r="FU416" t="s">
        <v>1925</v>
      </c>
      <c r="FV416" t="s">
        <v>1925</v>
      </c>
      <c r="FW416" t="s">
        <v>1925</v>
      </c>
      <c r="FX416" t="s">
        <v>1925</v>
      </c>
      <c r="FY416" t="s">
        <v>1925</v>
      </c>
      <c r="FZ416" t="s">
        <v>1925</v>
      </c>
      <c r="GA416" t="s">
        <v>1925</v>
      </c>
      <c r="GB416" t="s">
        <v>1925</v>
      </c>
      <c r="GC416">
        <v>1</v>
      </c>
      <c r="GD416">
        <v>0</v>
      </c>
      <c r="GE416">
        <v>1</v>
      </c>
      <c r="GF416">
        <v>1</v>
      </c>
      <c r="GG416">
        <v>0</v>
      </c>
      <c r="GH416">
        <v>1</v>
      </c>
      <c r="GI416">
        <v>1</v>
      </c>
      <c r="GJ416">
        <v>1</v>
      </c>
      <c r="GK416">
        <v>0</v>
      </c>
      <c r="GL416">
        <v>0</v>
      </c>
      <c r="GM416">
        <v>0</v>
      </c>
      <c r="GN416">
        <v>1</v>
      </c>
      <c r="GO416">
        <v>0</v>
      </c>
      <c r="GP416">
        <v>0</v>
      </c>
      <c r="GQ416">
        <v>1</v>
      </c>
      <c r="GR416">
        <v>1</v>
      </c>
      <c r="GS416">
        <v>1</v>
      </c>
      <c r="GT416">
        <v>0</v>
      </c>
      <c r="GU416">
        <v>1</v>
      </c>
      <c r="GV416">
        <v>0</v>
      </c>
      <c r="GW416">
        <v>0</v>
      </c>
      <c r="GX416">
        <v>0</v>
      </c>
      <c r="GY416">
        <v>0</v>
      </c>
      <c r="GZ416">
        <v>0</v>
      </c>
      <c r="HA416">
        <v>0</v>
      </c>
      <c r="HB416">
        <v>0</v>
      </c>
      <c r="HC416">
        <v>0</v>
      </c>
      <c r="HD416">
        <v>0</v>
      </c>
      <c r="HE416">
        <v>0</v>
      </c>
      <c r="HF416" t="s">
        <v>1925</v>
      </c>
      <c r="HG416" t="s">
        <v>1925</v>
      </c>
      <c r="HH416" t="s">
        <v>1925</v>
      </c>
      <c r="HI416" t="s">
        <v>1925</v>
      </c>
      <c r="HJ416" t="s">
        <v>1925</v>
      </c>
      <c r="HK416" t="s">
        <v>1925</v>
      </c>
      <c r="HL416" t="s">
        <v>1925</v>
      </c>
      <c r="HM416" t="s">
        <v>1925</v>
      </c>
      <c r="HN416" t="s">
        <v>1925</v>
      </c>
      <c r="HO416" t="s">
        <v>1925</v>
      </c>
      <c r="HP416" t="s">
        <v>1925</v>
      </c>
      <c r="HQ416" t="s">
        <v>1925</v>
      </c>
      <c r="HR416" t="s">
        <v>1925</v>
      </c>
      <c r="HS416" t="s">
        <v>1925</v>
      </c>
    </row>
    <row r="417" spans="1:227" x14ac:dyDescent="0.35">
      <c r="A417" t="s">
        <v>1757</v>
      </c>
      <c r="B417" s="1">
        <v>40304</v>
      </c>
      <c r="C417" s="1">
        <v>40324</v>
      </c>
      <c r="D417">
        <v>1</v>
      </c>
      <c r="E417">
        <v>1</v>
      </c>
      <c r="F417">
        <v>1</v>
      </c>
      <c r="G417">
        <v>0</v>
      </c>
      <c r="H417">
        <v>0</v>
      </c>
      <c r="I417">
        <v>0</v>
      </c>
      <c r="J417">
        <v>0</v>
      </c>
      <c r="K417">
        <v>0</v>
      </c>
      <c r="L417">
        <v>0</v>
      </c>
      <c r="M417">
        <v>0</v>
      </c>
      <c r="N417">
        <v>0</v>
      </c>
      <c r="O417">
        <v>0</v>
      </c>
      <c r="P417">
        <v>0</v>
      </c>
      <c r="Q417">
        <v>0</v>
      </c>
      <c r="R417">
        <v>0</v>
      </c>
      <c r="S417">
        <v>1</v>
      </c>
      <c r="T417">
        <v>0</v>
      </c>
      <c r="U417">
        <v>0</v>
      </c>
      <c r="V417">
        <v>1</v>
      </c>
      <c r="W417">
        <v>0</v>
      </c>
      <c r="X417">
        <v>0</v>
      </c>
      <c r="Y417">
        <v>0</v>
      </c>
      <c r="Z417">
        <v>0</v>
      </c>
      <c r="AA417">
        <v>0</v>
      </c>
      <c r="AB417">
        <v>0</v>
      </c>
      <c r="AC417">
        <v>1</v>
      </c>
      <c r="AD417">
        <v>0</v>
      </c>
      <c r="AE417">
        <v>0</v>
      </c>
      <c r="AF417">
        <v>1</v>
      </c>
      <c r="AG417">
        <v>0</v>
      </c>
      <c r="AH417">
        <v>1</v>
      </c>
      <c r="AI417">
        <v>0</v>
      </c>
      <c r="AJ417">
        <v>0</v>
      </c>
      <c r="AK417">
        <v>0</v>
      </c>
      <c r="AL417">
        <v>1</v>
      </c>
      <c r="AM417">
        <v>1</v>
      </c>
      <c r="AN417">
        <v>1</v>
      </c>
      <c r="AO417">
        <v>0</v>
      </c>
      <c r="AP417">
        <v>0</v>
      </c>
      <c r="AQ417">
        <v>0</v>
      </c>
      <c r="AR417">
        <v>0</v>
      </c>
      <c r="AS417">
        <v>0</v>
      </c>
      <c r="AT417">
        <v>0</v>
      </c>
      <c r="AU417">
        <v>0</v>
      </c>
      <c r="AV417">
        <v>0</v>
      </c>
      <c r="AW417">
        <v>0</v>
      </c>
      <c r="AX417">
        <v>0</v>
      </c>
      <c r="AY417">
        <v>1</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1</v>
      </c>
      <c r="BT417">
        <v>1</v>
      </c>
      <c r="BU417">
        <v>0</v>
      </c>
      <c r="BV417">
        <v>0</v>
      </c>
      <c r="BW417">
        <v>0</v>
      </c>
      <c r="BX417">
        <v>0</v>
      </c>
      <c r="BY417">
        <v>0</v>
      </c>
      <c r="BZ417">
        <v>1</v>
      </c>
      <c r="CA417">
        <v>0</v>
      </c>
      <c r="CB417">
        <v>0</v>
      </c>
      <c r="CC417">
        <v>0</v>
      </c>
      <c r="CD417">
        <v>0</v>
      </c>
      <c r="CE417">
        <v>0</v>
      </c>
      <c r="CF417">
        <v>0</v>
      </c>
      <c r="CG417">
        <v>0</v>
      </c>
      <c r="CH417">
        <v>0</v>
      </c>
      <c r="CI417">
        <v>0</v>
      </c>
      <c r="CJ417">
        <v>0</v>
      </c>
      <c r="CK417">
        <v>0</v>
      </c>
      <c r="CL417">
        <v>0</v>
      </c>
      <c r="CM417">
        <v>0</v>
      </c>
      <c r="CN417">
        <v>0</v>
      </c>
      <c r="CO417">
        <v>0</v>
      </c>
      <c r="CP417">
        <v>0</v>
      </c>
      <c r="CQ417">
        <v>0</v>
      </c>
      <c r="CR417">
        <v>0</v>
      </c>
      <c r="CS417">
        <v>0</v>
      </c>
      <c r="CT417">
        <v>0</v>
      </c>
      <c r="CU417">
        <v>1</v>
      </c>
      <c r="CV417">
        <v>0</v>
      </c>
      <c r="CW417">
        <v>0</v>
      </c>
      <c r="CX417">
        <v>0</v>
      </c>
      <c r="CY417">
        <v>0</v>
      </c>
      <c r="CZ417">
        <v>0</v>
      </c>
      <c r="DA417">
        <v>0</v>
      </c>
      <c r="DB417">
        <v>0</v>
      </c>
      <c r="DC417">
        <v>1</v>
      </c>
      <c r="DD417">
        <v>0</v>
      </c>
      <c r="DE417">
        <v>0</v>
      </c>
      <c r="DF417">
        <v>1</v>
      </c>
      <c r="DG417">
        <v>0</v>
      </c>
      <c r="DH417">
        <v>1</v>
      </c>
      <c r="DI417">
        <v>0</v>
      </c>
      <c r="DJ417">
        <v>0</v>
      </c>
      <c r="DK417">
        <v>1</v>
      </c>
      <c r="DL417">
        <v>1</v>
      </c>
      <c r="DM417">
        <v>0</v>
      </c>
      <c r="DN417">
        <v>0</v>
      </c>
      <c r="DO417">
        <v>0</v>
      </c>
      <c r="DP417">
        <v>0</v>
      </c>
      <c r="DQ417">
        <v>0</v>
      </c>
      <c r="DR417">
        <v>0</v>
      </c>
      <c r="DS417">
        <v>0</v>
      </c>
      <c r="DT417">
        <v>0</v>
      </c>
      <c r="DU417">
        <v>0</v>
      </c>
      <c r="DV417">
        <v>0</v>
      </c>
      <c r="DW417">
        <v>0</v>
      </c>
      <c r="DX417">
        <v>0</v>
      </c>
      <c r="DY417">
        <v>0</v>
      </c>
      <c r="DZ417">
        <v>1</v>
      </c>
      <c r="EA417">
        <v>0</v>
      </c>
      <c r="EB417">
        <v>0</v>
      </c>
      <c r="EC417">
        <v>0</v>
      </c>
      <c r="ED417">
        <v>0</v>
      </c>
      <c r="EE417">
        <v>0</v>
      </c>
      <c r="EF417">
        <v>0</v>
      </c>
      <c r="EG417">
        <v>0</v>
      </c>
      <c r="EH417">
        <v>0</v>
      </c>
      <c r="EI417">
        <v>0</v>
      </c>
      <c r="EJ417">
        <v>0</v>
      </c>
      <c r="EK417">
        <v>0</v>
      </c>
      <c r="EL417">
        <v>1</v>
      </c>
      <c r="EM417">
        <v>0</v>
      </c>
      <c r="EN417">
        <v>0</v>
      </c>
      <c r="EO417">
        <v>0</v>
      </c>
      <c r="EP417">
        <v>0</v>
      </c>
      <c r="EQ417">
        <v>0</v>
      </c>
      <c r="ER417">
        <v>0</v>
      </c>
      <c r="ES417">
        <v>0</v>
      </c>
      <c r="ET417">
        <v>0</v>
      </c>
      <c r="EU417">
        <v>0</v>
      </c>
      <c r="EV417">
        <v>0</v>
      </c>
      <c r="EW417">
        <v>2</v>
      </c>
      <c r="EX417" t="s">
        <v>1925</v>
      </c>
      <c r="EY417" t="s">
        <v>1925</v>
      </c>
      <c r="EZ417" t="s">
        <v>1925</v>
      </c>
      <c r="FA417" t="s">
        <v>1925</v>
      </c>
      <c r="FB417" t="s">
        <v>1925</v>
      </c>
      <c r="FC417" t="s">
        <v>1925</v>
      </c>
      <c r="FD417" t="s">
        <v>1925</v>
      </c>
      <c r="FE417">
        <v>0</v>
      </c>
      <c r="FF417" t="s">
        <v>1925</v>
      </c>
      <c r="FG417" t="s">
        <v>1925</v>
      </c>
      <c r="FH417" t="s">
        <v>1925</v>
      </c>
      <c r="FI417" t="s">
        <v>1925</v>
      </c>
      <c r="FJ417" t="s">
        <v>1925</v>
      </c>
      <c r="FK417" t="s">
        <v>1925</v>
      </c>
      <c r="FL417">
        <v>0</v>
      </c>
      <c r="FM417">
        <v>1</v>
      </c>
      <c r="FN417">
        <v>0</v>
      </c>
      <c r="FO417">
        <v>0</v>
      </c>
      <c r="FP417">
        <v>0</v>
      </c>
      <c r="FQ417">
        <v>0</v>
      </c>
      <c r="FR417">
        <v>2</v>
      </c>
      <c r="FS417" t="s">
        <v>1925</v>
      </c>
      <c r="FT417" t="s">
        <v>1925</v>
      </c>
      <c r="FU417" t="s">
        <v>1925</v>
      </c>
      <c r="FV417" t="s">
        <v>1925</v>
      </c>
      <c r="FW417" t="s">
        <v>1925</v>
      </c>
      <c r="FX417" t="s">
        <v>1925</v>
      </c>
      <c r="FY417" t="s">
        <v>1925</v>
      </c>
      <c r="FZ417" t="s">
        <v>1925</v>
      </c>
      <c r="GA417" t="s">
        <v>1925</v>
      </c>
      <c r="GB417" t="s">
        <v>1925</v>
      </c>
      <c r="GC417">
        <v>1</v>
      </c>
      <c r="GD417">
        <v>0</v>
      </c>
      <c r="GE417">
        <v>1</v>
      </c>
      <c r="GF417">
        <v>1</v>
      </c>
      <c r="GG417">
        <v>0</v>
      </c>
      <c r="GH417">
        <v>1</v>
      </c>
      <c r="GI417">
        <v>1</v>
      </c>
      <c r="GJ417">
        <v>1</v>
      </c>
      <c r="GK417">
        <v>0</v>
      </c>
      <c r="GL417">
        <v>0</v>
      </c>
      <c r="GM417">
        <v>0</v>
      </c>
      <c r="GN417">
        <v>1</v>
      </c>
      <c r="GO417">
        <v>0</v>
      </c>
      <c r="GP417">
        <v>0</v>
      </c>
      <c r="GQ417">
        <v>1</v>
      </c>
      <c r="GR417">
        <v>1</v>
      </c>
      <c r="GS417">
        <v>1</v>
      </c>
      <c r="GT417">
        <v>0</v>
      </c>
      <c r="GU417">
        <v>1</v>
      </c>
      <c r="GV417">
        <v>0</v>
      </c>
      <c r="GW417">
        <v>0</v>
      </c>
      <c r="GX417">
        <v>0</v>
      </c>
      <c r="GY417">
        <v>0</v>
      </c>
      <c r="GZ417">
        <v>0</v>
      </c>
      <c r="HA417">
        <v>0</v>
      </c>
      <c r="HB417">
        <v>0</v>
      </c>
      <c r="HC417">
        <v>0</v>
      </c>
      <c r="HD417">
        <v>0</v>
      </c>
      <c r="HE417">
        <v>0</v>
      </c>
      <c r="HF417" t="s">
        <v>1925</v>
      </c>
      <c r="HG417" t="s">
        <v>1925</v>
      </c>
      <c r="HH417" t="s">
        <v>1925</v>
      </c>
      <c r="HI417" t="s">
        <v>1925</v>
      </c>
      <c r="HJ417" t="s">
        <v>1925</v>
      </c>
      <c r="HK417" t="s">
        <v>1925</v>
      </c>
      <c r="HL417" t="s">
        <v>1925</v>
      </c>
      <c r="HM417" t="s">
        <v>1925</v>
      </c>
      <c r="HN417" t="s">
        <v>1925</v>
      </c>
      <c r="HO417" t="s">
        <v>1925</v>
      </c>
      <c r="HP417" t="s">
        <v>1925</v>
      </c>
      <c r="HQ417" t="s">
        <v>1925</v>
      </c>
      <c r="HR417" t="s">
        <v>1925</v>
      </c>
      <c r="HS417" t="s">
        <v>1925</v>
      </c>
    </row>
    <row r="418" spans="1:227" x14ac:dyDescent="0.35">
      <c r="A418" t="s">
        <v>1757</v>
      </c>
      <c r="B418" s="1">
        <v>40325</v>
      </c>
      <c r="C418" s="1">
        <v>40512</v>
      </c>
      <c r="D418">
        <v>1</v>
      </c>
      <c r="E418">
        <v>1</v>
      </c>
      <c r="F418">
        <v>1</v>
      </c>
      <c r="G418">
        <v>0</v>
      </c>
      <c r="H418">
        <v>0</v>
      </c>
      <c r="I418">
        <v>0</v>
      </c>
      <c r="J418">
        <v>0</v>
      </c>
      <c r="K418">
        <v>0</v>
      </c>
      <c r="L418">
        <v>0</v>
      </c>
      <c r="M418">
        <v>0</v>
      </c>
      <c r="N418">
        <v>0</v>
      </c>
      <c r="O418">
        <v>0</v>
      </c>
      <c r="P418">
        <v>0</v>
      </c>
      <c r="Q418">
        <v>0</v>
      </c>
      <c r="R418">
        <v>0</v>
      </c>
      <c r="S418">
        <v>1</v>
      </c>
      <c r="T418">
        <v>0</v>
      </c>
      <c r="U418">
        <v>0</v>
      </c>
      <c r="V418">
        <v>1</v>
      </c>
      <c r="W418">
        <v>0</v>
      </c>
      <c r="X418">
        <v>0</v>
      </c>
      <c r="Y418">
        <v>0</v>
      </c>
      <c r="Z418">
        <v>0</v>
      </c>
      <c r="AA418">
        <v>0</v>
      </c>
      <c r="AB418">
        <v>0</v>
      </c>
      <c r="AC418">
        <v>1</v>
      </c>
      <c r="AD418">
        <v>0</v>
      </c>
      <c r="AE418">
        <v>0</v>
      </c>
      <c r="AF418">
        <v>1</v>
      </c>
      <c r="AG418">
        <v>0</v>
      </c>
      <c r="AH418">
        <v>1</v>
      </c>
      <c r="AI418">
        <v>0</v>
      </c>
      <c r="AJ418">
        <v>0</v>
      </c>
      <c r="AK418">
        <v>0</v>
      </c>
      <c r="AL418">
        <v>1</v>
      </c>
      <c r="AM418">
        <v>1</v>
      </c>
      <c r="AN418">
        <v>1</v>
      </c>
      <c r="AO418">
        <v>0</v>
      </c>
      <c r="AP418">
        <v>0</v>
      </c>
      <c r="AQ418">
        <v>0</v>
      </c>
      <c r="AR418">
        <v>0</v>
      </c>
      <c r="AS418">
        <v>0</v>
      </c>
      <c r="AT418">
        <v>0</v>
      </c>
      <c r="AU418">
        <v>0</v>
      </c>
      <c r="AV418">
        <v>0</v>
      </c>
      <c r="AW418">
        <v>0</v>
      </c>
      <c r="AX418">
        <v>0</v>
      </c>
      <c r="AY418">
        <v>1</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1</v>
      </c>
      <c r="BT418">
        <v>1</v>
      </c>
      <c r="BU418">
        <v>0</v>
      </c>
      <c r="BV418">
        <v>0</v>
      </c>
      <c r="BW418">
        <v>0</v>
      </c>
      <c r="BX418">
        <v>0</v>
      </c>
      <c r="BY418">
        <v>0</v>
      </c>
      <c r="BZ418">
        <v>1</v>
      </c>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1</v>
      </c>
      <c r="CV418">
        <v>0</v>
      </c>
      <c r="CW418">
        <v>0</v>
      </c>
      <c r="CX418">
        <v>0</v>
      </c>
      <c r="CY418">
        <v>0</v>
      </c>
      <c r="CZ418">
        <v>0</v>
      </c>
      <c r="DA418">
        <v>0</v>
      </c>
      <c r="DB418">
        <v>0</v>
      </c>
      <c r="DC418">
        <v>1</v>
      </c>
      <c r="DD418">
        <v>0</v>
      </c>
      <c r="DE418">
        <v>0</v>
      </c>
      <c r="DF418">
        <v>1</v>
      </c>
      <c r="DG418">
        <v>0</v>
      </c>
      <c r="DH418">
        <v>1</v>
      </c>
      <c r="DI418">
        <v>0</v>
      </c>
      <c r="DJ418">
        <v>0</v>
      </c>
      <c r="DK418">
        <v>1</v>
      </c>
      <c r="DL418">
        <v>1</v>
      </c>
      <c r="DM418">
        <v>0</v>
      </c>
      <c r="DN418">
        <v>0</v>
      </c>
      <c r="DO418">
        <v>0</v>
      </c>
      <c r="DP418">
        <v>0</v>
      </c>
      <c r="DQ418">
        <v>0</v>
      </c>
      <c r="DR418">
        <v>0</v>
      </c>
      <c r="DS418">
        <v>0</v>
      </c>
      <c r="DT418">
        <v>0</v>
      </c>
      <c r="DU418">
        <v>0</v>
      </c>
      <c r="DV418">
        <v>0</v>
      </c>
      <c r="DW418">
        <v>0</v>
      </c>
      <c r="DX418">
        <v>0</v>
      </c>
      <c r="DY418">
        <v>0</v>
      </c>
      <c r="DZ418">
        <v>1</v>
      </c>
      <c r="EA418">
        <v>0</v>
      </c>
      <c r="EB418">
        <v>0</v>
      </c>
      <c r="EC418">
        <v>0</v>
      </c>
      <c r="ED418">
        <v>0</v>
      </c>
      <c r="EE418">
        <v>0</v>
      </c>
      <c r="EF418">
        <v>0</v>
      </c>
      <c r="EG418">
        <v>0</v>
      </c>
      <c r="EH418">
        <v>0</v>
      </c>
      <c r="EI418">
        <v>0</v>
      </c>
      <c r="EJ418">
        <v>0</v>
      </c>
      <c r="EK418">
        <v>0</v>
      </c>
      <c r="EL418">
        <v>1</v>
      </c>
      <c r="EM418">
        <v>0</v>
      </c>
      <c r="EN418">
        <v>0</v>
      </c>
      <c r="EO418">
        <v>0</v>
      </c>
      <c r="EP418">
        <v>0</v>
      </c>
      <c r="EQ418">
        <v>0</v>
      </c>
      <c r="ER418">
        <v>0</v>
      </c>
      <c r="ES418">
        <v>0</v>
      </c>
      <c r="ET418">
        <v>0</v>
      </c>
      <c r="EU418">
        <v>0</v>
      </c>
      <c r="EV418">
        <v>0</v>
      </c>
      <c r="EW418">
        <v>2</v>
      </c>
      <c r="EX418" t="s">
        <v>1925</v>
      </c>
      <c r="EY418" t="s">
        <v>1925</v>
      </c>
      <c r="EZ418" t="s">
        <v>1925</v>
      </c>
      <c r="FA418" t="s">
        <v>1925</v>
      </c>
      <c r="FB418" t="s">
        <v>1925</v>
      </c>
      <c r="FC418" t="s">
        <v>1925</v>
      </c>
      <c r="FD418" t="s">
        <v>1925</v>
      </c>
      <c r="FE418">
        <v>0</v>
      </c>
      <c r="FF418" t="s">
        <v>1925</v>
      </c>
      <c r="FG418" t="s">
        <v>1925</v>
      </c>
      <c r="FH418" t="s">
        <v>1925</v>
      </c>
      <c r="FI418" t="s">
        <v>1925</v>
      </c>
      <c r="FJ418" t="s">
        <v>1925</v>
      </c>
      <c r="FK418" t="s">
        <v>1925</v>
      </c>
      <c r="FL418">
        <v>0</v>
      </c>
      <c r="FM418">
        <v>1</v>
      </c>
      <c r="FN418">
        <v>0</v>
      </c>
      <c r="FO418">
        <v>0</v>
      </c>
      <c r="FP418">
        <v>0</v>
      </c>
      <c r="FQ418">
        <v>0</v>
      </c>
      <c r="FR418">
        <v>2</v>
      </c>
      <c r="FS418" t="s">
        <v>1925</v>
      </c>
      <c r="FT418" t="s">
        <v>1925</v>
      </c>
      <c r="FU418" t="s">
        <v>1925</v>
      </c>
      <c r="FV418" t="s">
        <v>1925</v>
      </c>
      <c r="FW418" t="s">
        <v>1925</v>
      </c>
      <c r="FX418" t="s">
        <v>1925</v>
      </c>
      <c r="FY418" t="s">
        <v>1925</v>
      </c>
      <c r="FZ418" t="s">
        <v>1925</v>
      </c>
      <c r="GA418" t="s">
        <v>1925</v>
      </c>
      <c r="GB418" t="s">
        <v>1925</v>
      </c>
      <c r="GC418">
        <v>1</v>
      </c>
      <c r="GD418">
        <v>0</v>
      </c>
      <c r="GE418">
        <v>1</v>
      </c>
      <c r="GF418">
        <v>1</v>
      </c>
      <c r="GG418">
        <v>0</v>
      </c>
      <c r="GH418">
        <v>1</v>
      </c>
      <c r="GI418">
        <v>1</v>
      </c>
      <c r="GJ418">
        <v>1</v>
      </c>
      <c r="GK418">
        <v>0</v>
      </c>
      <c r="GL418">
        <v>0</v>
      </c>
      <c r="GM418">
        <v>0</v>
      </c>
      <c r="GN418">
        <v>1</v>
      </c>
      <c r="GO418">
        <v>0</v>
      </c>
      <c r="GP418">
        <v>0</v>
      </c>
      <c r="GQ418">
        <v>1</v>
      </c>
      <c r="GR418">
        <v>1</v>
      </c>
      <c r="GS418">
        <v>1</v>
      </c>
      <c r="GT418">
        <v>0</v>
      </c>
      <c r="GU418">
        <v>1</v>
      </c>
      <c r="GV418">
        <v>0</v>
      </c>
      <c r="GW418">
        <v>0</v>
      </c>
      <c r="GX418">
        <v>0</v>
      </c>
      <c r="GY418">
        <v>0</v>
      </c>
      <c r="GZ418">
        <v>0</v>
      </c>
      <c r="HA418">
        <v>0</v>
      </c>
      <c r="HB418">
        <v>0</v>
      </c>
      <c r="HC418">
        <v>0</v>
      </c>
      <c r="HD418">
        <v>0</v>
      </c>
      <c r="HE418">
        <v>0</v>
      </c>
      <c r="HF418" t="s">
        <v>1925</v>
      </c>
      <c r="HG418" t="s">
        <v>1925</v>
      </c>
      <c r="HH418" t="s">
        <v>1925</v>
      </c>
      <c r="HI418" t="s">
        <v>1925</v>
      </c>
      <c r="HJ418" t="s">
        <v>1925</v>
      </c>
      <c r="HK418" t="s">
        <v>1925</v>
      </c>
      <c r="HL418" t="s">
        <v>1925</v>
      </c>
      <c r="HM418" t="s">
        <v>1925</v>
      </c>
      <c r="HN418" t="s">
        <v>1925</v>
      </c>
      <c r="HO418" t="s">
        <v>1925</v>
      </c>
      <c r="HP418" t="s">
        <v>1925</v>
      </c>
      <c r="HQ418" t="s">
        <v>1925</v>
      </c>
      <c r="HR418" t="s">
        <v>1925</v>
      </c>
      <c r="HS418" t="s">
        <v>1925</v>
      </c>
    </row>
    <row r="419" spans="1:227" x14ac:dyDescent="0.35">
      <c r="A419" t="s">
        <v>1757</v>
      </c>
      <c r="B419" s="1">
        <v>40513</v>
      </c>
      <c r="C419" s="1">
        <v>40543</v>
      </c>
      <c r="D419">
        <v>1</v>
      </c>
      <c r="E419">
        <v>1</v>
      </c>
      <c r="F419">
        <v>1</v>
      </c>
      <c r="G419">
        <v>0</v>
      </c>
      <c r="H419">
        <v>0</v>
      </c>
      <c r="I419">
        <v>0</v>
      </c>
      <c r="J419">
        <v>0</v>
      </c>
      <c r="K419">
        <v>0</v>
      </c>
      <c r="L419">
        <v>0</v>
      </c>
      <c r="M419">
        <v>0</v>
      </c>
      <c r="N419">
        <v>0</v>
      </c>
      <c r="O419">
        <v>0</v>
      </c>
      <c r="P419">
        <v>0</v>
      </c>
      <c r="Q419">
        <v>0</v>
      </c>
      <c r="R419">
        <v>0</v>
      </c>
      <c r="S419">
        <v>1</v>
      </c>
      <c r="T419">
        <v>0</v>
      </c>
      <c r="U419">
        <v>0</v>
      </c>
      <c r="V419">
        <v>1</v>
      </c>
      <c r="W419">
        <v>0</v>
      </c>
      <c r="X419">
        <v>0</v>
      </c>
      <c r="Y419">
        <v>0</v>
      </c>
      <c r="Z419">
        <v>0</v>
      </c>
      <c r="AA419">
        <v>0</v>
      </c>
      <c r="AB419">
        <v>0</v>
      </c>
      <c r="AC419">
        <v>1</v>
      </c>
      <c r="AD419">
        <v>0</v>
      </c>
      <c r="AE419">
        <v>0</v>
      </c>
      <c r="AF419">
        <v>1</v>
      </c>
      <c r="AG419">
        <v>0</v>
      </c>
      <c r="AH419">
        <v>1</v>
      </c>
      <c r="AI419">
        <v>0</v>
      </c>
      <c r="AJ419">
        <v>0</v>
      </c>
      <c r="AK419">
        <v>0</v>
      </c>
      <c r="AL419">
        <v>1</v>
      </c>
      <c r="AM419">
        <v>1</v>
      </c>
      <c r="AN419">
        <v>1</v>
      </c>
      <c r="AO419">
        <v>0</v>
      </c>
      <c r="AP419">
        <v>0</v>
      </c>
      <c r="AQ419">
        <v>0</v>
      </c>
      <c r="AR419">
        <v>0</v>
      </c>
      <c r="AS419">
        <v>0</v>
      </c>
      <c r="AT419">
        <v>0</v>
      </c>
      <c r="AU419">
        <v>0</v>
      </c>
      <c r="AV419">
        <v>0</v>
      </c>
      <c r="AW419">
        <v>0</v>
      </c>
      <c r="AX419">
        <v>0</v>
      </c>
      <c r="AY419">
        <v>1</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1</v>
      </c>
      <c r="BT419">
        <v>1</v>
      </c>
      <c r="BU419">
        <v>0</v>
      </c>
      <c r="BV419">
        <v>0</v>
      </c>
      <c r="BW419">
        <v>0</v>
      </c>
      <c r="BX419">
        <v>0</v>
      </c>
      <c r="BY419">
        <v>0</v>
      </c>
      <c r="BZ419">
        <v>1</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1</v>
      </c>
      <c r="CV419">
        <v>0</v>
      </c>
      <c r="CW419">
        <v>0</v>
      </c>
      <c r="CX419">
        <v>0</v>
      </c>
      <c r="CY419">
        <v>0</v>
      </c>
      <c r="CZ419">
        <v>0</v>
      </c>
      <c r="DA419">
        <v>0</v>
      </c>
      <c r="DB419">
        <v>0</v>
      </c>
      <c r="DC419">
        <v>1</v>
      </c>
      <c r="DD419">
        <v>0</v>
      </c>
      <c r="DE419">
        <v>0</v>
      </c>
      <c r="DF419">
        <v>1</v>
      </c>
      <c r="DG419">
        <v>0</v>
      </c>
      <c r="DH419">
        <v>1</v>
      </c>
      <c r="DI419">
        <v>0</v>
      </c>
      <c r="DJ419">
        <v>0</v>
      </c>
      <c r="DK419">
        <v>1</v>
      </c>
      <c r="DL419">
        <v>1</v>
      </c>
      <c r="DM419">
        <v>0</v>
      </c>
      <c r="DN419">
        <v>0</v>
      </c>
      <c r="DO419">
        <v>0</v>
      </c>
      <c r="DP419">
        <v>0</v>
      </c>
      <c r="DQ419">
        <v>0</v>
      </c>
      <c r="DR419">
        <v>0</v>
      </c>
      <c r="DS419">
        <v>0</v>
      </c>
      <c r="DT419">
        <v>0</v>
      </c>
      <c r="DU419">
        <v>0</v>
      </c>
      <c r="DV419">
        <v>0</v>
      </c>
      <c r="DW419">
        <v>0</v>
      </c>
      <c r="DX419">
        <v>0</v>
      </c>
      <c r="DY419">
        <v>0</v>
      </c>
      <c r="DZ419">
        <v>1</v>
      </c>
      <c r="EA419">
        <v>0</v>
      </c>
      <c r="EB419">
        <v>0</v>
      </c>
      <c r="EC419">
        <v>0</v>
      </c>
      <c r="ED419">
        <v>0</v>
      </c>
      <c r="EE419">
        <v>0</v>
      </c>
      <c r="EF419">
        <v>0</v>
      </c>
      <c r="EG419">
        <v>0</v>
      </c>
      <c r="EH419">
        <v>0</v>
      </c>
      <c r="EI419">
        <v>0</v>
      </c>
      <c r="EJ419">
        <v>0</v>
      </c>
      <c r="EK419">
        <v>0</v>
      </c>
      <c r="EL419">
        <v>1</v>
      </c>
      <c r="EM419">
        <v>0</v>
      </c>
      <c r="EN419">
        <v>0</v>
      </c>
      <c r="EO419">
        <v>0</v>
      </c>
      <c r="EP419">
        <v>0</v>
      </c>
      <c r="EQ419">
        <v>0</v>
      </c>
      <c r="ER419">
        <v>0</v>
      </c>
      <c r="ES419">
        <v>0</v>
      </c>
      <c r="ET419">
        <v>0</v>
      </c>
      <c r="EU419">
        <v>0</v>
      </c>
      <c r="EV419">
        <v>0</v>
      </c>
      <c r="EW419">
        <v>2</v>
      </c>
      <c r="EX419" t="s">
        <v>1925</v>
      </c>
      <c r="EY419" t="s">
        <v>1925</v>
      </c>
      <c r="EZ419" t="s">
        <v>1925</v>
      </c>
      <c r="FA419" t="s">
        <v>1925</v>
      </c>
      <c r="FB419" t="s">
        <v>1925</v>
      </c>
      <c r="FC419" t="s">
        <v>1925</v>
      </c>
      <c r="FD419" t="s">
        <v>1925</v>
      </c>
      <c r="FE419">
        <v>0</v>
      </c>
      <c r="FF419" t="s">
        <v>1925</v>
      </c>
      <c r="FG419" t="s">
        <v>1925</v>
      </c>
      <c r="FH419" t="s">
        <v>1925</v>
      </c>
      <c r="FI419" t="s">
        <v>1925</v>
      </c>
      <c r="FJ419" t="s">
        <v>1925</v>
      </c>
      <c r="FK419" t="s">
        <v>1925</v>
      </c>
      <c r="FL419">
        <v>0</v>
      </c>
      <c r="FM419">
        <v>1</v>
      </c>
      <c r="FN419">
        <v>0</v>
      </c>
      <c r="FO419">
        <v>0</v>
      </c>
      <c r="FP419">
        <v>0</v>
      </c>
      <c r="FQ419">
        <v>0</v>
      </c>
      <c r="FR419">
        <v>2</v>
      </c>
      <c r="FS419" t="s">
        <v>1925</v>
      </c>
      <c r="FT419" t="s">
        <v>1925</v>
      </c>
      <c r="FU419" t="s">
        <v>1925</v>
      </c>
      <c r="FV419" t="s">
        <v>1925</v>
      </c>
      <c r="FW419" t="s">
        <v>1925</v>
      </c>
      <c r="FX419" t="s">
        <v>1925</v>
      </c>
      <c r="FY419" t="s">
        <v>1925</v>
      </c>
      <c r="FZ419" t="s">
        <v>1925</v>
      </c>
      <c r="GA419" t="s">
        <v>1925</v>
      </c>
      <c r="GB419" t="s">
        <v>1925</v>
      </c>
      <c r="GC419">
        <v>1</v>
      </c>
      <c r="GD419">
        <v>0</v>
      </c>
      <c r="GE419">
        <v>1</v>
      </c>
      <c r="GF419">
        <v>1</v>
      </c>
      <c r="GG419">
        <v>0</v>
      </c>
      <c r="GH419">
        <v>1</v>
      </c>
      <c r="GI419">
        <v>1</v>
      </c>
      <c r="GJ419">
        <v>1</v>
      </c>
      <c r="GK419">
        <v>0</v>
      </c>
      <c r="GL419">
        <v>0</v>
      </c>
      <c r="GM419">
        <v>0</v>
      </c>
      <c r="GN419">
        <v>1</v>
      </c>
      <c r="GO419">
        <v>0</v>
      </c>
      <c r="GP419">
        <v>0</v>
      </c>
      <c r="GQ419">
        <v>1</v>
      </c>
      <c r="GR419">
        <v>1</v>
      </c>
      <c r="GS419">
        <v>1</v>
      </c>
      <c r="GT419">
        <v>0</v>
      </c>
      <c r="GU419">
        <v>1</v>
      </c>
      <c r="GV419">
        <v>0</v>
      </c>
      <c r="GW419">
        <v>0</v>
      </c>
      <c r="GX419">
        <v>0</v>
      </c>
      <c r="GY419">
        <v>0</v>
      </c>
      <c r="GZ419">
        <v>0</v>
      </c>
      <c r="HA419">
        <v>0</v>
      </c>
      <c r="HB419">
        <v>0</v>
      </c>
      <c r="HC419">
        <v>0</v>
      </c>
      <c r="HD419">
        <v>0</v>
      </c>
      <c r="HE419">
        <v>0</v>
      </c>
      <c r="HF419" t="s">
        <v>1925</v>
      </c>
      <c r="HG419" t="s">
        <v>1925</v>
      </c>
      <c r="HH419" t="s">
        <v>1925</v>
      </c>
      <c r="HI419" t="s">
        <v>1925</v>
      </c>
      <c r="HJ419" t="s">
        <v>1925</v>
      </c>
      <c r="HK419" t="s">
        <v>1925</v>
      </c>
      <c r="HL419" t="s">
        <v>1925</v>
      </c>
      <c r="HM419" t="s">
        <v>1925</v>
      </c>
      <c r="HN419" t="s">
        <v>1925</v>
      </c>
      <c r="HO419" t="s">
        <v>1925</v>
      </c>
      <c r="HP419" t="s">
        <v>1925</v>
      </c>
      <c r="HQ419" t="s">
        <v>1925</v>
      </c>
      <c r="HR419" t="s">
        <v>1925</v>
      </c>
      <c r="HS419" t="s">
        <v>1925</v>
      </c>
    </row>
    <row r="420" spans="1:227" x14ac:dyDescent="0.35">
      <c r="A420" t="s">
        <v>1757</v>
      </c>
      <c r="B420" s="1">
        <v>40544</v>
      </c>
      <c r="C420" s="1">
        <v>40724</v>
      </c>
      <c r="D420">
        <v>1</v>
      </c>
      <c r="E420">
        <v>1</v>
      </c>
      <c r="F420">
        <v>1</v>
      </c>
      <c r="G420">
        <v>0</v>
      </c>
      <c r="H420">
        <v>0</v>
      </c>
      <c r="I420">
        <v>0</v>
      </c>
      <c r="J420">
        <v>0</v>
      </c>
      <c r="K420">
        <v>0</v>
      </c>
      <c r="L420">
        <v>0</v>
      </c>
      <c r="M420">
        <v>0</v>
      </c>
      <c r="N420">
        <v>0</v>
      </c>
      <c r="O420">
        <v>0</v>
      </c>
      <c r="P420">
        <v>0</v>
      </c>
      <c r="Q420">
        <v>0</v>
      </c>
      <c r="R420">
        <v>0</v>
      </c>
      <c r="S420">
        <v>1</v>
      </c>
      <c r="T420">
        <v>0</v>
      </c>
      <c r="U420">
        <v>0</v>
      </c>
      <c r="V420">
        <v>1</v>
      </c>
      <c r="W420">
        <v>0</v>
      </c>
      <c r="X420">
        <v>0</v>
      </c>
      <c r="Y420">
        <v>0</v>
      </c>
      <c r="Z420">
        <v>0</v>
      </c>
      <c r="AA420">
        <v>0</v>
      </c>
      <c r="AB420">
        <v>0</v>
      </c>
      <c r="AC420">
        <v>1</v>
      </c>
      <c r="AD420">
        <v>0</v>
      </c>
      <c r="AE420">
        <v>0</v>
      </c>
      <c r="AF420">
        <v>1</v>
      </c>
      <c r="AG420">
        <v>0</v>
      </c>
      <c r="AH420">
        <v>1</v>
      </c>
      <c r="AI420">
        <v>0</v>
      </c>
      <c r="AJ420">
        <v>0</v>
      </c>
      <c r="AK420">
        <v>0</v>
      </c>
      <c r="AL420">
        <v>1</v>
      </c>
      <c r="AM420">
        <v>1</v>
      </c>
      <c r="AN420">
        <v>1</v>
      </c>
      <c r="AO420">
        <v>0</v>
      </c>
      <c r="AP420">
        <v>0</v>
      </c>
      <c r="AQ420">
        <v>0</v>
      </c>
      <c r="AR420">
        <v>0</v>
      </c>
      <c r="AS420">
        <v>0</v>
      </c>
      <c r="AT420">
        <v>0</v>
      </c>
      <c r="AU420">
        <v>0</v>
      </c>
      <c r="AV420">
        <v>0</v>
      </c>
      <c r="AW420">
        <v>0</v>
      </c>
      <c r="AX420">
        <v>0</v>
      </c>
      <c r="AY420">
        <v>1</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1</v>
      </c>
      <c r="BT420">
        <v>1</v>
      </c>
      <c r="BU420">
        <v>0</v>
      </c>
      <c r="BV420">
        <v>0</v>
      </c>
      <c r="BW420">
        <v>0</v>
      </c>
      <c r="BX420">
        <v>0</v>
      </c>
      <c r="BY420">
        <v>0</v>
      </c>
      <c r="BZ420">
        <v>1</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1</v>
      </c>
      <c r="CV420">
        <v>0</v>
      </c>
      <c r="CW420">
        <v>0</v>
      </c>
      <c r="CX420">
        <v>0</v>
      </c>
      <c r="CY420">
        <v>0</v>
      </c>
      <c r="CZ420">
        <v>0</v>
      </c>
      <c r="DA420">
        <v>0</v>
      </c>
      <c r="DB420">
        <v>0</v>
      </c>
      <c r="DC420">
        <v>1</v>
      </c>
      <c r="DD420">
        <v>0</v>
      </c>
      <c r="DE420">
        <v>0</v>
      </c>
      <c r="DF420">
        <v>1</v>
      </c>
      <c r="DG420">
        <v>0</v>
      </c>
      <c r="DH420">
        <v>1</v>
      </c>
      <c r="DI420">
        <v>0</v>
      </c>
      <c r="DJ420">
        <v>0</v>
      </c>
      <c r="DK420">
        <v>1</v>
      </c>
      <c r="DL420">
        <v>1</v>
      </c>
      <c r="DM420">
        <v>0</v>
      </c>
      <c r="DN420">
        <v>0</v>
      </c>
      <c r="DO420">
        <v>0</v>
      </c>
      <c r="DP420">
        <v>0</v>
      </c>
      <c r="DQ420">
        <v>0</v>
      </c>
      <c r="DR420">
        <v>0</v>
      </c>
      <c r="DS420">
        <v>0</v>
      </c>
      <c r="DT420">
        <v>0</v>
      </c>
      <c r="DU420">
        <v>0</v>
      </c>
      <c r="DV420">
        <v>0</v>
      </c>
      <c r="DW420">
        <v>0</v>
      </c>
      <c r="DX420">
        <v>0</v>
      </c>
      <c r="DY420">
        <v>0</v>
      </c>
      <c r="DZ420">
        <v>1</v>
      </c>
      <c r="EA420">
        <v>0</v>
      </c>
      <c r="EB420">
        <v>0</v>
      </c>
      <c r="EC420">
        <v>0</v>
      </c>
      <c r="ED420">
        <v>0</v>
      </c>
      <c r="EE420">
        <v>0</v>
      </c>
      <c r="EF420">
        <v>0</v>
      </c>
      <c r="EG420">
        <v>0</v>
      </c>
      <c r="EH420">
        <v>0</v>
      </c>
      <c r="EI420">
        <v>0</v>
      </c>
      <c r="EJ420">
        <v>0</v>
      </c>
      <c r="EK420">
        <v>0</v>
      </c>
      <c r="EL420">
        <v>1</v>
      </c>
      <c r="EM420">
        <v>0</v>
      </c>
      <c r="EN420">
        <v>0</v>
      </c>
      <c r="EO420">
        <v>0</v>
      </c>
      <c r="EP420">
        <v>0</v>
      </c>
      <c r="EQ420">
        <v>0</v>
      </c>
      <c r="ER420">
        <v>0</v>
      </c>
      <c r="ES420">
        <v>0</v>
      </c>
      <c r="ET420">
        <v>0</v>
      </c>
      <c r="EU420">
        <v>0</v>
      </c>
      <c r="EV420">
        <v>0</v>
      </c>
      <c r="EW420">
        <v>2</v>
      </c>
      <c r="EX420" t="s">
        <v>1925</v>
      </c>
      <c r="EY420" t="s">
        <v>1925</v>
      </c>
      <c r="EZ420" t="s">
        <v>1925</v>
      </c>
      <c r="FA420" t="s">
        <v>1925</v>
      </c>
      <c r="FB420" t="s">
        <v>1925</v>
      </c>
      <c r="FC420" t="s">
        <v>1925</v>
      </c>
      <c r="FD420" t="s">
        <v>1925</v>
      </c>
      <c r="FE420">
        <v>0</v>
      </c>
      <c r="FF420" t="s">
        <v>1925</v>
      </c>
      <c r="FG420" t="s">
        <v>1925</v>
      </c>
      <c r="FH420" t="s">
        <v>1925</v>
      </c>
      <c r="FI420" t="s">
        <v>1925</v>
      </c>
      <c r="FJ420" t="s">
        <v>1925</v>
      </c>
      <c r="FK420" t="s">
        <v>1925</v>
      </c>
      <c r="FL420">
        <v>0</v>
      </c>
      <c r="FM420">
        <v>1</v>
      </c>
      <c r="FN420">
        <v>0</v>
      </c>
      <c r="FO420">
        <v>0</v>
      </c>
      <c r="FP420">
        <v>0</v>
      </c>
      <c r="FQ420">
        <v>0</v>
      </c>
      <c r="FR420">
        <v>2</v>
      </c>
      <c r="FS420" t="s">
        <v>1925</v>
      </c>
      <c r="FT420" t="s">
        <v>1925</v>
      </c>
      <c r="FU420" t="s">
        <v>1925</v>
      </c>
      <c r="FV420" t="s">
        <v>1925</v>
      </c>
      <c r="FW420" t="s">
        <v>1925</v>
      </c>
      <c r="FX420" t="s">
        <v>1925</v>
      </c>
      <c r="FY420" t="s">
        <v>1925</v>
      </c>
      <c r="FZ420" t="s">
        <v>1925</v>
      </c>
      <c r="GA420" t="s">
        <v>1925</v>
      </c>
      <c r="GB420" t="s">
        <v>1925</v>
      </c>
      <c r="GC420">
        <v>1</v>
      </c>
      <c r="GD420">
        <v>0</v>
      </c>
      <c r="GE420">
        <v>1</v>
      </c>
      <c r="GF420">
        <v>1</v>
      </c>
      <c r="GG420">
        <v>0</v>
      </c>
      <c r="GH420">
        <v>1</v>
      </c>
      <c r="GI420">
        <v>1</v>
      </c>
      <c r="GJ420">
        <v>1</v>
      </c>
      <c r="GK420">
        <v>0</v>
      </c>
      <c r="GL420">
        <v>0</v>
      </c>
      <c r="GM420">
        <v>0</v>
      </c>
      <c r="GN420">
        <v>1</v>
      </c>
      <c r="GO420">
        <v>0</v>
      </c>
      <c r="GP420">
        <v>0</v>
      </c>
      <c r="GQ420">
        <v>1</v>
      </c>
      <c r="GR420">
        <v>1</v>
      </c>
      <c r="GS420">
        <v>1</v>
      </c>
      <c r="GT420">
        <v>0</v>
      </c>
      <c r="GU420">
        <v>1</v>
      </c>
      <c r="GV420">
        <v>0</v>
      </c>
      <c r="GW420">
        <v>0</v>
      </c>
      <c r="GX420">
        <v>0</v>
      </c>
      <c r="GY420">
        <v>0</v>
      </c>
      <c r="GZ420">
        <v>0</v>
      </c>
      <c r="HA420">
        <v>0</v>
      </c>
      <c r="HB420">
        <v>0</v>
      </c>
      <c r="HC420">
        <v>0</v>
      </c>
      <c r="HD420">
        <v>0</v>
      </c>
      <c r="HE420">
        <v>0</v>
      </c>
      <c r="HF420" t="s">
        <v>1925</v>
      </c>
      <c r="HG420" t="s">
        <v>1925</v>
      </c>
      <c r="HH420" t="s">
        <v>1925</v>
      </c>
      <c r="HI420" t="s">
        <v>1925</v>
      </c>
      <c r="HJ420" t="s">
        <v>1925</v>
      </c>
      <c r="HK420" t="s">
        <v>1925</v>
      </c>
      <c r="HL420" t="s">
        <v>1925</v>
      </c>
      <c r="HM420" t="s">
        <v>1925</v>
      </c>
      <c r="HN420" t="s">
        <v>1925</v>
      </c>
      <c r="HO420" t="s">
        <v>1925</v>
      </c>
      <c r="HP420" t="s">
        <v>1925</v>
      </c>
      <c r="HQ420" t="s">
        <v>1925</v>
      </c>
      <c r="HR420" t="s">
        <v>1925</v>
      </c>
      <c r="HS420" t="s">
        <v>1925</v>
      </c>
    </row>
    <row r="421" spans="1:227" x14ac:dyDescent="0.35">
      <c r="A421" t="s">
        <v>1757</v>
      </c>
      <c r="B421" s="1">
        <v>40725</v>
      </c>
      <c r="C421" s="1">
        <v>40897</v>
      </c>
      <c r="D421">
        <v>1</v>
      </c>
      <c r="E421">
        <v>1</v>
      </c>
      <c r="F421">
        <v>1</v>
      </c>
      <c r="G421">
        <v>0</v>
      </c>
      <c r="H421">
        <v>0</v>
      </c>
      <c r="I421">
        <v>0</v>
      </c>
      <c r="J421">
        <v>0</v>
      </c>
      <c r="K421">
        <v>0</v>
      </c>
      <c r="L421">
        <v>0</v>
      </c>
      <c r="M421">
        <v>0</v>
      </c>
      <c r="N421">
        <v>0</v>
      </c>
      <c r="O421">
        <v>0</v>
      </c>
      <c r="P421">
        <v>0</v>
      </c>
      <c r="Q421">
        <v>0</v>
      </c>
      <c r="R421">
        <v>0</v>
      </c>
      <c r="S421">
        <v>1</v>
      </c>
      <c r="T421">
        <v>0</v>
      </c>
      <c r="U421">
        <v>0</v>
      </c>
      <c r="V421">
        <v>1</v>
      </c>
      <c r="W421">
        <v>0</v>
      </c>
      <c r="X421">
        <v>0</v>
      </c>
      <c r="Y421">
        <v>0</v>
      </c>
      <c r="Z421">
        <v>0</v>
      </c>
      <c r="AA421">
        <v>0</v>
      </c>
      <c r="AB421">
        <v>0</v>
      </c>
      <c r="AC421">
        <v>1</v>
      </c>
      <c r="AD421">
        <v>0</v>
      </c>
      <c r="AE421">
        <v>0</v>
      </c>
      <c r="AF421">
        <v>1</v>
      </c>
      <c r="AG421">
        <v>0</v>
      </c>
      <c r="AH421">
        <v>1</v>
      </c>
      <c r="AI421">
        <v>0</v>
      </c>
      <c r="AJ421">
        <v>0</v>
      </c>
      <c r="AK421">
        <v>0</v>
      </c>
      <c r="AL421">
        <v>1</v>
      </c>
      <c r="AM421">
        <v>1</v>
      </c>
      <c r="AN421">
        <v>1</v>
      </c>
      <c r="AO421">
        <v>0</v>
      </c>
      <c r="AP421">
        <v>0</v>
      </c>
      <c r="AQ421">
        <v>0</v>
      </c>
      <c r="AR421">
        <v>0</v>
      </c>
      <c r="AS421">
        <v>0</v>
      </c>
      <c r="AT421">
        <v>0</v>
      </c>
      <c r="AU421">
        <v>0</v>
      </c>
      <c r="AV421">
        <v>0</v>
      </c>
      <c r="AW421">
        <v>0</v>
      </c>
      <c r="AX421">
        <v>0</v>
      </c>
      <c r="AY421">
        <v>1</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1</v>
      </c>
      <c r="BT421">
        <v>1</v>
      </c>
      <c r="BU421">
        <v>0</v>
      </c>
      <c r="BV421">
        <v>0</v>
      </c>
      <c r="BW421">
        <v>0</v>
      </c>
      <c r="BX421">
        <v>0</v>
      </c>
      <c r="BY421">
        <v>0</v>
      </c>
      <c r="BZ421">
        <v>1</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1</v>
      </c>
      <c r="CV421">
        <v>0</v>
      </c>
      <c r="CW421">
        <v>0</v>
      </c>
      <c r="CX421">
        <v>0</v>
      </c>
      <c r="CY421">
        <v>0</v>
      </c>
      <c r="CZ421">
        <v>0</v>
      </c>
      <c r="DA421">
        <v>0</v>
      </c>
      <c r="DB421">
        <v>0</v>
      </c>
      <c r="DC421">
        <v>1</v>
      </c>
      <c r="DD421">
        <v>0</v>
      </c>
      <c r="DE421">
        <v>0</v>
      </c>
      <c r="DF421">
        <v>1</v>
      </c>
      <c r="DG421">
        <v>0</v>
      </c>
      <c r="DH421">
        <v>1</v>
      </c>
      <c r="DI421">
        <v>0</v>
      </c>
      <c r="DJ421">
        <v>0</v>
      </c>
      <c r="DK421">
        <v>1</v>
      </c>
      <c r="DL421">
        <v>1</v>
      </c>
      <c r="DM421">
        <v>0</v>
      </c>
      <c r="DN421">
        <v>0</v>
      </c>
      <c r="DO421">
        <v>0</v>
      </c>
      <c r="DP421">
        <v>0</v>
      </c>
      <c r="DQ421">
        <v>0</v>
      </c>
      <c r="DR421">
        <v>0</v>
      </c>
      <c r="DS421">
        <v>0</v>
      </c>
      <c r="DT421">
        <v>0</v>
      </c>
      <c r="DU421">
        <v>0</v>
      </c>
      <c r="DV421">
        <v>0</v>
      </c>
      <c r="DW421">
        <v>0</v>
      </c>
      <c r="DX421">
        <v>0</v>
      </c>
      <c r="DY421">
        <v>0</v>
      </c>
      <c r="DZ421">
        <v>1</v>
      </c>
      <c r="EA421">
        <v>0</v>
      </c>
      <c r="EB421">
        <v>0</v>
      </c>
      <c r="EC421">
        <v>0</v>
      </c>
      <c r="ED421">
        <v>0</v>
      </c>
      <c r="EE421">
        <v>0</v>
      </c>
      <c r="EF421">
        <v>0</v>
      </c>
      <c r="EG421">
        <v>0</v>
      </c>
      <c r="EH421">
        <v>0</v>
      </c>
      <c r="EI421">
        <v>0</v>
      </c>
      <c r="EJ421">
        <v>0</v>
      </c>
      <c r="EK421">
        <v>0</v>
      </c>
      <c r="EL421">
        <v>1</v>
      </c>
      <c r="EM421">
        <v>0</v>
      </c>
      <c r="EN421">
        <v>0</v>
      </c>
      <c r="EO421">
        <v>0</v>
      </c>
      <c r="EP421">
        <v>0</v>
      </c>
      <c r="EQ421">
        <v>0</v>
      </c>
      <c r="ER421">
        <v>0</v>
      </c>
      <c r="ES421">
        <v>0</v>
      </c>
      <c r="ET421">
        <v>0</v>
      </c>
      <c r="EU421">
        <v>0</v>
      </c>
      <c r="EV421">
        <v>0</v>
      </c>
      <c r="EW421">
        <v>2</v>
      </c>
      <c r="EX421" t="s">
        <v>1925</v>
      </c>
      <c r="EY421" t="s">
        <v>1925</v>
      </c>
      <c r="EZ421" t="s">
        <v>1925</v>
      </c>
      <c r="FA421" t="s">
        <v>1925</v>
      </c>
      <c r="FB421" t="s">
        <v>1925</v>
      </c>
      <c r="FC421" t="s">
        <v>1925</v>
      </c>
      <c r="FD421" t="s">
        <v>1925</v>
      </c>
      <c r="FE421">
        <v>0</v>
      </c>
      <c r="FF421" t="s">
        <v>1925</v>
      </c>
      <c r="FG421" t="s">
        <v>1925</v>
      </c>
      <c r="FH421" t="s">
        <v>1925</v>
      </c>
      <c r="FI421" t="s">
        <v>1925</v>
      </c>
      <c r="FJ421" t="s">
        <v>1925</v>
      </c>
      <c r="FK421" t="s">
        <v>1925</v>
      </c>
      <c r="FL421">
        <v>0</v>
      </c>
      <c r="FM421">
        <v>1</v>
      </c>
      <c r="FN421">
        <v>0</v>
      </c>
      <c r="FO421">
        <v>0</v>
      </c>
      <c r="FP421">
        <v>0</v>
      </c>
      <c r="FQ421">
        <v>0</v>
      </c>
      <c r="FR421">
        <v>2</v>
      </c>
      <c r="FS421" t="s">
        <v>1925</v>
      </c>
      <c r="FT421" t="s">
        <v>1925</v>
      </c>
      <c r="FU421" t="s">
        <v>1925</v>
      </c>
      <c r="FV421" t="s">
        <v>1925</v>
      </c>
      <c r="FW421" t="s">
        <v>1925</v>
      </c>
      <c r="FX421" t="s">
        <v>1925</v>
      </c>
      <c r="FY421" t="s">
        <v>1925</v>
      </c>
      <c r="FZ421" t="s">
        <v>1925</v>
      </c>
      <c r="GA421" t="s">
        <v>1925</v>
      </c>
      <c r="GB421" t="s">
        <v>1925</v>
      </c>
      <c r="GC421">
        <v>1</v>
      </c>
      <c r="GD421">
        <v>0</v>
      </c>
      <c r="GE421">
        <v>1</v>
      </c>
      <c r="GF421">
        <v>1</v>
      </c>
      <c r="GG421">
        <v>0</v>
      </c>
      <c r="GH421">
        <v>1</v>
      </c>
      <c r="GI421">
        <v>1</v>
      </c>
      <c r="GJ421">
        <v>1</v>
      </c>
      <c r="GK421">
        <v>0</v>
      </c>
      <c r="GL421">
        <v>0</v>
      </c>
      <c r="GM421">
        <v>0</v>
      </c>
      <c r="GN421">
        <v>1</v>
      </c>
      <c r="GO421">
        <v>0</v>
      </c>
      <c r="GP421">
        <v>0</v>
      </c>
      <c r="GQ421">
        <v>1</v>
      </c>
      <c r="GR421">
        <v>1</v>
      </c>
      <c r="GS421">
        <v>1</v>
      </c>
      <c r="GT421">
        <v>0</v>
      </c>
      <c r="GU421">
        <v>1</v>
      </c>
      <c r="GV421">
        <v>0</v>
      </c>
      <c r="GW421">
        <v>0</v>
      </c>
      <c r="GX421">
        <v>0</v>
      </c>
      <c r="GY421">
        <v>0</v>
      </c>
      <c r="GZ421">
        <v>0</v>
      </c>
      <c r="HA421">
        <v>0</v>
      </c>
      <c r="HB421">
        <v>0</v>
      </c>
      <c r="HC421">
        <v>0</v>
      </c>
      <c r="HD421">
        <v>0</v>
      </c>
      <c r="HE421">
        <v>0</v>
      </c>
      <c r="HF421" t="s">
        <v>1925</v>
      </c>
      <c r="HG421" t="s">
        <v>1925</v>
      </c>
      <c r="HH421" t="s">
        <v>1925</v>
      </c>
      <c r="HI421" t="s">
        <v>1925</v>
      </c>
      <c r="HJ421" t="s">
        <v>1925</v>
      </c>
      <c r="HK421" t="s">
        <v>1925</v>
      </c>
      <c r="HL421" t="s">
        <v>1925</v>
      </c>
      <c r="HM421" t="s">
        <v>1925</v>
      </c>
      <c r="HN421" t="s">
        <v>1925</v>
      </c>
      <c r="HO421" t="s">
        <v>1925</v>
      </c>
      <c r="HP421" t="s">
        <v>1925</v>
      </c>
      <c r="HQ421" t="s">
        <v>1925</v>
      </c>
      <c r="HR421" t="s">
        <v>1925</v>
      </c>
      <c r="HS421" t="s">
        <v>1925</v>
      </c>
    </row>
    <row r="422" spans="1:227" x14ac:dyDescent="0.35">
      <c r="A422" t="s">
        <v>1757</v>
      </c>
      <c r="B422" s="1">
        <v>40898</v>
      </c>
      <c r="C422" s="1">
        <v>41010</v>
      </c>
      <c r="D422">
        <v>1</v>
      </c>
      <c r="E422">
        <v>1</v>
      </c>
      <c r="F422">
        <v>1</v>
      </c>
      <c r="G422">
        <v>0</v>
      </c>
      <c r="H422">
        <v>0</v>
      </c>
      <c r="I422">
        <v>0</v>
      </c>
      <c r="J422">
        <v>0</v>
      </c>
      <c r="K422">
        <v>0</v>
      </c>
      <c r="L422">
        <v>0</v>
      </c>
      <c r="M422">
        <v>0</v>
      </c>
      <c r="N422">
        <v>0</v>
      </c>
      <c r="O422">
        <v>0</v>
      </c>
      <c r="P422">
        <v>0</v>
      </c>
      <c r="Q422">
        <v>0</v>
      </c>
      <c r="R422">
        <v>0</v>
      </c>
      <c r="S422">
        <v>1</v>
      </c>
      <c r="T422">
        <v>0</v>
      </c>
      <c r="U422">
        <v>0</v>
      </c>
      <c r="V422">
        <v>1</v>
      </c>
      <c r="W422">
        <v>0</v>
      </c>
      <c r="X422">
        <v>0</v>
      </c>
      <c r="Y422">
        <v>0</v>
      </c>
      <c r="Z422">
        <v>0</v>
      </c>
      <c r="AA422">
        <v>0</v>
      </c>
      <c r="AB422">
        <v>0</v>
      </c>
      <c r="AC422">
        <v>1</v>
      </c>
      <c r="AD422">
        <v>0</v>
      </c>
      <c r="AE422">
        <v>0</v>
      </c>
      <c r="AF422">
        <v>1</v>
      </c>
      <c r="AG422">
        <v>0</v>
      </c>
      <c r="AH422">
        <v>1</v>
      </c>
      <c r="AI422">
        <v>0</v>
      </c>
      <c r="AJ422">
        <v>0</v>
      </c>
      <c r="AK422">
        <v>0</v>
      </c>
      <c r="AL422">
        <v>1</v>
      </c>
      <c r="AM422">
        <v>1</v>
      </c>
      <c r="AN422">
        <v>1</v>
      </c>
      <c r="AO422">
        <v>0</v>
      </c>
      <c r="AP422">
        <v>0</v>
      </c>
      <c r="AQ422">
        <v>0</v>
      </c>
      <c r="AR422">
        <v>0</v>
      </c>
      <c r="AS422">
        <v>0</v>
      </c>
      <c r="AT422">
        <v>0</v>
      </c>
      <c r="AU422">
        <v>0</v>
      </c>
      <c r="AV422">
        <v>0</v>
      </c>
      <c r="AW422">
        <v>0</v>
      </c>
      <c r="AX422">
        <v>0</v>
      </c>
      <c r="AY422">
        <v>1</v>
      </c>
      <c r="AZ422">
        <v>0</v>
      </c>
      <c r="BA422">
        <v>0</v>
      </c>
      <c r="BB422">
        <v>0</v>
      </c>
      <c r="BC422">
        <v>0</v>
      </c>
      <c r="BD422">
        <v>0</v>
      </c>
      <c r="BE422">
        <v>0</v>
      </c>
      <c r="BF422">
        <v>0</v>
      </c>
      <c r="BG422">
        <v>0</v>
      </c>
      <c r="BH422">
        <v>0</v>
      </c>
      <c r="BI422">
        <v>0</v>
      </c>
      <c r="BJ422">
        <v>0</v>
      </c>
      <c r="BK422">
        <v>0</v>
      </c>
      <c r="BL422">
        <v>0</v>
      </c>
      <c r="BM422">
        <v>0</v>
      </c>
      <c r="BN422">
        <v>0</v>
      </c>
      <c r="BO422">
        <v>0</v>
      </c>
      <c r="BP422">
        <v>0</v>
      </c>
      <c r="BQ422">
        <v>0</v>
      </c>
      <c r="BR422">
        <v>0</v>
      </c>
      <c r="BS422">
        <v>1</v>
      </c>
      <c r="BT422">
        <v>1</v>
      </c>
      <c r="BU422">
        <v>0</v>
      </c>
      <c r="BV422">
        <v>0</v>
      </c>
      <c r="BW422">
        <v>0</v>
      </c>
      <c r="BX422">
        <v>0</v>
      </c>
      <c r="BY422">
        <v>0</v>
      </c>
      <c r="BZ422">
        <v>1</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1</v>
      </c>
      <c r="CV422">
        <v>0</v>
      </c>
      <c r="CW422">
        <v>0</v>
      </c>
      <c r="CX422">
        <v>0</v>
      </c>
      <c r="CY422">
        <v>0</v>
      </c>
      <c r="CZ422">
        <v>0</v>
      </c>
      <c r="DA422">
        <v>0</v>
      </c>
      <c r="DB422">
        <v>0</v>
      </c>
      <c r="DC422">
        <v>1</v>
      </c>
      <c r="DD422">
        <v>0</v>
      </c>
      <c r="DE422">
        <v>0</v>
      </c>
      <c r="DF422">
        <v>1</v>
      </c>
      <c r="DG422">
        <v>0</v>
      </c>
      <c r="DH422">
        <v>1</v>
      </c>
      <c r="DI422">
        <v>0</v>
      </c>
      <c r="DJ422">
        <v>0</v>
      </c>
      <c r="DK422">
        <v>1</v>
      </c>
      <c r="DL422">
        <v>1</v>
      </c>
      <c r="DM422">
        <v>0</v>
      </c>
      <c r="DN422">
        <v>0</v>
      </c>
      <c r="DO422">
        <v>0</v>
      </c>
      <c r="DP422">
        <v>0</v>
      </c>
      <c r="DQ422">
        <v>0</v>
      </c>
      <c r="DR422">
        <v>0</v>
      </c>
      <c r="DS422">
        <v>0</v>
      </c>
      <c r="DT422">
        <v>0</v>
      </c>
      <c r="DU422">
        <v>0</v>
      </c>
      <c r="DV422">
        <v>0</v>
      </c>
      <c r="DW422">
        <v>0</v>
      </c>
      <c r="DX422">
        <v>0</v>
      </c>
      <c r="DY422">
        <v>0</v>
      </c>
      <c r="DZ422">
        <v>1</v>
      </c>
      <c r="EA422">
        <v>0</v>
      </c>
      <c r="EB422">
        <v>0</v>
      </c>
      <c r="EC422">
        <v>0</v>
      </c>
      <c r="ED422">
        <v>0</v>
      </c>
      <c r="EE422">
        <v>0</v>
      </c>
      <c r="EF422">
        <v>0</v>
      </c>
      <c r="EG422">
        <v>0</v>
      </c>
      <c r="EH422">
        <v>0</v>
      </c>
      <c r="EI422">
        <v>0</v>
      </c>
      <c r="EJ422">
        <v>0</v>
      </c>
      <c r="EK422">
        <v>0</v>
      </c>
      <c r="EL422">
        <v>1</v>
      </c>
      <c r="EM422">
        <v>0</v>
      </c>
      <c r="EN422">
        <v>0</v>
      </c>
      <c r="EO422">
        <v>0</v>
      </c>
      <c r="EP422">
        <v>0</v>
      </c>
      <c r="EQ422">
        <v>0</v>
      </c>
      <c r="ER422">
        <v>0</v>
      </c>
      <c r="ES422">
        <v>0</v>
      </c>
      <c r="ET422">
        <v>0</v>
      </c>
      <c r="EU422">
        <v>0</v>
      </c>
      <c r="EV422">
        <v>0</v>
      </c>
      <c r="EW422">
        <v>2</v>
      </c>
      <c r="EX422" t="s">
        <v>1925</v>
      </c>
      <c r="EY422" t="s">
        <v>1925</v>
      </c>
      <c r="EZ422" t="s">
        <v>1925</v>
      </c>
      <c r="FA422" t="s">
        <v>1925</v>
      </c>
      <c r="FB422" t="s">
        <v>1925</v>
      </c>
      <c r="FC422" t="s">
        <v>1925</v>
      </c>
      <c r="FD422" t="s">
        <v>1925</v>
      </c>
      <c r="FE422">
        <v>0</v>
      </c>
      <c r="FF422" t="s">
        <v>1925</v>
      </c>
      <c r="FG422" t="s">
        <v>1925</v>
      </c>
      <c r="FH422" t="s">
        <v>1925</v>
      </c>
      <c r="FI422" t="s">
        <v>1925</v>
      </c>
      <c r="FJ422" t="s">
        <v>1925</v>
      </c>
      <c r="FK422" t="s">
        <v>1925</v>
      </c>
      <c r="FL422">
        <v>0</v>
      </c>
      <c r="FM422">
        <v>1</v>
      </c>
      <c r="FN422">
        <v>0</v>
      </c>
      <c r="FO422">
        <v>0</v>
      </c>
      <c r="FP422">
        <v>0</v>
      </c>
      <c r="FQ422">
        <v>0</v>
      </c>
      <c r="FR422">
        <v>2</v>
      </c>
      <c r="FS422" t="s">
        <v>1925</v>
      </c>
      <c r="FT422" t="s">
        <v>1925</v>
      </c>
      <c r="FU422" t="s">
        <v>1925</v>
      </c>
      <c r="FV422" t="s">
        <v>1925</v>
      </c>
      <c r="FW422" t="s">
        <v>1925</v>
      </c>
      <c r="FX422" t="s">
        <v>1925</v>
      </c>
      <c r="FY422" t="s">
        <v>1925</v>
      </c>
      <c r="FZ422" t="s">
        <v>1925</v>
      </c>
      <c r="GA422" t="s">
        <v>1925</v>
      </c>
      <c r="GB422" t="s">
        <v>1925</v>
      </c>
      <c r="GC422">
        <v>1</v>
      </c>
      <c r="GD422">
        <v>0</v>
      </c>
      <c r="GE422">
        <v>1</v>
      </c>
      <c r="GF422">
        <v>1</v>
      </c>
      <c r="GG422">
        <v>0</v>
      </c>
      <c r="GH422">
        <v>1</v>
      </c>
      <c r="GI422">
        <v>1</v>
      </c>
      <c r="GJ422">
        <v>1</v>
      </c>
      <c r="GK422">
        <v>0</v>
      </c>
      <c r="GL422">
        <v>0</v>
      </c>
      <c r="GM422">
        <v>0</v>
      </c>
      <c r="GN422">
        <v>1</v>
      </c>
      <c r="GO422">
        <v>0</v>
      </c>
      <c r="GP422">
        <v>0</v>
      </c>
      <c r="GQ422">
        <v>1</v>
      </c>
      <c r="GR422">
        <v>1</v>
      </c>
      <c r="GS422">
        <v>1</v>
      </c>
      <c r="GT422">
        <v>0</v>
      </c>
      <c r="GU422">
        <v>1</v>
      </c>
      <c r="GV422">
        <v>0</v>
      </c>
      <c r="GW422">
        <v>0</v>
      </c>
      <c r="GX422">
        <v>0</v>
      </c>
      <c r="GY422">
        <v>0</v>
      </c>
      <c r="GZ422">
        <v>0</v>
      </c>
      <c r="HA422">
        <v>0</v>
      </c>
      <c r="HB422">
        <v>0</v>
      </c>
      <c r="HC422">
        <v>0</v>
      </c>
      <c r="HD422">
        <v>0</v>
      </c>
      <c r="HE422">
        <v>0</v>
      </c>
      <c r="HF422" t="s">
        <v>1925</v>
      </c>
      <c r="HG422" t="s">
        <v>1925</v>
      </c>
      <c r="HH422" t="s">
        <v>1925</v>
      </c>
      <c r="HI422" t="s">
        <v>1925</v>
      </c>
      <c r="HJ422" t="s">
        <v>1925</v>
      </c>
      <c r="HK422" t="s">
        <v>1925</v>
      </c>
      <c r="HL422" t="s">
        <v>1925</v>
      </c>
      <c r="HM422" t="s">
        <v>1925</v>
      </c>
      <c r="HN422" t="s">
        <v>1925</v>
      </c>
      <c r="HO422" t="s">
        <v>1925</v>
      </c>
      <c r="HP422" t="s">
        <v>1925</v>
      </c>
      <c r="HQ422" t="s">
        <v>1925</v>
      </c>
      <c r="HR422" t="s">
        <v>1925</v>
      </c>
      <c r="HS422" t="s">
        <v>1925</v>
      </c>
    </row>
    <row r="423" spans="1:227" x14ac:dyDescent="0.35">
      <c r="A423" t="s">
        <v>1757</v>
      </c>
      <c r="B423" s="1">
        <v>41011</v>
      </c>
      <c r="C423" s="1">
        <v>41015</v>
      </c>
      <c r="D423">
        <v>1</v>
      </c>
      <c r="E423">
        <v>1</v>
      </c>
      <c r="F423">
        <v>1</v>
      </c>
      <c r="G423">
        <v>0</v>
      </c>
      <c r="H423">
        <v>0</v>
      </c>
      <c r="I423">
        <v>0</v>
      </c>
      <c r="J423">
        <v>0</v>
      </c>
      <c r="K423">
        <v>0</v>
      </c>
      <c r="L423">
        <v>0</v>
      </c>
      <c r="M423">
        <v>0</v>
      </c>
      <c r="N423">
        <v>0</v>
      </c>
      <c r="O423">
        <v>0</v>
      </c>
      <c r="P423">
        <v>0</v>
      </c>
      <c r="Q423">
        <v>0</v>
      </c>
      <c r="R423">
        <v>0</v>
      </c>
      <c r="S423">
        <v>1</v>
      </c>
      <c r="T423">
        <v>0</v>
      </c>
      <c r="U423">
        <v>0</v>
      </c>
      <c r="V423">
        <v>1</v>
      </c>
      <c r="W423">
        <v>0</v>
      </c>
      <c r="X423">
        <v>0</v>
      </c>
      <c r="Y423">
        <v>0</v>
      </c>
      <c r="Z423">
        <v>0</v>
      </c>
      <c r="AA423">
        <v>0</v>
      </c>
      <c r="AB423">
        <v>0</v>
      </c>
      <c r="AC423">
        <v>1</v>
      </c>
      <c r="AD423">
        <v>0</v>
      </c>
      <c r="AE423">
        <v>0</v>
      </c>
      <c r="AF423">
        <v>1</v>
      </c>
      <c r="AG423">
        <v>0</v>
      </c>
      <c r="AH423">
        <v>1</v>
      </c>
      <c r="AI423">
        <v>0</v>
      </c>
      <c r="AJ423">
        <v>0</v>
      </c>
      <c r="AK423">
        <v>0</v>
      </c>
      <c r="AL423">
        <v>1</v>
      </c>
      <c r="AM423">
        <v>1</v>
      </c>
      <c r="AN423">
        <v>1</v>
      </c>
      <c r="AO423">
        <v>0</v>
      </c>
      <c r="AP423">
        <v>0</v>
      </c>
      <c r="AQ423">
        <v>0</v>
      </c>
      <c r="AR423">
        <v>0</v>
      </c>
      <c r="AS423">
        <v>0</v>
      </c>
      <c r="AT423">
        <v>0</v>
      </c>
      <c r="AU423">
        <v>0</v>
      </c>
      <c r="AV423">
        <v>0</v>
      </c>
      <c r="AW423">
        <v>0</v>
      </c>
      <c r="AX423">
        <v>0</v>
      </c>
      <c r="AY423">
        <v>1</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1</v>
      </c>
      <c r="BT423">
        <v>1</v>
      </c>
      <c r="BU423">
        <v>0</v>
      </c>
      <c r="BV423">
        <v>0</v>
      </c>
      <c r="BW423">
        <v>0</v>
      </c>
      <c r="BX423">
        <v>0</v>
      </c>
      <c r="BY423">
        <v>0</v>
      </c>
      <c r="BZ423">
        <v>1</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1</v>
      </c>
      <c r="CV423">
        <v>0</v>
      </c>
      <c r="CW423">
        <v>0</v>
      </c>
      <c r="CX423">
        <v>0</v>
      </c>
      <c r="CY423">
        <v>0</v>
      </c>
      <c r="CZ423">
        <v>0</v>
      </c>
      <c r="DA423">
        <v>0</v>
      </c>
      <c r="DB423">
        <v>0</v>
      </c>
      <c r="DC423">
        <v>1</v>
      </c>
      <c r="DD423">
        <v>0</v>
      </c>
      <c r="DE423">
        <v>0</v>
      </c>
      <c r="DF423">
        <v>1</v>
      </c>
      <c r="DG423">
        <v>0</v>
      </c>
      <c r="DH423">
        <v>1</v>
      </c>
      <c r="DI423">
        <v>0</v>
      </c>
      <c r="DJ423">
        <v>0</v>
      </c>
      <c r="DK423">
        <v>1</v>
      </c>
      <c r="DL423">
        <v>1</v>
      </c>
      <c r="DM423">
        <v>0</v>
      </c>
      <c r="DN423">
        <v>0</v>
      </c>
      <c r="DO423">
        <v>0</v>
      </c>
      <c r="DP423">
        <v>0</v>
      </c>
      <c r="DQ423">
        <v>0</v>
      </c>
      <c r="DR423">
        <v>0</v>
      </c>
      <c r="DS423">
        <v>0</v>
      </c>
      <c r="DT423">
        <v>0</v>
      </c>
      <c r="DU423">
        <v>0</v>
      </c>
      <c r="DV423">
        <v>0</v>
      </c>
      <c r="DW423">
        <v>0</v>
      </c>
      <c r="DX423">
        <v>0</v>
      </c>
      <c r="DY423">
        <v>0</v>
      </c>
      <c r="DZ423">
        <v>1</v>
      </c>
      <c r="EA423">
        <v>0</v>
      </c>
      <c r="EB423">
        <v>0</v>
      </c>
      <c r="EC423">
        <v>0</v>
      </c>
      <c r="ED423">
        <v>0</v>
      </c>
      <c r="EE423">
        <v>0</v>
      </c>
      <c r="EF423">
        <v>0</v>
      </c>
      <c r="EG423">
        <v>0</v>
      </c>
      <c r="EH423">
        <v>0</v>
      </c>
      <c r="EI423">
        <v>0</v>
      </c>
      <c r="EJ423">
        <v>0</v>
      </c>
      <c r="EK423">
        <v>0</v>
      </c>
      <c r="EL423">
        <v>1</v>
      </c>
      <c r="EM423">
        <v>0</v>
      </c>
      <c r="EN423">
        <v>0</v>
      </c>
      <c r="EO423">
        <v>0</v>
      </c>
      <c r="EP423">
        <v>0</v>
      </c>
      <c r="EQ423">
        <v>0</v>
      </c>
      <c r="ER423">
        <v>0</v>
      </c>
      <c r="ES423">
        <v>0</v>
      </c>
      <c r="ET423">
        <v>0</v>
      </c>
      <c r="EU423">
        <v>0</v>
      </c>
      <c r="EV423">
        <v>0</v>
      </c>
      <c r="EW423">
        <v>2</v>
      </c>
      <c r="EX423" t="s">
        <v>1925</v>
      </c>
      <c r="EY423" t="s">
        <v>1925</v>
      </c>
      <c r="EZ423" t="s">
        <v>1925</v>
      </c>
      <c r="FA423" t="s">
        <v>1925</v>
      </c>
      <c r="FB423" t="s">
        <v>1925</v>
      </c>
      <c r="FC423" t="s">
        <v>1925</v>
      </c>
      <c r="FD423" t="s">
        <v>1925</v>
      </c>
      <c r="FE423">
        <v>0</v>
      </c>
      <c r="FF423" t="s">
        <v>1925</v>
      </c>
      <c r="FG423" t="s">
        <v>1925</v>
      </c>
      <c r="FH423" t="s">
        <v>1925</v>
      </c>
      <c r="FI423" t="s">
        <v>1925</v>
      </c>
      <c r="FJ423" t="s">
        <v>1925</v>
      </c>
      <c r="FK423" t="s">
        <v>1925</v>
      </c>
      <c r="FL423">
        <v>0</v>
      </c>
      <c r="FM423">
        <v>1</v>
      </c>
      <c r="FN423">
        <v>0</v>
      </c>
      <c r="FO423">
        <v>0</v>
      </c>
      <c r="FP423">
        <v>0</v>
      </c>
      <c r="FQ423">
        <v>0</v>
      </c>
      <c r="FR423">
        <v>2</v>
      </c>
      <c r="FS423" t="s">
        <v>1925</v>
      </c>
      <c r="FT423" t="s">
        <v>1925</v>
      </c>
      <c r="FU423" t="s">
        <v>1925</v>
      </c>
      <c r="FV423" t="s">
        <v>1925</v>
      </c>
      <c r="FW423" t="s">
        <v>1925</v>
      </c>
      <c r="FX423" t="s">
        <v>1925</v>
      </c>
      <c r="FY423" t="s">
        <v>1925</v>
      </c>
      <c r="FZ423" t="s">
        <v>1925</v>
      </c>
      <c r="GA423" t="s">
        <v>1925</v>
      </c>
      <c r="GB423" t="s">
        <v>1925</v>
      </c>
      <c r="GC423">
        <v>1</v>
      </c>
      <c r="GD423">
        <v>0</v>
      </c>
      <c r="GE423">
        <v>1</v>
      </c>
      <c r="GF423">
        <v>1</v>
      </c>
      <c r="GG423">
        <v>0</v>
      </c>
      <c r="GH423">
        <v>1</v>
      </c>
      <c r="GI423">
        <v>1</v>
      </c>
      <c r="GJ423">
        <v>1</v>
      </c>
      <c r="GK423">
        <v>0</v>
      </c>
      <c r="GL423">
        <v>0</v>
      </c>
      <c r="GM423">
        <v>0</v>
      </c>
      <c r="GN423">
        <v>1</v>
      </c>
      <c r="GO423">
        <v>0</v>
      </c>
      <c r="GP423">
        <v>0</v>
      </c>
      <c r="GQ423">
        <v>1</v>
      </c>
      <c r="GR423">
        <v>1</v>
      </c>
      <c r="GS423">
        <v>1</v>
      </c>
      <c r="GT423">
        <v>0</v>
      </c>
      <c r="GU423">
        <v>1</v>
      </c>
      <c r="GV423">
        <v>0</v>
      </c>
      <c r="GW423">
        <v>0</v>
      </c>
      <c r="GX423">
        <v>0</v>
      </c>
      <c r="GY423">
        <v>0</v>
      </c>
      <c r="GZ423">
        <v>0</v>
      </c>
      <c r="HA423">
        <v>0</v>
      </c>
      <c r="HB423">
        <v>0</v>
      </c>
      <c r="HC423">
        <v>0</v>
      </c>
      <c r="HD423">
        <v>0</v>
      </c>
      <c r="HE423">
        <v>0</v>
      </c>
      <c r="HF423" t="s">
        <v>1925</v>
      </c>
      <c r="HG423" t="s">
        <v>1925</v>
      </c>
      <c r="HH423" t="s">
        <v>1925</v>
      </c>
      <c r="HI423" t="s">
        <v>1925</v>
      </c>
      <c r="HJ423" t="s">
        <v>1925</v>
      </c>
      <c r="HK423" t="s">
        <v>1925</v>
      </c>
      <c r="HL423" t="s">
        <v>1925</v>
      </c>
      <c r="HM423" t="s">
        <v>1925</v>
      </c>
      <c r="HN423" t="s">
        <v>1925</v>
      </c>
      <c r="HO423" t="s">
        <v>1925</v>
      </c>
      <c r="HP423" t="s">
        <v>1925</v>
      </c>
      <c r="HQ423" t="s">
        <v>1925</v>
      </c>
      <c r="HR423" t="s">
        <v>1925</v>
      </c>
      <c r="HS423" t="s">
        <v>1925</v>
      </c>
    </row>
    <row r="424" spans="1:227" x14ac:dyDescent="0.35">
      <c r="A424" t="s">
        <v>1757</v>
      </c>
      <c r="B424" s="1">
        <v>41016</v>
      </c>
      <c r="C424" s="1">
        <v>41018</v>
      </c>
      <c r="D424">
        <v>1</v>
      </c>
      <c r="E424">
        <v>1</v>
      </c>
      <c r="F424">
        <v>1</v>
      </c>
      <c r="G424">
        <v>0</v>
      </c>
      <c r="H424">
        <v>0</v>
      </c>
      <c r="I424">
        <v>0</v>
      </c>
      <c r="J424">
        <v>0</v>
      </c>
      <c r="K424">
        <v>0</v>
      </c>
      <c r="L424">
        <v>0</v>
      </c>
      <c r="M424">
        <v>0</v>
      </c>
      <c r="N424">
        <v>0</v>
      </c>
      <c r="O424">
        <v>0</v>
      </c>
      <c r="P424">
        <v>0</v>
      </c>
      <c r="Q424">
        <v>0</v>
      </c>
      <c r="R424">
        <v>0</v>
      </c>
      <c r="S424">
        <v>1</v>
      </c>
      <c r="T424">
        <v>0</v>
      </c>
      <c r="U424">
        <v>0</v>
      </c>
      <c r="V424">
        <v>1</v>
      </c>
      <c r="W424">
        <v>0</v>
      </c>
      <c r="X424">
        <v>0</v>
      </c>
      <c r="Y424">
        <v>0</v>
      </c>
      <c r="Z424">
        <v>0</v>
      </c>
      <c r="AA424">
        <v>0</v>
      </c>
      <c r="AB424">
        <v>0</v>
      </c>
      <c r="AC424">
        <v>1</v>
      </c>
      <c r="AD424">
        <v>0</v>
      </c>
      <c r="AE424">
        <v>0</v>
      </c>
      <c r="AF424">
        <v>1</v>
      </c>
      <c r="AG424">
        <v>0</v>
      </c>
      <c r="AH424">
        <v>1</v>
      </c>
      <c r="AI424">
        <v>0</v>
      </c>
      <c r="AJ424">
        <v>0</v>
      </c>
      <c r="AK424">
        <v>0</v>
      </c>
      <c r="AL424">
        <v>1</v>
      </c>
      <c r="AM424">
        <v>1</v>
      </c>
      <c r="AN424">
        <v>1</v>
      </c>
      <c r="AO424">
        <v>0</v>
      </c>
      <c r="AP424">
        <v>0</v>
      </c>
      <c r="AQ424">
        <v>0</v>
      </c>
      <c r="AR424">
        <v>0</v>
      </c>
      <c r="AS424">
        <v>0</v>
      </c>
      <c r="AT424">
        <v>0</v>
      </c>
      <c r="AU424">
        <v>0</v>
      </c>
      <c r="AV424">
        <v>0</v>
      </c>
      <c r="AW424">
        <v>0</v>
      </c>
      <c r="AX424">
        <v>0</v>
      </c>
      <c r="AY424">
        <v>1</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1</v>
      </c>
      <c r="BT424">
        <v>1</v>
      </c>
      <c r="BU424">
        <v>0</v>
      </c>
      <c r="BV424">
        <v>0</v>
      </c>
      <c r="BW424">
        <v>0</v>
      </c>
      <c r="BX424">
        <v>0</v>
      </c>
      <c r="BY424">
        <v>0</v>
      </c>
      <c r="BZ424">
        <v>1</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1</v>
      </c>
      <c r="CV424">
        <v>0</v>
      </c>
      <c r="CW424">
        <v>0</v>
      </c>
      <c r="CX424">
        <v>0</v>
      </c>
      <c r="CY424">
        <v>0</v>
      </c>
      <c r="CZ424">
        <v>0</v>
      </c>
      <c r="DA424">
        <v>0</v>
      </c>
      <c r="DB424">
        <v>0</v>
      </c>
      <c r="DC424">
        <v>1</v>
      </c>
      <c r="DD424">
        <v>0</v>
      </c>
      <c r="DE424">
        <v>0</v>
      </c>
      <c r="DF424">
        <v>1</v>
      </c>
      <c r="DG424">
        <v>0</v>
      </c>
      <c r="DH424">
        <v>1</v>
      </c>
      <c r="DI424">
        <v>0</v>
      </c>
      <c r="DJ424">
        <v>0</v>
      </c>
      <c r="DK424">
        <v>1</v>
      </c>
      <c r="DL424">
        <v>1</v>
      </c>
      <c r="DM424">
        <v>0</v>
      </c>
      <c r="DN424">
        <v>0</v>
      </c>
      <c r="DO424">
        <v>0</v>
      </c>
      <c r="DP424">
        <v>0</v>
      </c>
      <c r="DQ424">
        <v>0</v>
      </c>
      <c r="DR424">
        <v>0</v>
      </c>
      <c r="DS424">
        <v>0</v>
      </c>
      <c r="DT424">
        <v>0</v>
      </c>
      <c r="DU424">
        <v>0</v>
      </c>
      <c r="DV424">
        <v>0</v>
      </c>
      <c r="DW424">
        <v>0</v>
      </c>
      <c r="DX424">
        <v>0</v>
      </c>
      <c r="DY424">
        <v>0</v>
      </c>
      <c r="DZ424">
        <v>1</v>
      </c>
      <c r="EA424">
        <v>0</v>
      </c>
      <c r="EB424">
        <v>0</v>
      </c>
      <c r="EC424">
        <v>0</v>
      </c>
      <c r="ED424">
        <v>0</v>
      </c>
      <c r="EE424">
        <v>0</v>
      </c>
      <c r="EF424">
        <v>0</v>
      </c>
      <c r="EG424">
        <v>0</v>
      </c>
      <c r="EH424">
        <v>0</v>
      </c>
      <c r="EI424">
        <v>0</v>
      </c>
      <c r="EJ424">
        <v>0</v>
      </c>
      <c r="EK424">
        <v>0</v>
      </c>
      <c r="EL424">
        <v>1</v>
      </c>
      <c r="EM424">
        <v>0</v>
      </c>
      <c r="EN424">
        <v>0</v>
      </c>
      <c r="EO424">
        <v>0</v>
      </c>
      <c r="EP424">
        <v>0</v>
      </c>
      <c r="EQ424">
        <v>0</v>
      </c>
      <c r="ER424">
        <v>0</v>
      </c>
      <c r="ES424">
        <v>0</v>
      </c>
      <c r="ET424">
        <v>0</v>
      </c>
      <c r="EU424">
        <v>0</v>
      </c>
      <c r="EV424">
        <v>0</v>
      </c>
      <c r="EW424">
        <v>2</v>
      </c>
      <c r="EX424" t="s">
        <v>1925</v>
      </c>
      <c r="EY424" t="s">
        <v>1925</v>
      </c>
      <c r="EZ424" t="s">
        <v>1925</v>
      </c>
      <c r="FA424" t="s">
        <v>1925</v>
      </c>
      <c r="FB424" t="s">
        <v>1925</v>
      </c>
      <c r="FC424" t="s">
        <v>1925</v>
      </c>
      <c r="FD424" t="s">
        <v>1925</v>
      </c>
      <c r="FE424">
        <v>0</v>
      </c>
      <c r="FF424" t="s">
        <v>1925</v>
      </c>
      <c r="FG424" t="s">
        <v>1925</v>
      </c>
      <c r="FH424" t="s">
        <v>1925</v>
      </c>
      <c r="FI424" t="s">
        <v>1925</v>
      </c>
      <c r="FJ424" t="s">
        <v>1925</v>
      </c>
      <c r="FK424" t="s">
        <v>1925</v>
      </c>
      <c r="FL424">
        <v>0</v>
      </c>
      <c r="FM424">
        <v>1</v>
      </c>
      <c r="FN424">
        <v>0</v>
      </c>
      <c r="FO424">
        <v>0</v>
      </c>
      <c r="FP424">
        <v>0</v>
      </c>
      <c r="FQ424">
        <v>0</v>
      </c>
      <c r="FR424">
        <v>2</v>
      </c>
      <c r="FS424" t="s">
        <v>1925</v>
      </c>
      <c r="FT424" t="s">
        <v>1925</v>
      </c>
      <c r="FU424" t="s">
        <v>1925</v>
      </c>
      <c r="FV424" t="s">
        <v>1925</v>
      </c>
      <c r="FW424" t="s">
        <v>1925</v>
      </c>
      <c r="FX424" t="s">
        <v>1925</v>
      </c>
      <c r="FY424" t="s">
        <v>1925</v>
      </c>
      <c r="FZ424" t="s">
        <v>1925</v>
      </c>
      <c r="GA424" t="s">
        <v>1925</v>
      </c>
      <c r="GB424" t="s">
        <v>1925</v>
      </c>
      <c r="GC424">
        <v>1</v>
      </c>
      <c r="GD424">
        <v>0</v>
      </c>
      <c r="GE424">
        <v>1</v>
      </c>
      <c r="GF424">
        <v>1</v>
      </c>
      <c r="GG424">
        <v>0</v>
      </c>
      <c r="GH424">
        <v>1</v>
      </c>
      <c r="GI424">
        <v>1</v>
      </c>
      <c r="GJ424">
        <v>1</v>
      </c>
      <c r="GK424">
        <v>0</v>
      </c>
      <c r="GL424">
        <v>0</v>
      </c>
      <c r="GM424">
        <v>0</v>
      </c>
      <c r="GN424">
        <v>1</v>
      </c>
      <c r="GO424">
        <v>0</v>
      </c>
      <c r="GP424">
        <v>0</v>
      </c>
      <c r="GQ424">
        <v>1</v>
      </c>
      <c r="GR424">
        <v>1</v>
      </c>
      <c r="GS424">
        <v>1</v>
      </c>
      <c r="GT424">
        <v>0</v>
      </c>
      <c r="GU424">
        <v>1</v>
      </c>
      <c r="GV424">
        <v>0</v>
      </c>
      <c r="GW424">
        <v>0</v>
      </c>
      <c r="GX424">
        <v>0</v>
      </c>
      <c r="GY424">
        <v>0</v>
      </c>
      <c r="GZ424">
        <v>0</v>
      </c>
      <c r="HA424">
        <v>0</v>
      </c>
      <c r="HB424">
        <v>0</v>
      </c>
      <c r="HC424">
        <v>0</v>
      </c>
      <c r="HD424">
        <v>0</v>
      </c>
      <c r="HE424" t="s">
        <v>1925</v>
      </c>
      <c r="HF424" t="s">
        <v>1925</v>
      </c>
      <c r="HG424" t="s">
        <v>1925</v>
      </c>
      <c r="HH424" t="s">
        <v>1925</v>
      </c>
      <c r="HI424" t="s">
        <v>1925</v>
      </c>
      <c r="HJ424" t="s">
        <v>1925</v>
      </c>
      <c r="HK424" t="s">
        <v>1925</v>
      </c>
      <c r="HL424" t="s">
        <v>1925</v>
      </c>
      <c r="HM424" t="s">
        <v>1925</v>
      </c>
      <c r="HN424" t="s">
        <v>1925</v>
      </c>
      <c r="HO424" t="s">
        <v>1925</v>
      </c>
      <c r="HP424" t="s">
        <v>1925</v>
      </c>
      <c r="HQ424" t="s">
        <v>1925</v>
      </c>
      <c r="HR424" t="s">
        <v>1925</v>
      </c>
      <c r="HS424" t="s">
        <v>1925</v>
      </c>
    </row>
    <row r="425" spans="1:227" x14ac:dyDescent="0.35">
      <c r="A425" t="s">
        <v>1757</v>
      </c>
      <c r="B425" s="1">
        <v>41019</v>
      </c>
      <c r="C425" s="1">
        <v>41456</v>
      </c>
      <c r="D425">
        <v>1</v>
      </c>
      <c r="E425">
        <v>1</v>
      </c>
      <c r="F425">
        <v>1</v>
      </c>
      <c r="G425">
        <v>0</v>
      </c>
      <c r="H425">
        <v>0</v>
      </c>
      <c r="I425">
        <v>0</v>
      </c>
      <c r="J425">
        <v>0</v>
      </c>
      <c r="K425">
        <v>0</v>
      </c>
      <c r="L425">
        <v>0</v>
      </c>
      <c r="M425">
        <v>0</v>
      </c>
      <c r="N425">
        <v>0</v>
      </c>
      <c r="O425">
        <v>0</v>
      </c>
      <c r="P425">
        <v>0</v>
      </c>
      <c r="Q425">
        <v>0</v>
      </c>
      <c r="R425">
        <v>0</v>
      </c>
      <c r="S425">
        <v>1</v>
      </c>
      <c r="T425">
        <v>0</v>
      </c>
      <c r="U425">
        <v>0</v>
      </c>
      <c r="V425">
        <v>1</v>
      </c>
      <c r="W425">
        <v>0</v>
      </c>
      <c r="X425">
        <v>0</v>
      </c>
      <c r="Y425">
        <v>0</v>
      </c>
      <c r="Z425">
        <v>0</v>
      </c>
      <c r="AA425">
        <v>0</v>
      </c>
      <c r="AB425">
        <v>0</v>
      </c>
      <c r="AC425">
        <v>1</v>
      </c>
      <c r="AD425">
        <v>0</v>
      </c>
      <c r="AE425">
        <v>0</v>
      </c>
      <c r="AF425">
        <v>1</v>
      </c>
      <c r="AG425">
        <v>0</v>
      </c>
      <c r="AH425">
        <v>1</v>
      </c>
      <c r="AI425">
        <v>0</v>
      </c>
      <c r="AJ425">
        <v>0</v>
      </c>
      <c r="AK425">
        <v>0</v>
      </c>
      <c r="AL425">
        <v>1</v>
      </c>
      <c r="AM425">
        <v>1</v>
      </c>
      <c r="AN425">
        <v>1</v>
      </c>
      <c r="AO425">
        <v>0</v>
      </c>
      <c r="AP425">
        <v>0</v>
      </c>
      <c r="AQ425">
        <v>0</v>
      </c>
      <c r="AR425">
        <v>0</v>
      </c>
      <c r="AS425">
        <v>0</v>
      </c>
      <c r="AT425">
        <v>0</v>
      </c>
      <c r="AU425">
        <v>0</v>
      </c>
      <c r="AV425">
        <v>0</v>
      </c>
      <c r="AW425">
        <v>0</v>
      </c>
      <c r="AX425">
        <v>0</v>
      </c>
      <c r="AY425">
        <v>1</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1</v>
      </c>
      <c r="BT425">
        <v>1</v>
      </c>
      <c r="BU425">
        <v>0</v>
      </c>
      <c r="BV425">
        <v>0</v>
      </c>
      <c r="BW425">
        <v>0</v>
      </c>
      <c r="BX425">
        <v>0</v>
      </c>
      <c r="BY425">
        <v>0</v>
      </c>
      <c r="BZ425">
        <v>1</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1</v>
      </c>
      <c r="CV425">
        <v>0</v>
      </c>
      <c r="CW425">
        <v>0</v>
      </c>
      <c r="CX425">
        <v>0</v>
      </c>
      <c r="CY425">
        <v>0</v>
      </c>
      <c r="CZ425">
        <v>0</v>
      </c>
      <c r="DA425">
        <v>0</v>
      </c>
      <c r="DB425">
        <v>0</v>
      </c>
      <c r="DC425">
        <v>1</v>
      </c>
      <c r="DD425">
        <v>0</v>
      </c>
      <c r="DE425">
        <v>0</v>
      </c>
      <c r="DF425">
        <v>1</v>
      </c>
      <c r="DG425">
        <v>0</v>
      </c>
      <c r="DH425">
        <v>1</v>
      </c>
      <c r="DI425">
        <v>0</v>
      </c>
      <c r="DJ425">
        <v>0</v>
      </c>
      <c r="DK425">
        <v>1</v>
      </c>
      <c r="DL425">
        <v>1</v>
      </c>
      <c r="DM425">
        <v>0</v>
      </c>
      <c r="DN425">
        <v>0</v>
      </c>
      <c r="DO425">
        <v>0</v>
      </c>
      <c r="DP425">
        <v>0</v>
      </c>
      <c r="DQ425">
        <v>0</v>
      </c>
      <c r="DR425">
        <v>0</v>
      </c>
      <c r="DS425">
        <v>0</v>
      </c>
      <c r="DT425">
        <v>0</v>
      </c>
      <c r="DU425">
        <v>0</v>
      </c>
      <c r="DV425">
        <v>0</v>
      </c>
      <c r="DW425">
        <v>0</v>
      </c>
      <c r="DX425">
        <v>0</v>
      </c>
      <c r="DY425">
        <v>0</v>
      </c>
      <c r="DZ425">
        <v>1</v>
      </c>
      <c r="EA425">
        <v>0</v>
      </c>
      <c r="EB425">
        <v>0</v>
      </c>
      <c r="EC425">
        <v>0</v>
      </c>
      <c r="ED425">
        <v>0</v>
      </c>
      <c r="EE425">
        <v>0</v>
      </c>
      <c r="EF425">
        <v>0</v>
      </c>
      <c r="EG425">
        <v>0</v>
      </c>
      <c r="EH425">
        <v>0</v>
      </c>
      <c r="EI425">
        <v>0</v>
      </c>
      <c r="EJ425">
        <v>0</v>
      </c>
      <c r="EK425">
        <v>0</v>
      </c>
      <c r="EL425">
        <v>1</v>
      </c>
      <c r="EM425">
        <v>0</v>
      </c>
      <c r="EN425">
        <v>0</v>
      </c>
      <c r="EO425">
        <v>0</v>
      </c>
      <c r="EP425">
        <v>0</v>
      </c>
      <c r="EQ425">
        <v>0</v>
      </c>
      <c r="ER425">
        <v>0</v>
      </c>
      <c r="ES425">
        <v>0</v>
      </c>
      <c r="ET425">
        <v>0</v>
      </c>
      <c r="EU425">
        <v>0</v>
      </c>
      <c r="EV425">
        <v>0</v>
      </c>
      <c r="EW425">
        <v>2</v>
      </c>
      <c r="EX425" t="s">
        <v>1925</v>
      </c>
      <c r="EY425" t="s">
        <v>1925</v>
      </c>
      <c r="EZ425" t="s">
        <v>1925</v>
      </c>
      <c r="FA425" t="s">
        <v>1925</v>
      </c>
      <c r="FB425" t="s">
        <v>1925</v>
      </c>
      <c r="FC425" t="s">
        <v>1925</v>
      </c>
      <c r="FD425" t="s">
        <v>1925</v>
      </c>
      <c r="FE425">
        <v>0</v>
      </c>
      <c r="FF425" t="s">
        <v>1925</v>
      </c>
      <c r="FG425" t="s">
        <v>1925</v>
      </c>
      <c r="FH425" t="s">
        <v>1925</v>
      </c>
      <c r="FI425" t="s">
        <v>1925</v>
      </c>
      <c r="FJ425" t="s">
        <v>1925</v>
      </c>
      <c r="FK425" t="s">
        <v>1925</v>
      </c>
      <c r="FL425">
        <v>0</v>
      </c>
      <c r="FM425">
        <v>1</v>
      </c>
      <c r="FN425">
        <v>0</v>
      </c>
      <c r="FO425">
        <v>0</v>
      </c>
      <c r="FP425">
        <v>0</v>
      </c>
      <c r="FQ425">
        <v>0</v>
      </c>
      <c r="FR425">
        <v>2</v>
      </c>
      <c r="FS425" t="s">
        <v>1925</v>
      </c>
      <c r="FT425" t="s">
        <v>1925</v>
      </c>
      <c r="FU425" t="s">
        <v>1925</v>
      </c>
      <c r="FV425" t="s">
        <v>1925</v>
      </c>
      <c r="FW425" t="s">
        <v>1925</v>
      </c>
      <c r="FX425" t="s">
        <v>1925</v>
      </c>
      <c r="FY425" t="s">
        <v>1925</v>
      </c>
      <c r="FZ425" t="s">
        <v>1925</v>
      </c>
      <c r="GA425" t="s">
        <v>1925</v>
      </c>
      <c r="GB425" t="s">
        <v>1925</v>
      </c>
      <c r="GC425">
        <v>1</v>
      </c>
      <c r="GD425">
        <v>0</v>
      </c>
      <c r="GE425">
        <v>1</v>
      </c>
      <c r="GF425">
        <v>1</v>
      </c>
      <c r="GG425">
        <v>0</v>
      </c>
      <c r="GH425">
        <v>1</v>
      </c>
      <c r="GI425">
        <v>1</v>
      </c>
      <c r="GJ425">
        <v>1</v>
      </c>
      <c r="GK425">
        <v>0</v>
      </c>
      <c r="GL425">
        <v>0</v>
      </c>
      <c r="GM425">
        <v>0</v>
      </c>
      <c r="GN425">
        <v>1</v>
      </c>
      <c r="GO425">
        <v>0</v>
      </c>
      <c r="GP425">
        <v>0</v>
      </c>
      <c r="GQ425">
        <v>1</v>
      </c>
      <c r="GR425">
        <v>1</v>
      </c>
      <c r="GS425">
        <v>1</v>
      </c>
      <c r="GT425">
        <v>0</v>
      </c>
      <c r="GU425">
        <v>1</v>
      </c>
      <c r="GV425">
        <v>0</v>
      </c>
      <c r="GW425">
        <v>0</v>
      </c>
      <c r="GX425">
        <v>0</v>
      </c>
      <c r="GY425">
        <v>0</v>
      </c>
      <c r="GZ425">
        <v>0</v>
      </c>
      <c r="HA425">
        <v>0</v>
      </c>
      <c r="HB425">
        <v>0</v>
      </c>
      <c r="HC425">
        <v>0</v>
      </c>
      <c r="HD425">
        <v>0</v>
      </c>
      <c r="HE425">
        <v>0</v>
      </c>
      <c r="HF425" t="s">
        <v>1925</v>
      </c>
      <c r="HG425" t="s">
        <v>1925</v>
      </c>
      <c r="HH425" t="s">
        <v>1925</v>
      </c>
      <c r="HI425" t="s">
        <v>1925</v>
      </c>
      <c r="HJ425" t="s">
        <v>1925</v>
      </c>
      <c r="HK425" t="s">
        <v>1925</v>
      </c>
      <c r="HL425" t="s">
        <v>1925</v>
      </c>
      <c r="HM425" t="s">
        <v>1925</v>
      </c>
      <c r="HN425" t="s">
        <v>1925</v>
      </c>
      <c r="HO425" t="s">
        <v>1925</v>
      </c>
      <c r="HP425" t="s">
        <v>1925</v>
      </c>
      <c r="HQ425" t="s">
        <v>1925</v>
      </c>
      <c r="HR425" t="s">
        <v>1925</v>
      </c>
      <c r="HS425" t="s">
        <v>1925</v>
      </c>
    </row>
    <row r="426" spans="1:227" x14ac:dyDescent="0.35">
      <c r="A426" t="s">
        <v>1757</v>
      </c>
      <c r="B426" s="1">
        <v>41457</v>
      </c>
      <c r="C426" s="1">
        <v>41733</v>
      </c>
      <c r="D426">
        <v>1</v>
      </c>
      <c r="E426">
        <v>1</v>
      </c>
      <c r="F426">
        <v>1</v>
      </c>
      <c r="G426">
        <v>0</v>
      </c>
      <c r="H426">
        <v>0</v>
      </c>
      <c r="I426">
        <v>0</v>
      </c>
      <c r="J426">
        <v>0</v>
      </c>
      <c r="K426">
        <v>0</v>
      </c>
      <c r="L426">
        <v>0</v>
      </c>
      <c r="M426">
        <v>0</v>
      </c>
      <c r="N426">
        <v>0</v>
      </c>
      <c r="O426">
        <v>0</v>
      </c>
      <c r="P426">
        <v>0</v>
      </c>
      <c r="Q426">
        <v>0</v>
      </c>
      <c r="R426">
        <v>0</v>
      </c>
      <c r="S426">
        <v>1</v>
      </c>
      <c r="T426">
        <v>0</v>
      </c>
      <c r="U426">
        <v>0</v>
      </c>
      <c r="V426">
        <v>1</v>
      </c>
      <c r="W426">
        <v>0</v>
      </c>
      <c r="X426">
        <v>0</v>
      </c>
      <c r="Y426">
        <v>0</v>
      </c>
      <c r="Z426">
        <v>0</v>
      </c>
      <c r="AA426">
        <v>0</v>
      </c>
      <c r="AB426">
        <v>0</v>
      </c>
      <c r="AC426">
        <v>1</v>
      </c>
      <c r="AD426">
        <v>0</v>
      </c>
      <c r="AE426">
        <v>0</v>
      </c>
      <c r="AF426">
        <v>1</v>
      </c>
      <c r="AG426">
        <v>0</v>
      </c>
      <c r="AH426">
        <v>1</v>
      </c>
      <c r="AI426">
        <v>0</v>
      </c>
      <c r="AJ426">
        <v>0</v>
      </c>
      <c r="AK426">
        <v>0</v>
      </c>
      <c r="AL426">
        <v>1</v>
      </c>
      <c r="AM426">
        <v>1</v>
      </c>
      <c r="AN426">
        <v>1</v>
      </c>
      <c r="AO426">
        <v>0</v>
      </c>
      <c r="AP426">
        <v>0</v>
      </c>
      <c r="AQ426">
        <v>0</v>
      </c>
      <c r="AR426">
        <v>0</v>
      </c>
      <c r="AS426">
        <v>0</v>
      </c>
      <c r="AT426">
        <v>0</v>
      </c>
      <c r="AU426">
        <v>0</v>
      </c>
      <c r="AV426">
        <v>0</v>
      </c>
      <c r="AW426">
        <v>0</v>
      </c>
      <c r="AX426">
        <v>0</v>
      </c>
      <c r="AY426">
        <v>1</v>
      </c>
      <c r="AZ426">
        <v>0</v>
      </c>
      <c r="BA426">
        <v>0</v>
      </c>
      <c r="BB426">
        <v>0</v>
      </c>
      <c r="BC426">
        <v>0</v>
      </c>
      <c r="BD426">
        <v>0</v>
      </c>
      <c r="BE426">
        <v>0</v>
      </c>
      <c r="BF426">
        <v>0</v>
      </c>
      <c r="BG426">
        <v>0</v>
      </c>
      <c r="BH426">
        <v>0</v>
      </c>
      <c r="BI426">
        <v>0</v>
      </c>
      <c r="BJ426">
        <v>0</v>
      </c>
      <c r="BK426">
        <v>0</v>
      </c>
      <c r="BL426">
        <v>0</v>
      </c>
      <c r="BM426">
        <v>0</v>
      </c>
      <c r="BN426">
        <v>0</v>
      </c>
      <c r="BO426">
        <v>0</v>
      </c>
      <c r="BP426">
        <v>0</v>
      </c>
      <c r="BQ426">
        <v>0</v>
      </c>
      <c r="BR426">
        <v>0</v>
      </c>
      <c r="BS426">
        <v>1</v>
      </c>
      <c r="BT426">
        <v>1</v>
      </c>
      <c r="BU426">
        <v>0</v>
      </c>
      <c r="BV426">
        <v>0</v>
      </c>
      <c r="BW426">
        <v>0</v>
      </c>
      <c r="BX426">
        <v>0</v>
      </c>
      <c r="BY426">
        <v>0</v>
      </c>
      <c r="BZ426">
        <v>1</v>
      </c>
      <c r="CA426">
        <v>0</v>
      </c>
      <c r="CB426">
        <v>0</v>
      </c>
      <c r="CC426">
        <v>0</v>
      </c>
      <c r="CD426">
        <v>0</v>
      </c>
      <c r="CE426">
        <v>0</v>
      </c>
      <c r="CF426">
        <v>0</v>
      </c>
      <c r="CG426">
        <v>0</v>
      </c>
      <c r="CH426">
        <v>0</v>
      </c>
      <c r="CI426">
        <v>0</v>
      </c>
      <c r="CJ426">
        <v>0</v>
      </c>
      <c r="CK426">
        <v>0</v>
      </c>
      <c r="CL426">
        <v>0</v>
      </c>
      <c r="CM426">
        <v>0</v>
      </c>
      <c r="CN426">
        <v>0</v>
      </c>
      <c r="CO426">
        <v>0</v>
      </c>
      <c r="CP426">
        <v>0</v>
      </c>
      <c r="CQ426">
        <v>0</v>
      </c>
      <c r="CR426">
        <v>0</v>
      </c>
      <c r="CS426">
        <v>0</v>
      </c>
      <c r="CT426">
        <v>0</v>
      </c>
      <c r="CU426">
        <v>1</v>
      </c>
      <c r="CV426">
        <v>0</v>
      </c>
      <c r="CW426">
        <v>0</v>
      </c>
      <c r="CX426">
        <v>0</v>
      </c>
      <c r="CY426">
        <v>0</v>
      </c>
      <c r="CZ426">
        <v>0</v>
      </c>
      <c r="DA426">
        <v>0</v>
      </c>
      <c r="DB426">
        <v>0</v>
      </c>
      <c r="DC426">
        <v>1</v>
      </c>
      <c r="DD426">
        <v>0</v>
      </c>
      <c r="DE426">
        <v>0</v>
      </c>
      <c r="DF426">
        <v>1</v>
      </c>
      <c r="DG426">
        <v>0</v>
      </c>
      <c r="DH426">
        <v>1</v>
      </c>
      <c r="DI426">
        <v>0</v>
      </c>
      <c r="DJ426">
        <v>0</v>
      </c>
      <c r="DK426">
        <v>1</v>
      </c>
      <c r="DL426">
        <v>1</v>
      </c>
      <c r="DM426">
        <v>0</v>
      </c>
      <c r="DN426">
        <v>0</v>
      </c>
      <c r="DO426">
        <v>0</v>
      </c>
      <c r="DP426">
        <v>0</v>
      </c>
      <c r="DQ426">
        <v>0</v>
      </c>
      <c r="DR426">
        <v>0</v>
      </c>
      <c r="DS426">
        <v>0</v>
      </c>
      <c r="DT426">
        <v>0</v>
      </c>
      <c r="DU426">
        <v>0</v>
      </c>
      <c r="DV426">
        <v>0</v>
      </c>
      <c r="DW426">
        <v>0</v>
      </c>
      <c r="DX426">
        <v>0</v>
      </c>
      <c r="DY426">
        <v>0</v>
      </c>
      <c r="DZ426">
        <v>1</v>
      </c>
      <c r="EA426">
        <v>0</v>
      </c>
      <c r="EB426">
        <v>0</v>
      </c>
      <c r="EC426">
        <v>0</v>
      </c>
      <c r="ED426">
        <v>0</v>
      </c>
      <c r="EE426">
        <v>0</v>
      </c>
      <c r="EF426">
        <v>0</v>
      </c>
      <c r="EG426">
        <v>0</v>
      </c>
      <c r="EH426">
        <v>0</v>
      </c>
      <c r="EI426">
        <v>0</v>
      </c>
      <c r="EJ426">
        <v>0</v>
      </c>
      <c r="EK426">
        <v>0</v>
      </c>
      <c r="EL426">
        <v>1</v>
      </c>
      <c r="EM426">
        <v>0</v>
      </c>
      <c r="EN426">
        <v>0</v>
      </c>
      <c r="EO426">
        <v>0</v>
      </c>
      <c r="EP426">
        <v>0</v>
      </c>
      <c r="EQ426">
        <v>0</v>
      </c>
      <c r="ER426">
        <v>0</v>
      </c>
      <c r="ES426">
        <v>0</v>
      </c>
      <c r="ET426">
        <v>0</v>
      </c>
      <c r="EU426">
        <v>0</v>
      </c>
      <c r="EV426">
        <v>0</v>
      </c>
      <c r="EW426">
        <v>2</v>
      </c>
      <c r="EX426" t="s">
        <v>1925</v>
      </c>
      <c r="EY426" t="s">
        <v>1925</v>
      </c>
      <c r="EZ426" t="s">
        <v>1925</v>
      </c>
      <c r="FA426" t="s">
        <v>1925</v>
      </c>
      <c r="FB426" t="s">
        <v>1925</v>
      </c>
      <c r="FC426" t="s">
        <v>1925</v>
      </c>
      <c r="FD426" t="s">
        <v>1925</v>
      </c>
      <c r="FE426">
        <v>0</v>
      </c>
      <c r="FF426" t="s">
        <v>1925</v>
      </c>
      <c r="FG426" t="s">
        <v>1925</v>
      </c>
      <c r="FH426" t="s">
        <v>1925</v>
      </c>
      <c r="FI426" t="s">
        <v>1925</v>
      </c>
      <c r="FJ426" t="s">
        <v>1925</v>
      </c>
      <c r="FK426" t="s">
        <v>1925</v>
      </c>
      <c r="FL426">
        <v>0</v>
      </c>
      <c r="FM426">
        <v>1</v>
      </c>
      <c r="FN426">
        <v>0</v>
      </c>
      <c r="FO426">
        <v>0</v>
      </c>
      <c r="FP426">
        <v>0</v>
      </c>
      <c r="FQ426">
        <v>0</v>
      </c>
      <c r="FR426">
        <v>2</v>
      </c>
      <c r="FS426" t="s">
        <v>1925</v>
      </c>
      <c r="FT426" t="s">
        <v>1925</v>
      </c>
      <c r="FU426" t="s">
        <v>1925</v>
      </c>
      <c r="FV426" t="s">
        <v>1925</v>
      </c>
      <c r="FW426" t="s">
        <v>1925</v>
      </c>
      <c r="FX426" t="s">
        <v>1925</v>
      </c>
      <c r="FY426" t="s">
        <v>1925</v>
      </c>
      <c r="FZ426" t="s">
        <v>1925</v>
      </c>
      <c r="GA426" t="s">
        <v>1925</v>
      </c>
      <c r="GB426" t="s">
        <v>1925</v>
      </c>
      <c r="GC426">
        <v>1</v>
      </c>
      <c r="GD426">
        <v>0</v>
      </c>
      <c r="GE426">
        <v>1</v>
      </c>
      <c r="GF426">
        <v>1</v>
      </c>
      <c r="GG426">
        <v>0</v>
      </c>
      <c r="GH426">
        <v>1</v>
      </c>
      <c r="GI426">
        <v>1</v>
      </c>
      <c r="GJ426">
        <v>1</v>
      </c>
      <c r="GK426">
        <v>0</v>
      </c>
      <c r="GL426">
        <v>0</v>
      </c>
      <c r="GM426">
        <v>0</v>
      </c>
      <c r="GN426">
        <v>1</v>
      </c>
      <c r="GO426">
        <v>0</v>
      </c>
      <c r="GP426">
        <v>0</v>
      </c>
      <c r="GQ426">
        <v>1</v>
      </c>
      <c r="GR426">
        <v>1</v>
      </c>
      <c r="GS426">
        <v>1</v>
      </c>
      <c r="GT426">
        <v>0</v>
      </c>
      <c r="GU426">
        <v>1</v>
      </c>
      <c r="GV426">
        <v>0</v>
      </c>
      <c r="GW426">
        <v>0</v>
      </c>
      <c r="GX426">
        <v>0</v>
      </c>
      <c r="GY426">
        <v>0</v>
      </c>
      <c r="GZ426">
        <v>0</v>
      </c>
      <c r="HA426">
        <v>0</v>
      </c>
      <c r="HB426">
        <v>0</v>
      </c>
      <c r="HC426">
        <v>0</v>
      </c>
      <c r="HD426">
        <v>0</v>
      </c>
      <c r="HE426" t="s">
        <v>1925</v>
      </c>
      <c r="HF426" t="s">
        <v>1925</v>
      </c>
      <c r="HG426" t="s">
        <v>1925</v>
      </c>
      <c r="HH426" t="s">
        <v>1925</v>
      </c>
      <c r="HI426" t="s">
        <v>1925</v>
      </c>
      <c r="HJ426" t="s">
        <v>1925</v>
      </c>
      <c r="HK426" t="s">
        <v>1925</v>
      </c>
      <c r="HL426" t="s">
        <v>1925</v>
      </c>
      <c r="HM426" t="s">
        <v>1925</v>
      </c>
      <c r="HN426" t="s">
        <v>1925</v>
      </c>
      <c r="HO426" t="s">
        <v>1925</v>
      </c>
      <c r="HP426" t="s">
        <v>1925</v>
      </c>
      <c r="HQ426" t="s">
        <v>1925</v>
      </c>
      <c r="HR426" t="s">
        <v>1925</v>
      </c>
      <c r="HS426" t="s">
        <v>1925</v>
      </c>
    </row>
    <row r="427" spans="1:227" x14ac:dyDescent="0.35">
      <c r="A427" t="s">
        <v>1757</v>
      </c>
      <c r="B427" s="1">
        <v>41734</v>
      </c>
      <c r="C427" s="1">
        <v>41746</v>
      </c>
      <c r="D427">
        <v>1</v>
      </c>
      <c r="E427">
        <v>1</v>
      </c>
      <c r="F427">
        <v>1</v>
      </c>
      <c r="G427">
        <v>0</v>
      </c>
      <c r="H427">
        <v>0</v>
      </c>
      <c r="I427">
        <v>0</v>
      </c>
      <c r="J427">
        <v>0</v>
      </c>
      <c r="K427">
        <v>0</v>
      </c>
      <c r="L427">
        <v>0</v>
      </c>
      <c r="M427">
        <v>0</v>
      </c>
      <c r="N427">
        <v>0</v>
      </c>
      <c r="O427">
        <v>0</v>
      </c>
      <c r="P427">
        <v>0</v>
      </c>
      <c r="Q427">
        <v>0</v>
      </c>
      <c r="R427">
        <v>0</v>
      </c>
      <c r="S427">
        <v>1</v>
      </c>
      <c r="T427">
        <v>0</v>
      </c>
      <c r="U427">
        <v>0</v>
      </c>
      <c r="V427">
        <v>1</v>
      </c>
      <c r="W427">
        <v>0</v>
      </c>
      <c r="X427">
        <v>0</v>
      </c>
      <c r="Y427">
        <v>0</v>
      </c>
      <c r="Z427">
        <v>0</v>
      </c>
      <c r="AA427">
        <v>0</v>
      </c>
      <c r="AB427">
        <v>0</v>
      </c>
      <c r="AC427">
        <v>1</v>
      </c>
      <c r="AD427">
        <v>0</v>
      </c>
      <c r="AE427">
        <v>0</v>
      </c>
      <c r="AF427">
        <v>1</v>
      </c>
      <c r="AG427">
        <v>0</v>
      </c>
      <c r="AH427">
        <v>1</v>
      </c>
      <c r="AI427">
        <v>0</v>
      </c>
      <c r="AJ427">
        <v>0</v>
      </c>
      <c r="AK427">
        <v>0</v>
      </c>
      <c r="AL427">
        <v>1</v>
      </c>
      <c r="AM427">
        <v>1</v>
      </c>
      <c r="AN427">
        <v>1</v>
      </c>
      <c r="AO427">
        <v>0</v>
      </c>
      <c r="AP427">
        <v>0</v>
      </c>
      <c r="AQ427">
        <v>0</v>
      </c>
      <c r="AR427">
        <v>0</v>
      </c>
      <c r="AS427">
        <v>0</v>
      </c>
      <c r="AT427">
        <v>0</v>
      </c>
      <c r="AU427">
        <v>0</v>
      </c>
      <c r="AV427">
        <v>0</v>
      </c>
      <c r="AW427">
        <v>0</v>
      </c>
      <c r="AX427">
        <v>0</v>
      </c>
      <c r="AY427">
        <v>1</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1</v>
      </c>
      <c r="BT427">
        <v>1</v>
      </c>
      <c r="BU427">
        <v>0</v>
      </c>
      <c r="BV427">
        <v>0</v>
      </c>
      <c r="BW427">
        <v>0</v>
      </c>
      <c r="BX427">
        <v>0</v>
      </c>
      <c r="BY427">
        <v>0</v>
      </c>
      <c r="BZ427">
        <v>1</v>
      </c>
      <c r="CA427">
        <v>0</v>
      </c>
      <c r="CB427">
        <v>0</v>
      </c>
      <c r="CC427">
        <v>0</v>
      </c>
      <c r="CD427">
        <v>0</v>
      </c>
      <c r="CE427">
        <v>0</v>
      </c>
      <c r="CF427">
        <v>0</v>
      </c>
      <c r="CG427">
        <v>0</v>
      </c>
      <c r="CH427">
        <v>0</v>
      </c>
      <c r="CI427">
        <v>0</v>
      </c>
      <c r="CJ427">
        <v>0</v>
      </c>
      <c r="CK427">
        <v>0</v>
      </c>
      <c r="CL427">
        <v>0</v>
      </c>
      <c r="CM427">
        <v>0</v>
      </c>
      <c r="CN427">
        <v>0</v>
      </c>
      <c r="CO427">
        <v>0</v>
      </c>
      <c r="CP427">
        <v>0</v>
      </c>
      <c r="CQ427">
        <v>0</v>
      </c>
      <c r="CR427">
        <v>0</v>
      </c>
      <c r="CS427">
        <v>0</v>
      </c>
      <c r="CT427">
        <v>0</v>
      </c>
      <c r="CU427">
        <v>1</v>
      </c>
      <c r="CV427">
        <v>0</v>
      </c>
      <c r="CW427">
        <v>0</v>
      </c>
      <c r="CX427">
        <v>0</v>
      </c>
      <c r="CY427">
        <v>0</v>
      </c>
      <c r="CZ427">
        <v>0</v>
      </c>
      <c r="DA427">
        <v>0</v>
      </c>
      <c r="DB427">
        <v>0</v>
      </c>
      <c r="DC427">
        <v>1</v>
      </c>
      <c r="DD427">
        <v>0</v>
      </c>
      <c r="DE427">
        <v>0</v>
      </c>
      <c r="DF427">
        <v>1</v>
      </c>
      <c r="DG427">
        <v>0</v>
      </c>
      <c r="DH427">
        <v>1</v>
      </c>
      <c r="DI427">
        <v>0</v>
      </c>
      <c r="DJ427">
        <v>0</v>
      </c>
      <c r="DK427">
        <v>1</v>
      </c>
      <c r="DL427">
        <v>1</v>
      </c>
      <c r="DM427">
        <v>0</v>
      </c>
      <c r="DN427">
        <v>0</v>
      </c>
      <c r="DO427">
        <v>0</v>
      </c>
      <c r="DP427">
        <v>0</v>
      </c>
      <c r="DQ427">
        <v>0</v>
      </c>
      <c r="DR427">
        <v>0</v>
      </c>
      <c r="DS427">
        <v>0</v>
      </c>
      <c r="DT427">
        <v>0</v>
      </c>
      <c r="DU427">
        <v>0</v>
      </c>
      <c r="DV427">
        <v>0</v>
      </c>
      <c r="DW427">
        <v>0</v>
      </c>
      <c r="DX427">
        <v>0</v>
      </c>
      <c r="DY427">
        <v>0</v>
      </c>
      <c r="DZ427">
        <v>1</v>
      </c>
      <c r="EA427">
        <v>0</v>
      </c>
      <c r="EB427">
        <v>0</v>
      </c>
      <c r="EC427">
        <v>0</v>
      </c>
      <c r="ED427">
        <v>0</v>
      </c>
      <c r="EE427">
        <v>0</v>
      </c>
      <c r="EF427">
        <v>0</v>
      </c>
      <c r="EG427">
        <v>0</v>
      </c>
      <c r="EH427">
        <v>0</v>
      </c>
      <c r="EI427">
        <v>0</v>
      </c>
      <c r="EJ427">
        <v>0</v>
      </c>
      <c r="EK427">
        <v>0</v>
      </c>
      <c r="EL427">
        <v>1</v>
      </c>
      <c r="EM427">
        <v>0</v>
      </c>
      <c r="EN427">
        <v>0</v>
      </c>
      <c r="EO427">
        <v>0</v>
      </c>
      <c r="EP427">
        <v>0</v>
      </c>
      <c r="EQ427">
        <v>0</v>
      </c>
      <c r="ER427">
        <v>0</v>
      </c>
      <c r="ES427">
        <v>0</v>
      </c>
      <c r="ET427">
        <v>0</v>
      </c>
      <c r="EU427">
        <v>0</v>
      </c>
      <c r="EV427">
        <v>0</v>
      </c>
      <c r="EW427">
        <v>2</v>
      </c>
      <c r="EX427" t="s">
        <v>1925</v>
      </c>
      <c r="EY427" t="s">
        <v>1925</v>
      </c>
      <c r="EZ427" t="s">
        <v>1925</v>
      </c>
      <c r="FA427" t="s">
        <v>1925</v>
      </c>
      <c r="FB427" t="s">
        <v>1925</v>
      </c>
      <c r="FC427" t="s">
        <v>1925</v>
      </c>
      <c r="FD427" t="s">
        <v>1925</v>
      </c>
      <c r="FE427">
        <v>0</v>
      </c>
      <c r="FF427" t="s">
        <v>1925</v>
      </c>
      <c r="FG427" t="s">
        <v>1925</v>
      </c>
      <c r="FH427" t="s">
        <v>1925</v>
      </c>
      <c r="FI427" t="s">
        <v>1925</v>
      </c>
      <c r="FJ427" t="s">
        <v>1925</v>
      </c>
      <c r="FK427" t="s">
        <v>1925</v>
      </c>
      <c r="FL427">
        <v>0</v>
      </c>
      <c r="FM427">
        <v>1</v>
      </c>
      <c r="FN427">
        <v>0</v>
      </c>
      <c r="FO427">
        <v>0</v>
      </c>
      <c r="FP427">
        <v>0</v>
      </c>
      <c r="FQ427">
        <v>0</v>
      </c>
      <c r="FR427">
        <v>2</v>
      </c>
      <c r="FS427" t="s">
        <v>1925</v>
      </c>
      <c r="FT427" t="s">
        <v>1925</v>
      </c>
      <c r="FU427" t="s">
        <v>1925</v>
      </c>
      <c r="FV427" t="s">
        <v>1925</v>
      </c>
      <c r="FW427" t="s">
        <v>1925</v>
      </c>
      <c r="FX427" t="s">
        <v>1925</v>
      </c>
      <c r="FY427" t="s">
        <v>1925</v>
      </c>
      <c r="FZ427" t="s">
        <v>1925</v>
      </c>
      <c r="GA427" t="s">
        <v>1925</v>
      </c>
      <c r="GB427" t="s">
        <v>1925</v>
      </c>
      <c r="GC427">
        <v>1</v>
      </c>
      <c r="GD427">
        <v>0</v>
      </c>
      <c r="GE427">
        <v>1</v>
      </c>
      <c r="GF427">
        <v>1</v>
      </c>
      <c r="GG427">
        <v>0</v>
      </c>
      <c r="GH427">
        <v>1</v>
      </c>
      <c r="GI427">
        <v>1</v>
      </c>
      <c r="GJ427">
        <v>1</v>
      </c>
      <c r="GK427">
        <v>0</v>
      </c>
      <c r="GL427">
        <v>0</v>
      </c>
      <c r="GM427">
        <v>0</v>
      </c>
      <c r="GN427">
        <v>1</v>
      </c>
      <c r="GO427">
        <v>0</v>
      </c>
      <c r="GP427">
        <v>0</v>
      </c>
      <c r="GQ427">
        <v>1</v>
      </c>
      <c r="GR427">
        <v>1</v>
      </c>
      <c r="GS427">
        <v>1</v>
      </c>
      <c r="GT427">
        <v>0</v>
      </c>
      <c r="GU427">
        <v>1</v>
      </c>
      <c r="GV427">
        <v>0</v>
      </c>
      <c r="GW427">
        <v>0</v>
      </c>
      <c r="GX427">
        <v>0</v>
      </c>
      <c r="GY427">
        <v>0</v>
      </c>
      <c r="GZ427">
        <v>0</v>
      </c>
      <c r="HA427">
        <v>0</v>
      </c>
      <c r="HB427">
        <v>0</v>
      </c>
      <c r="HC427">
        <v>0</v>
      </c>
      <c r="HD427">
        <v>0</v>
      </c>
      <c r="HE427">
        <v>0</v>
      </c>
      <c r="HF427" t="s">
        <v>1925</v>
      </c>
      <c r="HG427" t="s">
        <v>1925</v>
      </c>
      <c r="HH427" t="s">
        <v>1925</v>
      </c>
      <c r="HI427" t="s">
        <v>1925</v>
      </c>
      <c r="HJ427" t="s">
        <v>1925</v>
      </c>
      <c r="HK427" t="s">
        <v>1925</v>
      </c>
      <c r="HL427" t="s">
        <v>1925</v>
      </c>
      <c r="HM427" t="s">
        <v>1925</v>
      </c>
      <c r="HN427" t="s">
        <v>1925</v>
      </c>
      <c r="HO427" t="s">
        <v>1925</v>
      </c>
      <c r="HP427" t="s">
        <v>1925</v>
      </c>
      <c r="HQ427" t="s">
        <v>1925</v>
      </c>
      <c r="HR427" t="s">
        <v>1925</v>
      </c>
      <c r="HS427" t="s">
        <v>1925</v>
      </c>
    </row>
    <row r="428" spans="1:227" x14ac:dyDescent="0.35">
      <c r="A428" t="s">
        <v>1757</v>
      </c>
      <c r="B428" s="1">
        <v>41747</v>
      </c>
      <c r="C428" s="1">
        <v>42187</v>
      </c>
      <c r="D428">
        <v>1</v>
      </c>
      <c r="E428">
        <v>1</v>
      </c>
      <c r="F428">
        <v>1</v>
      </c>
      <c r="G428">
        <v>0</v>
      </c>
      <c r="H428">
        <v>0</v>
      </c>
      <c r="I428">
        <v>0</v>
      </c>
      <c r="J428">
        <v>0</v>
      </c>
      <c r="K428">
        <v>0</v>
      </c>
      <c r="L428">
        <v>0</v>
      </c>
      <c r="M428">
        <v>0</v>
      </c>
      <c r="N428">
        <v>0</v>
      </c>
      <c r="O428">
        <v>0</v>
      </c>
      <c r="P428">
        <v>0</v>
      </c>
      <c r="Q428">
        <v>0</v>
      </c>
      <c r="R428">
        <v>0</v>
      </c>
      <c r="S428">
        <v>1</v>
      </c>
      <c r="T428">
        <v>0</v>
      </c>
      <c r="U428">
        <v>0</v>
      </c>
      <c r="V428">
        <v>1</v>
      </c>
      <c r="W428">
        <v>0</v>
      </c>
      <c r="X428">
        <v>0</v>
      </c>
      <c r="Y428">
        <v>0</v>
      </c>
      <c r="Z428">
        <v>0</v>
      </c>
      <c r="AA428">
        <v>0</v>
      </c>
      <c r="AB428">
        <v>0</v>
      </c>
      <c r="AC428">
        <v>1</v>
      </c>
      <c r="AD428">
        <v>0</v>
      </c>
      <c r="AE428">
        <v>0</v>
      </c>
      <c r="AF428">
        <v>1</v>
      </c>
      <c r="AG428">
        <v>0</v>
      </c>
      <c r="AH428">
        <v>1</v>
      </c>
      <c r="AI428">
        <v>0</v>
      </c>
      <c r="AJ428">
        <v>0</v>
      </c>
      <c r="AK428">
        <v>0</v>
      </c>
      <c r="AL428">
        <v>1</v>
      </c>
      <c r="AM428">
        <v>1</v>
      </c>
      <c r="AN428">
        <v>1</v>
      </c>
      <c r="AO428">
        <v>0</v>
      </c>
      <c r="AP428">
        <v>0</v>
      </c>
      <c r="AQ428">
        <v>0</v>
      </c>
      <c r="AR428">
        <v>0</v>
      </c>
      <c r="AS428">
        <v>0</v>
      </c>
      <c r="AT428">
        <v>0</v>
      </c>
      <c r="AU428">
        <v>0</v>
      </c>
      <c r="AV428">
        <v>0</v>
      </c>
      <c r="AW428">
        <v>0</v>
      </c>
      <c r="AX428">
        <v>0</v>
      </c>
      <c r="AY428">
        <v>1</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1</v>
      </c>
      <c r="BT428">
        <v>1</v>
      </c>
      <c r="BU428">
        <v>0</v>
      </c>
      <c r="BV428">
        <v>0</v>
      </c>
      <c r="BW428">
        <v>0</v>
      </c>
      <c r="BX428">
        <v>0</v>
      </c>
      <c r="BY428">
        <v>0</v>
      </c>
      <c r="BZ428">
        <v>1</v>
      </c>
      <c r="CA428">
        <v>0</v>
      </c>
      <c r="CB428">
        <v>0</v>
      </c>
      <c r="CC428">
        <v>0</v>
      </c>
      <c r="CD428">
        <v>0</v>
      </c>
      <c r="CE428">
        <v>0</v>
      </c>
      <c r="CF428">
        <v>0</v>
      </c>
      <c r="CG428">
        <v>0</v>
      </c>
      <c r="CH428">
        <v>0</v>
      </c>
      <c r="CI428">
        <v>0</v>
      </c>
      <c r="CJ428">
        <v>0</v>
      </c>
      <c r="CK428">
        <v>0</v>
      </c>
      <c r="CL428">
        <v>0</v>
      </c>
      <c r="CM428">
        <v>0</v>
      </c>
      <c r="CN428">
        <v>0</v>
      </c>
      <c r="CO428">
        <v>0</v>
      </c>
      <c r="CP428">
        <v>0</v>
      </c>
      <c r="CQ428">
        <v>0</v>
      </c>
      <c r="CR428">
        <v>0</v>
      </c>
      <c r="CS428">
        <v>0</v>
      </c>
      <c r="CT428">
        <v>0</v>
      </c>
      <c r="CU428">
        <v>1</v>
      </c>
      <c r="CV428">
        <v>0</v>
      </c>
      <c r="CW428">
        <v>0</v>
      </c>
      <c r="CX428">
        <v>0</v>
      </c>
      <c r="CY428">
        <v>0</v>
      </c>
      <c r="CZ428">
        <v>0</v>
      </c>
      <c r="DA428">
        <v>0</v>
      </c>
      <c r="DB428">
        <v>0</v>
      </c>
      <c r="DC428">
        <v>1</v>
      </c>
      <c r="DD428">
        <v>0</v>
      </c>
      <c r="DE428">
        <v>0</v>
      </c>
      <c r="DF428">
        <v>1</v>
      </c>
      <c r="DG428">
        <v>0</v>
      </c>
      <c r="DH428">
        <v>1</v>
      </c>
      <c r="DI428">
        <v>0</v>
      </c>
      <c r="DJ428">
        <v>0</v>
      </c>
      <c r="DK428">
        <v>1</v>
      </c>
      <c r="DL428">
        <v>1</v>
      </c>
      <c r="DM428">
        <v>0</v>
      </c>
      <c r="DN428">
        <v>0</v>
      </c>
      <c r="DO428">
        <v>0</v>
      </c>
      <c r="DP428">
        <v>0</v>
      </c>
      <c r="DQ428">
        <v>0</v>
      </c>
      <c r="DR428">
        <v>0</v>
      </c>
      <c r="DS428">
        <v>0</v>
      </c>
      <c r="DT428">
        <v>0</v>
      </c>
      <c r="DU428">
        <v>0</v>
      </c>
      <c r="DV428">
        <v>0</v>
      </c>
      <c r="DW428">
        <v>0</v>
      </c>
      <c r="DX428">
        <v>0</v>
      </c>
      <c r="DY428">
        <v>0</v>
      </c>
      <c r="DZ428">
        <v>1</v>
      </c>
      <c r="EA428">
        <v>0</v>
      </c>
      <c r="EB428">
        <v>0</v>
      </c>
      <c r="EC428">
        <v>0</v>
      </c>
      <c r="ED428">
        <v>0</v>
      </c>
      <c r="EE428">
        <v>0</v>
      </c>
      <c r="EF428">
        <v>0</v>
      </c>
      <c r="EG428">
        <v>0</v>
      </c>
      <c r="EH428">
        <v>0</v>
      </c>
      <c r="EI428">
        <v>0</v>
      </c>
      <c r="EJ428">
        <v>0</v>
      </c>
      <c r="EK428">
        <v>0</v>
      </c>
      <c r="EL428">
        <v>1</v>
      </c>
      <c r="EM428">
        <v>0</v>
      </c>
      <c r="EN428">
        <v>0</v>
      </c>
      <c r="EO428">
        <v>0</v>
      </c>
      <c r="EP428">
        <v>0</v>
      </c>
      <c r="EQ428">
        <v>0</v>
      </c>
      <c r="ER428">
        <v>0</v>
      </c>
      <c r="ES428">
        <v>0</v>
      </c>
      <c r="ET428">
        <v>0</v>
      </c>
      <c r="EU428">
        <v>0</v>
      </c>
      <c r="EV428">
        <v>0</v>
      </c>
      <c r="EW428">
        <v>2</v>
      </c>
      <c r="EX428" t="s">
        <v>1925</v>
      </c>
      <c r="EY428" t="s">
        <v>1925</v>
      </c>
      <c r="EZ428" t="s">
        <v>1925</v>
      </c>
      <c r="FA428" t="s">
        <v>1925</v>
      </c>
      <c r="FB428" t="s">
        <v>1925</v>
      </c>
      <c r="FC428" t="s">
        <v>1925</v>
      </c>
      <c r="FD428" t="s">
        <v>1925</v>
      </c>
      <c r="FE428">
        <v>0</v>
      </c>
      <c r="FF428" t="s">
        <v>1925</v>
      </c>
      <c r="FG428" t="s">
        <v>1925</v>
      </c>
      <c r="FH428" t="s">
        <v>1925</v>
      </c>
      <c r="FI428" t="s">
        <v>1925</v>
      </c>
      <c r="FJ428" t="s">
        <v>1925</v>
      </c>
      <c r="FK428" t="s">
        <v>1925</v>
      </c>
      <c r="FL428">
        <v>0</v>
      </c>
      <c r="FM428">
        <v>1</v>
      </c>
      <c r="FN428">
        <v>0</v>
      </c>
      <c r="FO428">
        <v>0</v>
      </c>
      <c r="FP428">
        <v>0</v>
      </c>
      <c r="FQ428">
        <v>0</v>
      </c>
      <c r="FR428">
        <v>2</v>
      </c>
      <c r="FS428" t="s">
        <v>1925</v>
      </c>
      <c r="FT428" t="s">
        <v>1925</v>
      </c>
      <c r="FU428" t="s">
        <v>1925</v>
      </c>
      <c r="FV428" t="s">
        <v>1925</v>
      </c>
      <c r="FW428" t="s">
        <v>1925</v>
      </c>
      <c r="FX428" t="s">
        <v>1925</v>
      </c>
      <c r="FY428" t="s">
        <v>1925</v>
      </c>
      <c r="FZ428" t="s">
        <v>1925</v>
      </c>
      <c r="GA428" t="s">
        <v>1925</v>
      </c>
      <c r="GB428" t="s">
        <v>1925</v>
      </c>
      <c r="GC428">
        <v>1</v>
      </c>
      <c r="GD428">
        <v>0</v>
      </c>
      <c r="GE428">
        <v>1</v>
      </c>
      <c r="GF428">
        <v>1</v>
      </c>
      <c r="GG428">
        <v>0</v>
      </c>
      <c r="GH428">
        <v>1</v>
      </c>
      <c r="GI428">
        <v>1</v>
      </c>
      <c r="GJ428">
        <v>1</v>
      </c>
      <c r="GK428">
        <v>0</v>
      </c>
      <c r="GL428">
        <v>0</v>
      </c>
      <c r="GM428">
        <v>0</v>
      </c>
      <c r="GN428">
        <v>1</v>
      </c>
      <c r="GO428">
        <v>0</v>
      </c>
      <c r="GP428">
        <v>0</v>
      </c>
      <c r="GQ428">
        <v>1</v>
      </c>
      <c r="GR428">
        <v>1</v>
      </c>
      <c r="GS428">
        <v>1</v>
      </c>
      <c r="GT428">
        <v>0</v>
      </c>
      <c r="GU428">
        <v>1</v>
      </c>
      <c r="GV428">
        <v>0</v>
      </c>
      <c r="GW428">
        <v>0</v>
      </c>
      <c r="GX428">
        <v>0</v>
      </c>
      <c r="GY428">
        <v>0</v>
      </c>
      <c r="GZ428">
        <v>0</v>
      </c>
      <c r="HA428">
        <v>0</v>
      </c>
      <c r="HB428">
        <v>0</v>
      </c>
      <c r="HC428">
        <v>0</v>
      </c>
      <c r="HD428">
        <v>0</v>
      </c>
      <c r="HE428">
        <v>0</v>
      </c>
      <c r="HF428" t="s">
        <v>1925</v>
      </c>
      <c r="HG428" t="s">
        <v>1925</v>
      </c>
      <c r="HH428" t="s">
        <v>1925</v>
      </c>
      <c r="HI428" t="s">
        <v>1925</v>
      </c>
      <c r="HJ428" t="s">
        <v>1925</v>
      </c>
      <c r="HK428" t="s">
        <v>1925</v>
      </c>
      <c r="HL428" t="s">
        <v>1925</v>
      </c>
      <c r="HM428" t="s">
        <v>1925</v>
      </c>
      <c r="HN428" t="s">
        <v>1925</v>
      </c>
      <c r="HO428" t="s">
        <v>1925</v>
      </c>
      <c r="HP428" t="s">
        <v>1925</v>
      </c>
      <c r="HQ428" t="s">
        <v>1925</v>
      </c>
      <c r="HR428" t="s">
        <v>1925</v>
      </c>
      <c r="HS428" t="s">
        <v>1925</v>
      </c>
    </row>
    <row r="429" spans="1:227" x14ac:dyDescent="0.35">
      <c r="A429" t="s">
        <v>1757</v>
      </c>
      <c r="B429" s="1">
        <v>42188</v>
      </c>
      <c r="C429" s="1">
        <v>42198</v>
      </c>
      <c r="D429">
        <v>1</v>
      </c>
      <c r="E429">
        <v>1</v>
      </c>
      <c r="F429">
        <v>1</v>
      </c>
      <c r="G429">
        <v>0</v>
      </c>
      <c r="H429">
        <v>0</v>
      </c>
      <c r="I429">
        <v>0</v>
      </c>
      <c r="J429">
        <v>0</v>
      </c>
      <c r="K429">
        <v>0</v>
      </c>
      <c r="L429">
        <v>0</v>
      </c>
      <c r="M429">
        <v>0</v>
      </c>
      <c r="N429">
        <v>0</v>
      </c>
      <c r="O429">
        <v>0</v>
      </c>
      <c r="P429">
        <v>0</v>
      </c>
      <c r="Q429">
        <v>0</v>
      </c>
      <c r="R429">
        <v>0</v>
      </c>
      <c r="S429">
        <v>1</v>
      </c>
      <c r="T429">
        <v>0</v>
      </c>
      <c r="U429">
        <v>0</v>
      </c>
      <c r="V429">
        <v>1</v>
      </c>
      <c r="W429">
        <v>0</v>
      </c>
      <c r="X429">
        <v>0</v>
      </c>
      <c r="Y429">
        <v>0</v>
      </c>
      <c r="Z429">
        <v>0</v>
      </c>
      <c r="AA429">
        <v>0</v>
      </c>
      <c r="AB429">
        <v>0</v>
      </c>
      <c r="AC429">
        <v>1</v>
      </c>
      <c r="AD429">
        <v>0</v>
      </c>
      <c r="AE429">
        <v>0</v>
      </c>
      <c r="AF429">
        <v>1</v>
      </c>
      <c r="AG429">
        <v>0</v>
      </c>
      <c r="AH429">
        <v>1</v>
      </c>
      <c r="AI429">
        <v>0</v>
      </c>
      <c r="AJ429">
        <v>0</v>
      </c>
      <c r="AK429">
        <v>0</v>
      </c>
      <c r="AL429">
        <v>1</v>
      </c>
      <c r="AM429">
        <v>1</v>
      </c>
      <c r="AN429">
        <v>0</v>
      </c>
      <c r="AO429">
        <v>0</v>
      </c>
      <c r="AP429">
        <v>0</v>
      </c>
      <c r="AQ429">
        <v>0</v>
      </c>
      <c r="AR429">
        <v>0</v>
      </c>
      <c r="AS429">
        <v>0</v>
      </c>
      <c r="AT429">
        <v>0</v>
      </c>
      <c r="AU429">
        <v>0</v>
      </c>
      <c r="AV429">
        <v>0</v>
      </c>
      <c r="AW429">
        <v>0</v>
      </c>
      <c r="AX429">
        <v>0</v>
      </c>
      <c r="AY429">
        <v>1</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1</v>
      </c>
      <c r="BT429">
        <v>1</v>
      </c>
      <c r="BU429">
        <v>0</v>
      </c>
      <c r="BV429">
        <v>0</v>
      </c>
      <c r="BW429">
        <v>0</v>
      </c>
      <c r="BX429">
        <v>0</v>
      </c>
      <c r="BY429">
        <v>0</v>
      </c>
      <c r="BZ429">
        <v>1</v>
      </c>
      <c r="CA429">
        <v>0</v>
      </c>
      <c r="CB429">
        <v>0</v>
      </c>
      <c r="CC429">
        <v>0</v>
      </c>
      <c r="CD429">
        <v>0</v>
      </c>
      <c r="CE429">
        <v>0</v>
      </c>
      <c r="CF429">
        <v>0</v>
      </c>
      <c r="CG429">
        <v>0</v>
      </c>
      <c r="CH429">
        <v>0</v>
      </c>
      <c r="CI429">
        <v>0</v>
      </c>
      <c r="CJ429">
        <v>0</v>
      </c>
      <c r="CK429">
        <v>0</v>
      </c>
      <c r="CL429">
        <v>0</v>
      </c>
      <c r="CM429">
        <v>0</v>
      </c>
      <c r="CN429">
        <v>0</v>
      </c>
      <c r="CO429">
        <v>0</v>
      </c>
      <c r="CP429">
        <v>0</v>
      </c>
      <c r="CQ429">
        <v>0</v>
      </c>
      <c r="CR429">
        <v>0</v>
      </c>
      <c r="CS429">
        <v>0</v>
      </c>
      <c r="CT429">
        <v>0</v>
      </c>
      <c r="CU429">
        <v>1</v>
      </c>
      <c r="CV429">
        <v>0</v>
      </c>
      <c r="CW429">
        <v>0</v>
      </c>
      <c r="CX429">
        <v>0</v>
      </c>
      <c r="CY429">
        <v>0</v>
      </c>
      <c r="CZ429">
        <v>0</v>
      </c>
      <c r="DA429">
        <v>0</v>
      </c>
      <c r="DB429">
        <v>0</v>
      </c>
      <c r="DC429">
        <v>1</v>
      </c>
      <c r="DD429">
        <v>0</v>
      </c>
      <c r="DE429">
        <v>0</v>
      </c>
      <c r="DF429">
        <v>1</v>
      </c>
      <c r="DG429">
        <v>0</v>
      </c>
      <c r="DH429">
        <v>1</v>
      </c>
      <c r="DI429">
        <v>0</v>
      </c>
      <c r="DJ429">
        <v>0</v>
      </c>
      <c r="DK429">
        <v>1</v>
      </c>
      <c r="DL429">
        <v>1</v>
      </c>
      <c r="DM429">
        <v>0</v>
      </c>
      <c r="DN429">
        <v>0</v>
      </c>
      <c r="DO429">
        <v>0</v>
      </c>
      <c r="DP429">
        <v>0</v>
      </c>
      <c r="DQ429">
        <v>0</v>
      </c>
      <c r="DR429">
        <v>0</v>
      </c>
      <c r="DS429">
        <v>0</v>
      </c>
      <c r="DT429">
        <v>0</v>
      </c>
      <c r="DU429">
        <v>0</v>
      </c>
      <c r="DV429">
        <v>0</v>
      </c>
      <c r="DW429">
        <v>0</v>
      </c>
      <c r="DX429">
        <v>0</v>
      </c>
      <c r="DY429">
        <v>0</v>
      </c>
      <c r="DZ429">
        <v>1</v>
      </c>
      <c r="EA429">
        <v>0</v>
      </c>
      <c r="EB429">
        <v>0</v>
      </c>
      <c r="EC429">
        <v>0</v>
      </c>
      <c r="ED429">
        <v>0</v>
      </c>
      <c r="EE429">
        <v>0</v>
      </c>
      <c r="EF429">
        <v>0</v>
      </c>
      <c r="EG429">
        <v>0</v>
      </c>
      <c r="EH429">
        <v>0</v>
      </c>
      <c r="EI429">
        <v>0</v>
      </c>
      <c r="EJ429">
        <v>0</v>
      </c>
      <c r="EK429">
        <v>0</v>
      </c>
      <c r="EL429">
        <v>1</v>
      </c>
      <c r="EM429">
        <v>0</v>
      </c>
      <c r="EN429">
        <v>0</v>
      </c>
      <c r="EO429">
        <v>0</v>
      </c>
      <c r="EP429">
        <v>0</v>
      </c>
      <c r="EQ429">
        <v>0</v>
      </c>
      <c r="ER429">
        <v>0</v>
      </c>
      <c r="ES429">
        <v>0</v>
      </c>
      <c r="ET429">
        <v>0</v>
      </c>
      <c r="EU429">
        <v>0</v>
      </c>
      <c r="EV429">
        <v>0</v>
      </c>
      <c r="EW429">
        <v>2</v>
      </c>
      <c r="EX429" t="s">
        <v>1925</v>
      </c>
      <c r="EY429" t="s">
        <v>1925</v>
      </c>
      <c r="EZ429" t="s">
        <v>1925</v>
      </c>
      <c r="FA429" t="s">
        <v>1925</v>
      </c>
      <c r="FB429" t="s">
        <v>1925</v>
      </c>
      <c r="FC429" t="s">
        <v>1925</v>
      </c>
      <c r="FD429" t="s">
        <v>1925</v>
      </c>
      <c r="FE429">
        <v>0</v>
      </c>
      <c r="FF429" t="s">
        <v>1925</v>
      </c>
      <c r="FG429" t="s">
        <v>1925</v>
      </c>
      <c r="FH429" t="s">
        <v>1925</v>
      </c>
      <c r="FI429" t="s">
        <v>1925</v>
      </c>
      <c r="FJ429" t="s">
        <v>1925</v>
      </c>
      <c r="FK429" t="s">
        <v>1925</v>
      </c>
      <c r="FL429">
        <v>0</v>
      </c>
      <c r="FM429">
        <v>1</v>
      </c>
      <c r="FN429">
        <v>0</v>
      </c>
      <c r="FO429">
        <v>0</v>
      </c>
      <c r="FP429">
        <v>0</v>
      </c>
      <c r="FQ429">
        <v>0</v>
      </c>
      <c r="FR429">
        <v>2</v>
      </c>
      <c r="FS429" t="s">
        <v>1925</v>
      </c>
      <c r="FT429" t="s">
        <v>1925</v>
      </c>
      <c r="FU429" t="s">
        <v>1925</v>
      </c>
      <c r="FV429" t="s">
        <v>1925</v>
      </c>
      <c r="FW429" t="s">
        <v>1925</v>
      </c>
      <c r="FX429" t="s">
        <v>1925</v>
      </c>
      <c r="FY429" t="s">
        <v>1925</v>
      </c>
      <c r="FZ429" t="s">
        <v>1925</v>
      </c>
      <c r="GA429" t="s">
        <v>1925</v>
      </c>
      <c r="GB429" t="s">
        <v>1925</v>
      </c>
      <c r="GC429">
        <v>1</v>
      </c>
      <c r="GD429">
        <v>0</v>
      </c>
      <c r="GE429">
        <v>1</v>
      </c>
      <c r="GF429">
        <v>1</v>
      </c>
      <c r="GG429">
        <v>0</v>
      </c>
      <c r="GH429">
        <v>1</v>
      </c>
      <c r="GI429">
        <v>1</v>
      </c>
      <c r="GJ429">
        <v>1</v>
      </c>
      <c r="GK429">
        <v>0</v>
      </c>
      <c r="GL429">
        <v>0</v>
      </c>
      <c r="GM429">
        <v>0</v>
      </c>
      <c r="GN429">
        <v>1</v>
      </c>
      <c r="GO429">
        <v>0</v>
      </c>
      <c r="GP429">
        <v>0</v>
      </c>
      <c r="GQ429">
        <v>1</v>
      </c>
      <c r="GR429">
        <v>1</v>
      </c>
      <c r="GS429">
        <v>1</v>
      </c>
      <c r="GT429">
        <v>0</v>
      </c>
      <c r="GU429">
        <v>1</v>
      </c>
      <c r="GV429">
        <v>0</v>
      </c>
      <c r="GW429">
        <v>0</v>
      </c>
      <c r="GX429">
        <v>0</v>
      </c>
      <c r="GY429">
        <v>0</v>
      </c>
      <c r="GZ429">
        <v>0</v>
      </c>
      <c r="HA429">
        <v>0</v>
      </c>
      <c r="HB429">
        <v>0</v>
      </c>
      <c r="HC429">
        <v>0</v>
      </c>
      <c r="HD429">
        <v>0</v>
      </c>
      <c r="HE429">
        <v>0</v>
      </c>
      <c r="HF429" t="s">
        <v>1925</v>
      </c>
      <c r="HG429" t="s">
        <v>1925</v>
      </c>
      <c r="HH429" t="s">
        <v>1925</v>
      </c>
      <c r="HI429" t="s">
        <v>1925</v>
      </c>
      <c r="HJ429" t="s">
        <v>1925</v>
      </c>
      <c r="HK429" t="s">
        <v>1925</v>
      </c>
      <c r="HL429" t="s">
        <v>1925</v>
      </c>
      <c r="HM429" t="s">
        <v>1925</v>
      </c>
      <c r="HN429" t="s">
        <v>1925</v>
      </c>
      <c r="HO429" t="s">
        <v>1925</v>
      </c>
      <c r="HP429" t="s">
        <v>1925</v>
      </c>
      <c r="HQ429" t="s">
        <v>1925</v>
      </c>
      <c r="HR429" t="s">
        <v>1925</v>
      </c>
      <c r="HS429" t="s">
        <v>1925</v>
      </c>
    </row>
    <row r="430" spans="1:227" x14ac:dyDescent="0.35">
      <c r="A430" t="s">
        <v>1757</v>
      </c>
      <c r="B430" s="1">
        <v>42199</v>
      </c>
      <c r="C430" s="1">
        <v>42430</v>
      </c>
      <c r="D430">
        <v>1</v>
      </c>
      <c r="E430">
        <v>1</v>
      </c>
      <c r="F430">
        <v>1</v>
      </c>
      <c r="G430">
        <v>0</v>
      </c>
      <c r="H430">
        <v>0</v>
      </c>
      <c r="I430">
        <v>0</v>
      </c>
      <c r="J430">
        <v>0</v>
      </c>
      <c r="K430">
        <v>0</v>
      </c>
      <c r="L430">
        <v>0</v>
      </c>
      <c r="M430">
        <v>0</v>
      </c>
      <c r="N430">
        <v>0</v>
      </c>
      <c r="O430">
        <v>0</v>
      </c>
      <c r="P430">
        <v>0</v>
      </c>
      <c r="Q430">
        <v>0</v>
      </c>
      <c r="R430">
        <v>0</v>
      </c>
      <c r="S430">
        <v>1</v>
      </c>
      <c r="T430">
        <v>0</v>
      </c>
      <c r="U430">
        <v>0</v>
      </c>
      <c r="V430">
        <v>1</v>
      </c>
      <c r="W430">
        <v>0</v>
      </c>
      <c r="X430">
        <v>0</v>
      </c>
      <c r="Y430">
        <v>0</v>
      </c>
      <c r="Z430">
        <v>0</v>
      </c>
      <c r="AA430">
        <v>0</v>
      </c>
      <c r="AB430">
        <v>0</v>
      </c>
      <c r="AC430">
        <v>1</v>
      </c>
      <c r="AD430">
        <v>0</v>
      </c>
      <c r="AE430">
        <v>0</v>
      </c>
      <c r="AF430">
        <v>1</v>
      </c>
      <c r="AG430">
        <v>0</v>
      </c>
      <c r="AH430">
        <v>1</v>
      </c>
      <c r="AI430">
        <v>0</v>
      </c>
      <c r="AJ430">
        <v>0</v>
      </c>
      <c r="AK430">
        <v>0</v>
      </c>
      <c r="AL430">
        <v>1</v>
      </c>
      <c r="AM430">
        <v>1</v>
      </c>
      <c r="AN430">
        <v>1</v>
      </c>
      <c r="AO430">
        <v>0</v>
      </c>
      <c r="AP430">
        <v>0</v>
      </c>
      <c r="AQ430">
        <v>0</v>
      </c>
      <c r="AR430">
        <v>0</v>
      </c>
      <c r="AS430">
        <v>0</v>
      </c>
      <c r="AT430">
        <v>0</v>
      </c>
      <c r="AU430">
        <v>0</v>
      </c>
      <c r="AV430">
        <v>0</v>
      </c>
      <c r="AW430">
        <v>0</v>
      </c>
      <c r="AX430">
        <v>0</v>
      </c>
      <c r="AY430">
        <v>1</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1</v>
      </c>
      <c r="BT430">
        <v>1</v>
      </c>
      <c r="BU430">
        <v>0</v>
      </c>
      <c r="BV430">
        <v>0</v>
      </c>
      <c r="BW430">
        <v>0</v>
      </c>
      <c r="BX430">
        <v>0</v>
      </c>
      <c r="BY430">
        <v>0</v>
      </c>
      <c r="BZ430">
        <v>1</v>
      </c>
      <c r="CA430">
        <v>0</v>
      </c>
      <c r="CB430">
        <v>0</v>
      </c>
      <c r="CC430">
        <v>0</v>
      </c>
      <c r="CD430">
        <v>0</v>
      </c>
      <c r="CE430">
        <v>0</v>
      </c>
      <c r="CF430">
        <v>0</v>
      </c>
      <c r="CG430">
        <v>0</v>
      </c>
      <c r="CH430">
        <v>0</v>
      </c>
      <c r="CI430">
        <v>0</v>
      </c>
      <c r="CJ430">
        <v>0</v>
      </c>
      <c r="CK430">
        <v>0</v>
      </c>
      <c r="CL430">
        <v>0</v>
      </c>
      <c r="CM430">
        <v>0</v>
      </c>
      <c r="CN430">
        <v>0</v>
      </c>
      <c r="CO430">
        <v>0</v>
      </c>
      <c r="CP430">
        <v>0</v>
      </c>
      <c r="CQ430">
        <v>0</v>
      </c>
      <c r="CR430">
        <v>0</v>
      </c>
      <c r="CS430">
        <v>0</v>
      </c>
      <c r="CT430">
        <v>0</v>
      </c>
      <c r="CU430">
        <v>1</v>
      </c>
      <c r="CV430">
        <v>0</v>
      </c>
      <c r="CW430">
        <v>0</v>
      </c>
      <c r="CX430">
        <v>0</v>
      </c>
      <c r="CY430">
        <v>0</v>
      </c>
      <c r="CZ430">
        <v>0</v>
      </c>
      <c r="DA430">
        <v>0</v>
      </c>
      <c r="DB430">
        <v>0</v>
      </c>
      <c r="DC430">
        <v>1</v>
      </c>
      <c r="DD430">
        <v>0</v>
      </c>
      <c r="DE430">
        <v>0</v>
      </c>
      <c r="DF430">
        <v>1</v>
      </c>
      <c r="DG430">
        <v>0</v>
      </c>
      <c r="DH430">
        <v>1</v>
      </c>
      <c r="DI430">
        <v>0</v>
      </c>
      <c r="DJ430">
        <v>0</v>
      </c>
      <c r="DK430">
        <v>1</v>
      </c>
      <c r="DL430">
        <v>1</v>
      </c>
      <c r="DM430">
        <v>0</v>
      </c>
      <c r="DN430">
        <v>0</v>
      </c>
      <c r="DO430">
        <v>0</v>
      </c>
      <c r="DP430">
        <v>0</v>
      </c>
      <c r="DQ430">
        <v>0</v>
      </c>
      <c r="DR430">
        <v>0</v>
      </c>
      <c r="DS430">
        <v>0</v>
      </c>
      <c r="DT430">
        <v>0</v>
      </c>
      <c r="DU430">
        <v>0</v>
      </c>
      <c r="DV430">
        <v>0</v>
      </c>
      <c r="DW430">
        <v>0</v>
      </c>
      <c r="DX430">
        <v>0</v>
      </c>
      <c r="DY430">
        <v>0</v>
      </c>
      <c r="DZ430">
        <v>1</v>
      </c>
      <c r="EA430">
        <v>0</v>
      </c>
      <c r="EB430">
        <v>0</v>
      </c>
      <c r="EC430">
        <v>0</v>
      </c>
      <c r="ED430">
        <v>0</v>
      </c>
      <c r="EE430">
        <v>0</v>
      </c>
      <c r="EF430">
        <v>0</v>
      </c>
      <c r="EG430">
        <v>0</v>
      </c>
      <c r="EH430">
        <v>0</v>
      </c>
      <c r="EI430">
        <v>0</v>
      </c>
      <c r="EJ430">
        <v>0</v>
      </c>
      <c r="EK430">
        <v>0</v>
      </c>
      <c r="EL430">
        <v>1</v>
      </c>
      <c r="EM430">
        <v>0</v>
      </c>
      <c r="EN430">
        <v>0</v>
      </c>
      <c r="EO430">
        <v>0</v>
      </c>
      <c r="EP430">
        <v>0</v>
      </c>
      <c r="EQ430">
        <v>0</v>
      </c>
      <c r="ER430">
        <v>0</v>
      </c>
      <c r="ES430">
        <v>0</v>
      </c>
      <c r="ET430">
        <v>0</v>
      </c>
      <c r="EU430">
        <v>0</v>
      </c>
      <c r="EV430">
        <v>0</v>
      </c>
      <c r="EW430">
        <v>2</v>
      </c>
      <c r="EX430" t="s">
        <v>1925</v>
      </c>
      <c r="EY430" t="s">
        <v>1925</v>
      </c>
      <c r="EZ430" t="s">
        <v>1925</v>
      </c>
      <c r="FA430" t="s">
        <v>1925</v>
      </c>
      <c r="FB430" t="s">
        <v>1925</v>
      </c>
      <c r="FC430" t="s">
        <v>1925</v>
      </c>
      <c r="FD430" t="s">
        <v>1925</v>
      </c>
      <c r="FE430">
        <v>0</v>
      </c>
      <c r="FF430" t="s">
        <v>1925</v>
      </c>
      <c r="FG430" t="s">
        <v>1925</v>
      </c>
      <c r="FH430" t="s">
        <v>1925</v>
      </c>
      <c r="FI430" t="s">
        <v>1925</v>
      </c>
      <c r="FJ430" t="s">
        <v>1925</v>
      </c>
      <c r="FK430" t="s">
        <v>1925</v>
      </c>
      <c r="FL430">
        <v>0</v>
      </c>
      <c r="FM430">
        <v>1</v>
      </c>
      <c r="FN430">
        <v>0</v>
      </c>
      <c r="FO430">
        <v>0</v>
      </c>
      <c r="FP430">
        <v>0</v>
      </c>
      <c r="FQ430">
        <v>0</v>
      </c>
      <c r="FR430">
        <v>2</v>
      </c>
      <c r="FS430" t="s">
        <v>1925</v>
      </c>
      <c r="FT430" t="s">
        <v>1925</v>
      </c>
      <c r="FU430" t="s">
        <v>1925</v>
      </c>
      <c r="FV430" t="s">
        <v>1925</v>
      </c>
      <c r="FW430" t="s">
        <v>1925</v>
      </c>
      <c r="FX430" t="s">
        <v>1925</v>
      </c>
      <c r="FY430" t="s">
        <v>1925</v>
      </c>
      <c r="FZ430" t="s">
        <v>1925</v>
      </c>
      <c r="GA430" t="s">
        <v>1925</v>
      </c>
      <c r="GB430" t="s">
        <v>1925</v>
      </c>
      <c r="GC430">
        <v>1</v>
      </c>
      <c r="GD430">
        <v>0</v>
      </c>
      <c r="GE430">
        <v>1</v>
      </c>
      <c r="GF430">
        <v>1</v>
      </c>
      <c r="GG430">
        <v>0</v>
      </c>
      <c r="GH430">
        <v>1</v>
      </c>
      <c r="GI430">
        <v>1</v>
      </c>
      <c r="GJ430">
        <v>1</v>
      </c>
      <c r="GK430">
        <v>0</v>
      </c>
      <c r="GL430">
        <v>0</v>
      </c>
      <c r="GM430">
        <v>0</v>
      </c>
      <c r="GN430">
        <v>1</v>
      </c>
      <c r="GO430">
        <v>0</v>
      </c>
      <c r="GP430">
        <v>0</v>
      </c>
      <c r="GQ430">
        <v>1</v>
      </c>
      <c r="GR430">
        <v>1</v>
      </c>
      <c r="GS430">
        <v>1</v>
      </c>
      <c r="GT430">
        <v>0</v>
      </c>
      <c r="GU430">
        <v>1</v>
      </c>
      <c r="GV430">
        <v>0</v>
      </c>
      <c r="GW430">
        <v>0</v>
      </c>
      <c r="GX430">
        <v>0</v>
      </c>
      <c r="GY430">
        <v>0</v>
      </c>
      <c r="GZ430">
        <v>0</v>
      </c>
      <c r="HA430">
        <v>0</v>
      </c>
      <c r="HB430">
        <v>0</v>
      </c>
      <c r="HC430">
        <v>0</v>
      </c>
      <c r="HD430">
        <v>0</v>
      </c>
      <c r="HE430">
        <v>0</v>
      </c>
      <c r="HF430" t="s">
        <v>1925</v>
      </c>
      <c r="HG430" t="s">
        <v>1925</v>
      </c>
      <c r="HH430" t="s">
        <v>1925</v>
      </c>
      <c r="HI430" t="s">
        <v>1925</v>
      </c>
      <c r="HJ430" t="s">
        <v>1925</v>
      </c>
      <c r="HK430" t="s">
        <v>1925</v>
      </c>
      <c r="HL430" t="s">
        <v>1925</v>
      </c>
      <c r="HM430" t="s">
        <v>1925</v>
      </c>
      <c r="HN430" t="s">
        <v>1925</v>
      </c>
      <c r="HO430" t="s">
        <v>1925</v>
      </c>
      <c r="HP430" t="s">
        <v>1925</v>
      </c>
      <c r="HQ430" t="s">
        <v>1925</v>
      </c>
      <c r="HR430" t="s">
        <v>1925</v>
      </c>
      <c r="HS430" t="s">
        <v>1925</v>
      </c>
    </row>
    <row r="431" spans="1:227" x14ac:dyDescent="0.35">
      <c r="A431" t="s">
        <v>1757</v>
      </c>
      <c r="B431" s="1">
        <v>42431</v>
      </c>
      <c r="C431" s="1">
        <v>42908</v>
      </c>
      <c r="D431">
        <v>1</v>
      </c>
      <c r="E431">
        <v>1</v>
      </c>
      <c r="F431">
        <v>1</v>
      </c>
      <c r="G431">
        <v>0</v>
      </c>
      <c r="H431">
        <v>0</v>
      </c>
      <c r="I431">
        <v>0</v>
      </c>
      <c r="J431">
        <v>0</v>
      </c>
      <c r="K431">
        <v>0</v>
      </c>
      <c r="L431">
        <v>0</v>
      </c>
      <c r="M431">
        <v>0</v>
      </c>
      <c r="N431">
        <v>0</v>
      </c>
      <c r="O431">
        <v>0</v>
      </c>
      <c r="P431">
        <v>0</v>
      </c>
      <c r="Q431">
        <v>0</v>
      </c>
      <c r="R431">
        <v>0</v>
      </c>
      <c r="S431">
        <v>1</v>
      </c>
      <c r="T431">
        <v>0</v>
      </c>
      <c r="U431">
        <v>0</v>
      </c>
      <c r="V431">
        <v>1</v>
      </c>
      <c r="W431">
        <v>0</v>
      </c>
      <c r="X431">
        <v>0</v>
      </c>
      <c r="Y431">
        <v>0</v>
      </c>
      <c r="Z431">
        <v>0</v>
      </c>
      <c r="AA431">
        <v>0</v>
      </c>
      <c r="AB431">
        <v>0</v>
      </c>
      <c r="AC431">
        <v>1</v>
      </c>
      <c r="AD431">
        <v>0</v>
      </c>
      <c r="AE431">
        <v>0</v>
      </c>
      <c r="AF431">
        <v>1</v>
      </c>
      <c r="AG431">
        <v>0</v>
      </c>
      <c r="AH431">
        <v>1</v>
      </c>
      <c r="AI431">
        <v>0</v>
      </c>
      <c r="AJ431">
        <v>0</v>
      </c>
      <c r="AK431">
        <v>0</v>
      </c>
      <c r="AL431">
        <v>1</v>
      </c>
      <c r="AM431">
        <v>1</v>
      </c>
      <c r="AN431">
        <v>1</v>
      </c>
      <c r="AO431">
        <v>0</v>
      </c>
      <c r="AP431">
        <v>0</v>
      </c>
      <c r="AQ431">
        <v>0</v>
      </c>
      <c r="AR431">
        <v>0</v>
      </c>
      <c r="AS431">
        <v>0</v>
      </c>
      <c r="AT431">
        <v>0</v>
      </c>
      <c r="AU431">
        <v>0</v>
      </c>
      <c r="AV431">
        <v>0</v>
      </c>
      <c r="AW431">
        <v>0</v>
      </c>
      <c r="AX431">
        <v>0</v>
      </c>
      <c r="AY431">
        <v>1</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1</v>
      </c>
      <c r="BT431">
        <v>1</v>
      </c>
      <c r="BU431">
        <v>0</v>
      </c>
      <c r="BV431">
        <v>0</v>
      </c>
      <c r="BW431">
        <v>0</v>
      </c>
      <c r="BX431">
        <v>0</v>
      </c>
      <c r="BY431">
        <v>0</v>
      </c>
      <c r="BZ431">
        <v>1</v>
      </c>
      <c r="CA431">
        <v>0</v>
      </c>
      <c r="CB431">
        <v>0</v>
      </c>
      <c r="CC431">
        <v>0</v>
      </c>
      <c r="CD431">
        <v>0</v>
      </c>
      <c r="CE431">
        <v>0</v>
      </c>
      <c r="CF431">
        <v>0</v>
      </c>
      <c r="CG431">
        <v>0</v>
      </c>
      <c r="CH431">
        <v>0</v>
      </c>
      <c r="CI431">
        <v>0</v>
      </c>
      <c r="CJ431">
        <v>0</v>
      </c>
      <c r="CK431">
        <v>0</v>
      </c>
      <c r="CL431">
        <v>0</v>
      </c>
      <c r="CM431">
        <v>0</v>
      </c>
      <c r="CN431">
        <v>0</v>
      </c>
      <c r="CO431">
        <v>0</v>
      </c>
      <c r="CP431">
        <v>0</v>
      </c>
      <c r="CQ431">
        <v>0</v>
      </c>
      <c r="CR431">
        <v>0</v>
      </c>
      <c r="CS431">
        <v>0</v>
      </c>
      <c r="CT431">
        <v>0</v>
      </c>
      <c r="CU431">
        <v>1</v>
      </c>
      <c r="CV431">
        <v>0</v>
      </c>
      <c r="CW431">
        <v>0</v>
      </c>
      <c r="CX431">
        <v>0</v>
      </c>
      <c r="CY431">
        <v>0</v>
      </c>
      <c r="CZ431">
        <v>0</v>
      </c>
      <c r="DA431">
        <v>0</v>
      </c>
      <c r="DB431">
        <v>0</v>
      </c>
      <c r="DC431">
        <v>1</v>
      </c>
      <c r="DD431">
        <v>0</v>
      </c>
      <c r="DE431">
        <v>0</v>
      </c>
      <c r="DF431">
        <v>1</v>
      </c>
      <c r="DG431">
        <v>0</v>
      </c>
      <c r="DH431">
        <v>1</v>
      </c>
      <c r="DI431">
        <v>0</v>
      </c>
      <c r="DJ431">
        <v>0</v>
      </c>
      <c r="DK431">
        <v>1</v>
      </c>
      <c r="DL431">
        <v>1</v>
      </c>
      <c r="DM431">
        <v>0</v>
      </c>
      <c r="DN431">
        <v>0</v>
      </c>
      <c r="DO431">
        <v>0</v>
      </c>
      <c r="DP431">
        <v>0</v>
      </c>
      <c r="DQ431">
        <v>0</v>
      </c>
      <c r="DR431">
        <v>0</v>
      </c>
      <c r="DS431">
        <v>0</v>
      </c>
      <c r="DT431">
        <v>0</v>
      </c>
      <c r="DU431">
        <v>0</v>
      </c>
      <c r="DV431">
        <v>0</v>
      </c>
      <c r="DW431">
        <v>0</v>
      </c>
      <c r="DX431">
        <v>0</v>
      </c>
      <c r="DY431">
        <v>0</v>
      </c>
      <c r="DZ431">
        <v>1</v>
      </c>
      <c r="EA431">
        <v>0</v>
      </c>
      <c r="EB431">
        <v>0</v>
      </c>
      <c r="EC431">
        <v>0</v>
      </c>
      <c r="ED431">
        <v>0</v>
      </c>
      <c r="EE431">
        <v>0</v>
      </c>
      <c r="EF431">
        <v>0</v>
      </c>
      <c r="EG431">
        <v>0</v>
      </c>
      <c r="EH431">
        <v>0</v>
      </c>
      <c r="EI431">
        <v>0</v>
      </c>
      <c r="EJ431">
        <v>0</v>
      </c>
      <c r="EK431">
        <v>0</v>
      </c>
      <c r="EL431">
        <v>1</v>
      </c>
      <c r="EM431">
        <v>0</v>
      </c>
      <c r="EN431">
        <v>0</v>
      </c>
      <c r="EO431">
        <v>0</v>
      </c>
      <c r="EP431">
        <v>0</v>
      </c>
      <c r="EQ431">
        <v>0</v>
      </c>
      <c r="ER431">
        <v>0</v>
      </c>
      <c r="ES431">
        <v>0</v>
      </c>
      <c r="ET431">
        <v>0</v>
      </c>
      <c r="EU431">
        <v>0</v>
      </c>
      <c r="EV431">
        <v>0</v>
      </c>
      <c r="EW431">
        <v>2</v>
      </c>
      <c r="EX431" t="s">
        <v>1925</v>
      </c>
      <c r="EY431" t="s">
        <v>1925</v>
      </c>
      <c r="EZ431" t="s">
        <v>1925</v>
      </c>
      <c r="FA431" t="s">
        <v>1925</v>
      </c>
      <c r="FB431" t="s">
        <v>1925</v>
      </c>
      <c r="FC431" t="s">
        <v>1925</v>
      </c>
      <c r="FD431" t="s">
        <v>1925</v>
      </c>
      <c r="FE431">
        <v>0</v>
      </c>
      <c r="FF431" t="s">
        <v>1925</v>
      </c>
      <c r="FG431" t="s">
        <v>1925</v>
      </c>
      <c r="FH431" t="s">
        <v>1925</v>
      </c>
      <c r="FI431" t="s">
        <v>1925</v>
      </c>
      <c r="FJ431" t="s">
        <v>1925</v>
      </c>
      <c r="FK431" t="s">
        <v>1925</v>
      </c>
      <c r="FL431">
        <v>0</v>
      </c>
      <c r="FM431">
        <v>1</v>
      </c>
      <c r="FN431">
        <v>0</v>
      </c>
      <c r="FO431">
        <v>0</v>
      </c>
      <c r="FP431">
        <v>0</v>
      </c>
      <c r="FQ431">
        <v>0</v>
      </c>
      <c r="FR431">
        <v>2</v>
      </c>
      <c r="FS431" t="s">
        <v>1925</v>
      </c>
      <c r="FT431" t="s">
        <v>1925</v>
      </c>
      <c r="FU431" t="s">
        <v>1925</v>
      </c>
      <c r="FV431" t="s">
        <v>1925</v>
      </c>
      <c r="FW431" t="s">
        <v>1925</v>
      </c>
      <c r="FX431" t="s">
        <v>1925</v>
      </c>
      <c r="FY431" t="s">
        <v>1925</v>
      </c>
      <c r="FZ431" t="s">
        <v>1925</v>
      </c>
      <c r="GA431" t="s">
        <v>1925</v>
      </c>
      <c r="GB431" t="s">
        <v>1925</v>
      </c>
      <c r="GC431">
        <v>1</v>
      </c>
      <c r="GD431">
        <v>0</v>
      </c>
      <c r="GE431">
        <v>1</v>
      </c>
      <c r="GF431">
        <v>1</v>
      </c>
      <c r="GG431">
        <v>0</v>
      </c>
      <c r="GH431">
        <v>1</v>
      </c>
      <c r="GI431">
        <v>1</v>
      </c>
      <c r="GJ431">
        <v>1</v>
      </c>
      <c r="GK431">
        <v>0</v>
      </c>
      <c r="GL431">
        <v>0</v>
      </c>
      <c r="GM431">
        <v>0</v>
      </c>
      <c r="GN431">
        <v>1</v>
      </c>
      <c r="GO431">
        <v>0</v>
      </c>
      <c r="GP431">
        <v>0</v>
      </c>
      <c r="GQ431">
        <v>1</v>
      </c>
      <c r="GR431">
        <v>1</v>
      </c>
      <c r="GS431">
        <v>1</v>
      </c>
      <c r="GT431">
        <v>0</v>
      </c>
      <c r="GU431">
        <v>1</v>
      </c>
      <c r="GV431">
        <v>0</v>
      </c>
      <c r="GW431">
        <v>0</v>
      </c>
      <c r="GX431">
        <v>0</v>
      </c>
      <c r="GY431">
        <v>0</v>
      </c>
      <c r="GZ431">
        <v>0</v>
      </c>
      <c r="HA431">
        <v>0</v>
      </c>
      <c r="HB431">
        <v>0</v>
      </c>
      <c r="HC431">
        <v>0</v>
      </c>
      <c r="HD431">
        <v>0</v>
      </c>
      <c r="HE431">
        <v>0</v>
      </c>
      <c r="HF431" t="s">
        <v>1925</v>
      </c>
      <c r="HG431" t="s">
        <v>1925</v>
      </c>
      <c r="HH431" t="s">
        <v>1925</v>
      </c>
      <c r="HI431" t="s">
        <v>1925</v>
      </c>
      <c r="HJ431" t="s">
        <v>1925</v>
      </c>
      <c r="HK431" t="s">
        <v>1925</v>
      </c>
      <c r="HL431" t="s">
        <v>1925</v>
      </c>
      <c r="HM431" t="s">
        <v>1925</v>
      </c>
      <c r="HN431" t="s">
        <v>1925</v>
      </c>
      <c r="HO431" t="s">
        <v>1925</v>
      </c>
      <c r="HP431" t="s">
        <v>1925</v>
      </c>
      <c r="HQ431" t="s">
        <v>1925</v>
      </c>
      <c r="HR431" t="s">
        <v>1925</v>
      </c>
      <c r="HS431" t="s">
        <v>1925</v>
      </c>
    </row>
    <row r="432" spans="1:227" x14ac:dyDescent="0.35">
      <c r="A432" t="s">
        <v>1757</v>
      </c>
      <c r="B432" s="1">
        <v>42909</v>
      </c>
      <c r="C432" s="1">
        <v>42934</v>
      </c>
      <c r="D432">
        <v>1</v>
      </c>
      <c r="E432">
        <v>1</v>
      </c>
      <c r="F432">
        <v>1</v>
      </c>
      <c r="G432">
        <v>0</v>
      </c>
      <c r="H432">
        <v>0</v>
      </c>
      <c r="I432">
        <v>0</v>
      </c>
      <c r="J432">
        <v>0</v>
      </c>
      <c r="K432">
        <v>0</v>
      </c>
      <c r="L432">
        <v>0</v>
      </c>
      <c r="M432">
        <v>0</v>
      </c>
      <c r="N432">
        <v>0</v>
      </c>
      <c r="O432">
        <v>0</v>
      </c>
      <c r="P432">
        <v>0</v>
      </c>
      <c r="Q432">
        <v>0</v>
      </c>
      <c r="R432">
        <v>0</v>
      </c>
      <c r="S432">
        <v>1</v>
      </c>
      <c r="T432">
        <v>0</v>
      </c>
      <c r="U432">
        <v>0</v>
      </c>
      <c r="V432">
        <v>1</v>
      </c>
      <c r="W432">
        <v>0</v>
      </c>
      <c r="X432">
        <v>0</v>
      </c>
      <c r="Y432">
        <v>0</v>
      </c>
      <c r="Z432">
        <v>0</v>
      </c>
      <c r="AA432">
        <v>0</v>
      </c>
      <c r="AB432">
        <v>0</v>
      </c>
      <c r="AC432">
        <v>1</v>
      </c>
      <c r="AD432">
        <v>0</v>
      </c>
      <c r="AE432">
        <v>0</v>
      </c>
      <c r="AF432">
        <v>1</v>
      </c>
      <c r="AG432">
        <v>0</v>
      </c>
      <c r="AH432">
        <v>1</v>
      </c>
      <c r="AI432">
        <v>0</v>
      </c>
      <c r="AJ432">
        <v>0</v>
      </c>
      <c r="AK432">
        <v>0</v>
      </c>
      <c r="AL432">
        <v>1</v>
      </c>
      <c r="AM432">
        <v>1</v>
      </c>
      <c r="AN432">
        <v>1</v>
      </c>
      <c r="AO432">
        <v>0</v>
      </c>
      <c r="AP432">
        <v>0</v>
      </c>
      <c r="AQ432">
        <v>0</v>
      </c>
      <c r="AR432">
        <v>0</v>
      </c>
      <c r="AS432">
        <v>0</v>
      </c>
      <c r="AT432">
        <v>0</v>
      </c>
      <c r="AU432">
        <v>0</v>
      </c>
      <c r="AV432">
        <v>0</v>
      </c>
      <c r="AW432">
        <v>0</v>
      </c>
      <c r="AX432">
        <v>0</v>
      </c>
      <c r="AY432">
        <v>1</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1</v>
      </c>
      <c r="BT432">
        <v>1</v>
      </c>
      <c r="BU432">
        <v>0</v>
      </c>
      <c r="BV432">
        <v>0</v>
      </c>
      <c r="BW432">
        <v>0</v>
      </c>
      <c r="BX432">
        <v>0</v>
      </c>
      <c r="BY432">
        <v>0</v>
      </c>
      <c r="BZ432">
        <v>1</v>
      </c>
      <c r="CA432">
        <v>0</v>
      </c>
      <c r="CB432">
        <v>0</v>
      </c>
      <c r="CC432">
        <v>0</v>
      </c>
      <c r="CD432">
        <v>0</v>
      </c>
      <c r="CE432">
        <v>0</v>
      </c>
      <c r="CF432">
        <v>0</v>
      </c>
      <c r="CG432">
        <v>0</v>
      </c>
      <c r="CH432">
        <v>0</v>
      </c>
      <c r="CI432">
        <v>0</v>
      </c>
      <c r="CJ432">
        <v>0</v>
      </c>
      <c r="CK432">
        <v>0</v>
      </c>
      <c r="CL432">
        <v>0</v>
      </c>
      <c r="CM432">
        <v>0</v>
      </c>
      <c r="CN432">
        <v>0</v>
      </c>
      <c r="CO432">
        <v>0</v>
      </c>
      <c r="CP432">
        <v>0</v>
      </c>
      <c r="CQ432">
        <v>0</v>
      </c>
      <c r="CR432">
        <v>0</v>
      </c>
      <c r="CS432">
        <v>0</v>
      </c>
      <c r="CT432">
        <v>0</v>
      </c>
      <c r="CU432">
        <v>1</v>
      </c>
      <c r="CV432">
        <v>0</v>
      </c>
      <c r="CW432">
        <v>0</v>
      </c>
      <c r="CX432">
        <v>0</v>
      </c>
      <c r="CY432">
        <v>0</v>
      </c>
      <c r="CZ432">
        <v>0</v>
      </c>
      <c r="DA432">
        <v>0</v>
      </c>
      <c r="DB432">
        <v>0</v>
      </c>
      <c r="DC432">
        <v>1</v>
      </c>
      <c r="DD432">
        <v>0</v>
      </c>
      <c r="DE432">
        <v>0</v>
      </c>
      <c r="DF432">
        <v>1</v>
      </c>
      <c r="DG432">
        <v>0</v>
      </c>
      <c r="DH432">
        <v>1</v>
      </c>
      <c r="DI432">
        <v>0</v>
      </c>
      <c r="DJ432">
        <v>0</v>
      </c>
      <c r="DK432">
        <v>1</v>
      </c>
      <c r="DL432">
        <v>1</v>
      </c>
      <c r="DM432">
        <v>0</v>
      </c>
      <c r="DN432">
        <v>0</v>
      </c>
      <c r="DO432">
        <v>0</v>
      </c>
      <c r="DP432">
        <v>0</v>
      </c>
      <c r="DQ432">
        <v>0</v>
      </c>
      <c r="DR432">
        <v>0</v>
      </c>
      <c r="DS432">
        <v>0</v>
      </c>
      <c r="DT432">
        <v>0</v>
      </c>
      <c r="DU432">
        <v>0</v>
      </c>
      <c r="DV432">
        <v>0</v>
      </c>
      <c r="DW432">
        <v>0</v>
      </c>
      <c r="DX432">
        <v>0</v>
      </c>
      <c r="DY432">
        <v>0</v>
      </c>
      <c r="DZ432">
        <v>1</v>
      </c>
      <c r="EA432">
        <v>0</v>
      </c>
      <c r="EB432">
        <v>0</v>
      </c>
      <c r="EC432">
        <v>0</v>
      </c>
      <c r="ED432">
        <v>0</v>
      </c>
      <c r="EE432">
        <v>0</v>
      </c>
      <c r="EF432">
        <v>0</v>
      </c>
      <c r="EG432">
        <v>0</v>
      </c>
      <c r="EH432">
        <v>0</v>
      </c>
      <c r="EI432">
        <v>0</v>
      </c>
      <c r="EJ432">
        <v>0</v>
      </c>
      <c r="EK432">
        <v>0</v>
      </c>
      <c r="EL432">
        <v>1</v>
      </c>
      <c r="EM432">
        <v>0</v>
      </c>
      <c r="EN432">
        <v>0</v>
      </c>
      <c r="EO432">
        <v>0</v>
      </c>
      <c r="EP432">
        <v>0</v>
      </c>
      <c r="EQ432">
        <v>0</v>
      </c>
      <c r="ER432">
        <v>0</v>
      </c>
      <c r="ES432">
        <v>0</v>
      </c>
      <c r="ET432">
        <v>0</v>
      </c>
      <c r="EU432">
        <v>0</v>
      </c>
      <c r="EV432">
        <v>0</v>
      </c>
      <c r="EW432">
        <v>2</v>
      </c>
      <c r="EX432" t="s">
        <v>1925</v>
      </c>
      <c r="EY432" t="s">
        <v>1925</v>
      </c>
      <c r="EZ432" t="s">
        <v>1925</v>
      </c>
      <c r="FA432" t="s">
        <v>1925</v>
      </c>
      <c r="FB432" t="s">
        <v>1925</v>
      </c>
      <c r="FC432" t="s">
        <v>1925</v>
      </c>
      <c r="FD432" t="s">
        <v>1925</v>
      </c>
      <c r="FE432">
        <v>0</v>
      </c>
      <c r="FF432" t="s">
        <v>1925</v>
      </c>
      <c r="FG432" t="s">
        <v>1925</v>
      </c>
      <c r="FH432" t="s">
        <v>1925</v>
      </c>
      <c r="FI432" t="s">
        <v>1925</v>
      </c>
      <c r="FJ432" t="s">
        <v>1925</v>
      </c>
      <c r="FK432" t="s">
        <v>1925</v>
      </c>
      <c r="FL432">
        <v>0</v>
      </c>
      <c r="FM432">
        <v>1</v>
      </c>
      <c r="FN432">
        <v>0</v>
      </c>
      <c r="FO432">
        <v>0</v>
      </c>
      <c r="FP432">
        <v>0</v>
      </c>
      <c r="FQ432">
        <v>0</v>
      </c>
      <c r="FR432">
        <v>2</v>
      </c>
      <c r="FS432" t="s">
        <v>1925</v>
      </c>
      <c r="FT432" t="s">
        <v>1925</v>
      </c>
      <c r="FU432" t="s">
        <v>1925</v>
      </c>
      <c r="FV432" t="s">
        <v>1925</v>
      </c>
      <c r="FW432" t="s">
        <v>1925</v>
      </c>
      <c r="FX432" t="s">
        <v>1925</v>
      </c>
      <c r="FY432" t="s">
        <v>1925</v>
      </c>
      <c r="FZ432" t="s">
        <v>1925</v>
      </c>
      <c r="GA432" t="s">
        <v>1925</v>
      </c>
      <c r="GB432" t="s">
        <v>1925</v>
      </c>
      <c r="GC432">
        <v>1</v>
      </c>
      <c r="GD432">
        <v>0</v>
      </c>
      <c r="GE432">
        <v>1</v>
      </c>
      <c r="GF432">
        <v>1</v>
      </c>
      <c r="GG432">
        <v>0</v>
      </c>
      <c r="GH432">
        <v>1</v>
      </c>
      <c r="GI432">
        <v>1</v>
      </c>
      <c r="GJ432">
        <v>1</v>
      </c>
      <c r="GK432">
        <v>0</v>
      </c>
      <c r="GL432">
        <v>0</v>
      </c>
      <c r="GM432">
        <v>0</v>
      </c>
      <c r="GN432">
        <v>1</v>
      </c>
      <c r="GO432">
        <v>0</v>
      </c>
      <c r="GP432">
        <v>0</v>
      </c>
      <c r="GQ432">
        <v>1</v>
      </c>
      <c r="GR432">
        <v>1</v>
      </c>
      <c r="GS432">
        <v>1</v>
      </c>
      <c r="GT432">
        <v>0</v>
      </c>
      <c r="GU432">
        <v>1</v>
      </c>
      <c r="GV432">
        <v>0</v>
      </c>
      <c r="GW432">
        <v>0</v>
      </c>
      <c r="GX432">
        <v>0</v>
      </c>
      <c r="GY432">
        <v>0</v>
      </c>
      <c r="GZ432">
        <v>0</v>
      </c>
      <c r="HA432">
        <v>0</v>
      </c>
      <c r="HB432">
        <v>0</v>
      </c>
      <c r="HC432">
        <v>0</v>
      </c>
      <c r="HD432">
        <v>0</v>
      </c>
      <c r="HE432">
        <v>0</v>
      </c>
      <c r="HF432" t="s">
        <v>1925</v>
      </c>
      <c r="HG432" t="s">
        <v>1925</v>
      </c>
      <c r="HH432" t="s">
        <v>1925</v>
      </c>
      <c r="HI432" t="s">
        <v>1925</v>
      </c>
      <c r="HJ432" t="s">
        <v>1925</v>
      </c>
      <c r="HK432" t="s">
        <v>1925</v>
      </c>
      <c r="HL432" t="s">
        <v>1925</v>
      </c>
      <c r="HM432" t="s">
        <v>1925</v>
      </c>
      <c r="HN432" t="s">
        <v>1925</v>
      </c>
      <c r="HO432" t="s">
        <v>1925</v>
      </c>
      <c r="HP432" t="s">
        <v>1925</v>
      </c>
      <c r="HQ432" t="s">
        <v>1925</v>
      </c>
      <c r="HR432" t="s">
        <v>1925</v>
      </c>
      <c r="HS432" t="s">
        <v>1925</v>
      </c>
    </row>
    <row r="433" spans="1:227" x14ac:dyDescent="0.35">
      <c r="A433" t="s">
        <v>1757</v>
      </c>
      <c r="B433" s="1">
        <v>42935</v>
      </c>
      <c r="C433" s="1">
        <v>43000</v>
      </c>
      <c r="D433">
        <v>1</v>
      </c>
      <c r="E433">
        <v>1</v>
      </c>
      <c r="F433">
        <v>1</v>
      </c>
      <c r="G433">
        <v>0</v>
      </c>
      <c r="H433">
        <v>0</v>
      </c>
      <c r="I433">
        <v>0</v>
      </c>
      <c r="J433">
        <v>0</v>
      </c>
      <c r="K433">
        <v>0</v>
      </c>
      <c r="L433">
        <v>0</v>
      </c>
      <c r="M433">
        <v>0</v>
      </c>
      <c r="N433">
        <v>0</v>
      </c>
      <c r="O433">
        <v>0</v>
      </c>
      <c r="P433">
        <v>0</v>
      </c>
      <c r="Q433">
        <v>0</v>
      </c>
      <c r="R433">
        <v>0</v>
      </c>
      <c r="S433">
        <v>1</v>
      </c>
      <c r="T433">
        <v>0</v>
      </c>
      <c r="U433">
        <v>0</v>
      </c>
      <c r="V433">
        <v>1</v>
      </c>
      <c r="W433">
        <v>0</v>
      </c>
      <c r="X433">
        <v>0</v>
      </c>
      <c r="Y433">
        <v>0</v>
      </c>
      <c r="Z433">
        <v>0</v>
      </c>
      <c r="AA433">
        <v>0</v>
      </c>
      <c r="AB433">
        <v>0</v>
      </c>
      <c r="AC433">
        <v>1</v>
      </c>
      <c r="AD433">
        <v>0</v>
      </c>
      <c r="AE433">
        <v>0</v>
      </c>
      <c r="AF433">
        <v>1</v>
      </c>
      <c r="AG433">
        <v>0</v>
      </c>
      <c r="AH433">
        <v>1</v>
      </c>
      <c r="AI433">
        <v>0</v>
      </c>
      <c r="AJ433">
        <v>0</v>
      </c>
      <c r="AK433">
        <v>0</v>
      </c>
      <c r="AL433">
        <v>1</v>
      </c>
      <c r="AM433">
        <v>1</v>
      </c>
      <c r="AN433">
        <v>1</v>
      </c>
      <c r="AO433">
        <v>0</v>
      </c>
      <c r="AP433">
        <v>0</v>
      </c>
      <c r="AQ433">
        <v>0</v>
      </c>
      <c r="AR433">
        <v>0</v>
      </c>
      <c r="AS433">
        <v>0</v>
      </c>
      <c r="AT433">
        <v>0</v>
      </c>
      <c r="AU433">
        <v>0</v>
      </c>
      <c r="AV433">
        <v>0</v>
      </c>
      <c r="AW433">
        <v>0</v>
      </c>
      <c r="AX433">
        <v>0</v>
      </c>
      <c r="AY433">
        <v>1</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1</v>
      </c>
      <c r="BT433">
        <v>1</v>
      </c>
      <c r="BU433">
        <v>0</v>
      </c>
      <c r="BV433">
        <v>0</v>
      </c>
      <c r="BW433">
        <v>0</v>
      </c>
      <c r="BX433">
        <v>0</v>
      </c>
      <c r="BY433">
        <v>0</v>
      </c>
      <c r="BZ433">
        <v>1</v>
      </c>
      <c r="CA433">
        <v>0</v>
      </c>
      <c r="CB433">
        <v>0</v>
      </c>
      <c r="CC433">
        <v>0</v>
      </c>
      <c r="CD433">
        <v>0</v>
      </c>
      <c r="CE433">
        <v>0</v>
      </c>
      <c r="CF433">
        <v>0</v>
      </c>
      <c r="CG433">
        <v>0</v>
      </c>
      <c r="CH433">
        <v>0</v>
      </c>
      <c r="CI433">
        <v>0</v>
      </c>
      <c r="CJ433">
        <v>0</v>
      </c>
      <c r="CK433">
        <v>0</v>
      </c>
      <c r="CL433">
        <v>0</v>
      </c>
      <c r="CM433">
        <v>0</v>
      </c>
      <c r="CN433">
        <v>0</v>
      </c>
      <c r="CO433">
        <v>0</v>
      </c>
      <c r="CP433">
        <v>0</v>
      </c>
      <c r="CQ433">
        <v>0</v>
      </c>
      <c r="CR433">
        <v>0</v>
      </c>
      <c r="CS433">
        <v>0</v>
      </c>
      <c r="CT433">
        <v>0</v>
      </c>
      <c r="CU433">
        <v>1</v>
      </c>
      <c r="CV433">
        <v>0</v>
      </c>
      <c r="CW433">
        <v>0</v>
      </c>
      <c r="CX433">
        <v>0</v>
      </c>
      <c r="CY433">
        <v>0</v>
      </c>
      <c r="CZ433">
        <v>0</v>
      </c>
      <c r="DA433">
        <v>0</v>
      </c>
      <c r="DB433">
        <v>0</v>
      </c>
      <c r="DC433">
        <v>1</v>
      </c>
      <c r="DD433">
        <v>0</v>
      </c>
      <c r="DE433">
        <v>0</v>
      </c>
      <c r="DF433">
        <v>1</v>
      </c>
      <c r="DG433">
        <v>0</v>
      </c>
      <c r="DH433">
        <v>1</v>
      </c>
      <c r="DI433">
        <v>0</v>
      </c>
      <c r="DJ433">
        <v>0</v>
      </c>
      <c r="DK433">
        <v>1</v>
      </c>
      <c r="DL433">
        <v>1</v>
      </c>
      <c r="DM433">
        <v>0</v>
      </c>
      <c r="DN433">
        <v>0</v>
      </c>
      <c r="DO433">
        <v>0</v>
      </c>
      <c r="DP433">
        <v>0</v>
      </c>
      <c r="DQ433">
        <v>0</v>
      </c>
      <c r="DR433">
        <v>0</v>
      </c>
      <c r="DS433">
        <v>0</v>
      </c>
      <c r="DT433">
        <v>0</v>
      </c>
      <c r="DU433">
        <v>0</v>
      </c>
      <c r="DV433">
        <v>0</v>
      </c>
      <c r="DW433">
        <v>0</v>
      </c>
      <c r="DX433">
        <v>0</v>
      </c>
      <c r="DY433">
        <v>0</v>
      </c>
      <c r="DZ433">
        <v>1</v>
      </c>
      <c r="EA433">
        <v>0</v>
      </c>
      <c r="EB433">
        <v>0</v>
      </c>
      <c r="EC433">
        <v>0</v>
      </c>
      <c r="ED433">
        <v>0</v>
      </c>
      <c r="EE433">
        <v>0</v>
      </c>
      <c r="EF433">
        <v>0</v>
      </c>
      <c r="EG433">
        <v>0</v>
      </c>
      <c r="EH433">
        <v>0</v>
      </c>
      <c r="EI433">
        <v>0</v>
      </c>
      <c r="EJ433">
        <v>0</v>
      </c>
      <c r="EK433">
        <v>0</v>
      </c>
      <c r="EL433">
        <v>1</v>
      </c>
      <c r="EM433">
        <v>0</v>
      </c>
      <c r="EN433">
        <v>0</v>
      </c>
      <c r="EO433">
        <v>0</v>
      </c>
      <c r="EP433">
        <v>0</v>
      </c>
      <c r="EQ433">
        <v>0</v>
      </c>
      <c r="ER433">
        <v>0</v>
      </c>
      <c r="ES433">
        <v>0</v>
      </c>
      <c r="ET433">
        <v>0</v>
      </c>
      <c r="EU433">
        <v>0</v>
      </c>
      <c r="EV433">
        <v>0</v>
      </c>
      <c r="EW433">
        <v>2</v>
      </c>
      <c r="EX433" t="s">
        <v>1925</v>
      </c>
      <c r="EY433" t="s">
        <v>1925</v>
      </c>
      <c r="EZ433" t="s">
        <v>1925</v>
      </c>
      <c r="FA433" t="s">
        <v>1925</v>
      </c>
      <c r="FB433" t="s">
        <v>1925</v>
      </c>
      <c r="FC433" t="s">
        <v>1925</v>
      </c>
      <c r="FD433" t="s">
        <v>1925</v>
      </c>
      <c r="FE433">
        <v>0</v>
      </c>
      <c r="FF433" t="s">
        <v>1925</v>
      </c>
      <c r="FG433" t="s">
        <v>1925</v>
      </c>
      <c r="FH433" t="s">
        <v>1925</v>
      </c>
      <c r="FI433" t="s">
        <v>1925</v>
      </c>
      <c r="FJ433" t="s">
        <v>1925</v>
      </c>
      <c r="FK433" t="s">
        <v>1925</v>
      </c>
      <c r="FL433">
        <v>0</v>
      </c>
      <c r="FM433">
        <v>1</v>
      </c>
      <c r="FN433">
        <v>0</v>
      </c>
      <c r="FO433">
        <v>0</v>
      </c>
      <c r="FP433">
        <v>0</v>
      </c>
      <c r="FQ433">
        <v>0</v>
      </c>
      <c r="FR433">
        <v>2</v>
      </c>
      <c r="FS433" t="s">
        <v>1925</v>
      </c>
      <c r="FT433" t="s">
        <v>1925</v>
      </c>
      <c r="FU433" t="s">
        <v>1925</v>
      </c>
      <c r="FV433" t="s">
        <v>1925</v>
      </c>
      <c r="FW433" t="s">
        <v>1925</v>
      </c>
      <c r="FX433" t="s">
        <v>1925</v>
      </c>
      <c r="FY433" t="s">
        <v>1925</v>
      </c>
      <c r="FZ433" t="s">
        <v>1925</v>
      </c>
      <c r="GA433" t="s">
        <v>1925</v>
      </c>
      <c r="GB433" t="s">
        <v>1925</v>
      </c>
      <c r="GC433">
        <v>1</v>
      </c>
      <c r="GD433">
        <v>0</v>
      </c>
      <c r="GE433">
        <v>1</v>
      </c>
      <c r="GF433">
        <v>1</v>
      </c>
      <c r="GG433">
        <v>0</v>
      </c>
      <c r="GH433">
        <v>1</v>
      </c>
      <c r="GI433">
        <v>1</v>
      </c>
      <c r="GJ433">
        <v>1</v>
      </c>
      <c r="GK433">
        <v>0</v>
      </c>
      <c r="GL433">
        <v>0</v>
      </c>
      <c r="GM433">
        <v>0</v>
      </c>
      <c r="GN433">
        <v>1</v>
      </c>
      <c r="GO433">
        <v>0</v>
      </c>
      <c r="GP433">
        <v>0</v>
      </c>
      <c r="GQ433">
        <v>1</v>
      </c>
      <c r="GR433">
        <v>1</v>
      </c>
      <c r="GS433">
        <v>1</v>
      </c>
      <c r="GT433">
        <v>0</v>
      </c>
      <c r="GU433">
        <v>1</v>
      </c>
      <c r="GV433">
        <v>0</v>
      </c>
      <c r="GW433">
        <v>0</v>
      </c>
      <c r="GX433">
        <v>0</v>
      </c>
      <c r="GY433">
        <v>0</v>
      </c>
      <c r="GZ433">
        <v>0</v>
      </c>
      <c r="HA433">
        <v>0</v>
      </c>
      <c r="HB433">
        <v>0</v>
      </c>
      <c r="HC433">
        <v>0</v>
      </c>
      <c r="HD433">
        <v>0</v>
      </c>
      <c r="HE433">
        <v>0</v>
      </c>
      <c r="HF433" t="s">
        <v>1925</v>
      </c>
      <c r="HG433" t="s">
        <v>1925</v>
      </c>
      <c r="HH433" t="s">
        <v>1925</v>
      </c>
      <c r="HI433" t="s">
        <v>1925</v>
      </c>
      <c r="HJ433" t="s">
        <v>1925</v>
      </c>
      <c r="HK433" t="s">
        <v>1925</v>
      </c>
      <c r="HL433" t="s">
        <v>1925</v>
      </c>
      <c r="HM433" t="s">
        <v>1925</v>
      </c>
      <c r="HN433" t="s">
        <v>1925</v>
      </c>
      <c r="HO433" t="s">
        <v>1925</v>
      </c>
      <c r="HP433" t="s">
        <v>1925</v>
      </c>
      <c r="HQ433" t="s">
        <v>1925</v>
      </c>
      <c r="HR433" t="s">
        <v>1925</v>
      </c>
      <c r="HS433" t="s">
        <v>1925</v>
      </c>
    </row>
    <row r="434" spans="1:227" x14ac:dyDescent="0.35">
      <c r="A434" t="s">
        <v>1757</v>
      </c>
      <c r="B434" s="1">
        <v>43001</v>
      </c>
      <c r="C434" s="1">
        <v>43195</v>
      </c>
      <c r="D434">
        <v>1</v>
      </c>
      <c r="E434">
        <v>1</v>
      </c>
      <c r="F434">
        <v>1</v>
      </c>
      <c r="G434">
        <v>0</v>
      </c>
      <c r="H434">
        <v>0</v>
      </c>
      <c r="I434">
        <v>0</v>
      </c>
      <c r="J434">
        <v>0</v>
      </c>
      <c r="K434">
        <v>0</v>
      </c>
      <c r="L434">
        <v>0</v>
      </c>
      <c r="M434">
        <v>0</v>
      </c>
      <c r="N434">
        <v>0</v>
      </c>
      <c r="O434">
        <v>0</v>
      </c>
      <c r="P434">
        <v>0</v>
      </c>
      <c r="Q434">
        <v>0</v>
      </c>
      <c r="R434">
        <v>0</v>
      </c>
      <c r="S434">
        <v>1</v>
      </c>
      <c r="T434">
        <v>0</v>
      </c>
      <c r="U434">
        <v>0</v>
      </c>
      <c r="V434">
        <v>1</v>
      </c>
      <c r="W434">
        <v>0</v>
      </c>
      <c r="X434">
        <v>0</v>
      </c>
      <c r="Y434">
        <v>0</v>
      </c>
      <c r="Z434">
        <v>0</v>
      </c>
      <c r="AA434">
        <v>0</v>
      </c>
      <c r="AB434">
        <v>0</v>
      </c>
      <c r="AC434">
        <v>1</v>
      </c>
      <c r="AD434">
        <v>0</v>
      </c>
      <c r="AE434">
        <v>0</v>
      </c>
      <c r="AF434">
        <v>1</v>
      </c>
      <c r="AG434">
        <v>0</v>
      </c>
      <c r="AH434">
        <v>1</v>
      </c>
      <c r="AI434">
        <v>0</v>
      </c>
      <c r="AJ434">
        <v>0</v>
      </c>
      <c r="AK434">
        <v>0</v>
      </c>
      <c r="AL434">
        <v>1</v>
      </c>
      <c r="AM434">
        <v>1</v>
      </c>
      <c r="AN434">
        <v>1</v>
      </c>
      <c r="AO434">
        <v>0</v>
      </c>
      <c r="AP434">
        <v>0</v>
      </c>
      <c r="AQ434">
        <v>0</v>
      </c>
      <c r="AR434">
        <v>0</v>
      </c>
      <c r="AS434">
        <v>0</v>
      </c>
      <c r="AT434">
        <v>0</v>
      </c>
      <c r="AU434">
        <v>0</v>
      </c>
      <c r="AV434">
        <v>0</v>
      </c>
      <c r="AW434">
        <v>0</v>
      </c>
      <c r="AX434">
        <v>0</v>
      </c>
      <c r="AY434">
        <v>1</v>
      </c>
      <c r="AZ434">
        <v>0</v>
      </c>
      <c r="BA434">
        <v>0</v>
      </c>
      <c r="BB434">
        <v>0</v>
      </c>
      <c r="BC434">
        <v>0</v>
      </c>
      <c r="BD434">
        <v>0</v>
      </c>
      <c r="BE434">
        <v>0</v>
      </c>
      <c r="BF434">
        <v>0</v>
      </c>
      <c r="BG434">
        <v>0</v>
      </c>
      <c r="BH434">
        <v>0</v>
      </c>
      <c r="BI434">
        <v>0</v>
      </c>
      <c r="BJ434">
        <v>0</v>
      </c>
      <c r="BK434">
        <v>0</v>
      </c>
      <c r="BL434">
        <v>0</v>
      </c>
      <c r="BM434">
        <v>0</v>
      </c>
      <c r="BN434">
        <v>0</v>
      </c>
      <c r="BO434">
        <v>0</v>
      </c>
      <c r="BP434">
        <v>0</v>
      </c>
      <c r="BQ434">
        <v>0</v>
      </c>
      <c r="BR434">
        <v>0</v>
      </c>
      <c r="BS434">
        <v>1</v>
      </c>
      <c r="BT434">
        <v>1</v>
      </c>
      <c r="BU434">
        <v>0</v>
      </c>
      <c r="BV434">
        <v>0</v>
      </c>
      <c r="BW434">
        <v>0</v>
      </c>
      <c r="BX434">
        <v>0</v>
      </c>
      <c r="BY434">
        <v>0</v>
      </c>
      <c r="BZ434">
        <v>1</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1</v>
      </c>
      <c r="CV434">
        <v>0</v>
      </c>
      <c r="CW434">
        <v>0</v>
      </c>
      <c r="CX434">
        <v>0</v>
      </c>
      <c r="CY434">
        <v>0</v>
      </c>
      <c r="CZ434">
        <v>0</v>
      </c>
      <c r="DA434">
        <v>0</v>
      </c>
      <c r="DB434">
        <v>0</v>
      </c>
      <c r="DC434">
        <v>1</v>
      </c>
      <c r="DD434">
        <v>0</v>
      </c>
      <c r="DE434">
        <v>0</v>
      </c>
      <c r="DF434">
        <v>1</v>
      </c>
      <c r="DG434">
        <v>0</v>
      </c>
      <c r="DH434">
        <v>1</v>
      </c>
      <c r="DI434">
        <v>0</v>
      </c>
      <c r="DJ434">
        <v>0</v>
      </c>
      <c r="DK434">
        <v>1</v>
      </c>
      <c r="DL434">
        <v>1</v>
      </c>
      <c r="DM434">
        <v>0</v>
      </c>
      <c r="DN434">
        <v>0</v>
      </c>
      <c r="DO434">
        <v>0</v>
      </c>
      <c r="DP434">
        <v>0</v>
      </c>
      <c r="DQ434">
        <v>0</v>
      </c>
      <c r="DR434">
        <v>0</v>
      </c>
      <c r="DS434">
        <v>0</v>
      </c>
      <c r="DT434">
        <v>0</v>
      </c>
      <c r="DU434">
        <v>0</v>
      </c>
      <c r="DV434">
        <v>0</v>
      </c>
      <c r="DW434">
        <v>0</v>
      </c>
      <c r="DX434">
        <v>0</v>
      </c>
      <c r="DY434">
        <v>0</v>
      </c>
      <c r="DZ434">
        <v>1</v>
      </c>
      <c r="EA434">
        <v>0</v>
      </c>
      <c r="EB434">
        <v>0</v>
      </c>
      <c r="EC434">
        <v>0</v>
      </c>
      <c r="ED434">
        <v>0</v>
      </c>
      <c r="EE434">
        <v>0</v>
      </c>
      <c r="EF434">
        <v>0</v>
      </c>
      <c r="EG434">
        <v>0</v>
      </c>
      <c r="EH434">
        <v>0</v>
      </c>
      <c r="EI434">
        <v>0</v>
      </c>
      <c r="EJ434">
        <v>0</v>
      </c>
      <c r="EK434">
        <v>0</v>
      </c>
      <c r="EL434">
        <v>1</v>
      </c>
      <c r="EM434">
        <v>0</v>
      </c>
      <c r="EN434">
        <v>0</v>
      </c>
      <c r="EO434">
        <v>0</v>
      </c>
      <c r="EP434">
        <v>0</v>
      </c>
      <c r="EQ434">
        <v>0</v>
      </c>
      <c r="ER434">
        <v>0</v>
      </c>
      <c r="ES434">
        <v>0</v>
      </c>
      <c r="ET434">
        <v>0</v>
      </c>
      <c r="EU434">
        <v>0</v>
      </c>
      <c r="EV434">
        <v>0</v>
      </c>
      <c r="EW434">
        <v>2</v>
      </c>
      <c r="EX434" t="s">
        <v>1925</v>
      </c>
      <c r="EY434" t="s">
        <v>1925</v>
      </c>
      <c r="EZ434" t="s">
        <v>1925</v>
      </c>
      <c r="FA434" t="s">
        <v>1925</v>
      </c>
      <c r="FB434" t="s">
        <v>1925</v>
      </c>
      <c r="FC434" t="s">
        <v>1925</v>
      </c>
      <c r="FD434" t="s">
        <v>1925</v>
      </c>
      <c r="FE434">
        <v>0</v>
      </c>
      <c r="FF434" t="s">
        <v>1925</v>
      </c>
      <c r="FG434" t="s">
        <v>1925</v>
      </c>
      <c r="FH434" t="s">
        <v>1925</v>
      </c>
      <c r="FI434" t="s">
        <v>1925</v>
      </c>
      <c r="FJ434" t="s">
        <v>1925</v>
      </c>
      <c r="FK434" t="s">
        <v>1925</v>
      </c>
      <c r="FL434">
        <v>0</v>
      </c>
      <c r="FM434">
        <v>1</v>
      </c>
      <c r="FN434">
        <v>0</v>
      </c>
      <c r="FO434">
        <v>0</v>
      </c>
      <c r="FP434">
        <v>0</v>
      </c>
      <c r="FQ434">
        <v>0</v>
      </c>
      <c r="FR434">
        <v>2</v>
      </c>
      <c r="FS434" t="s">
        <v>1925</v>
      </c>
      <c r="FT434" t="s">
        <v>1925</v>
      </c>
      <c r="FU434" t="s">
        <v>1925</v>
      </c>
      <c r="FV434" t="s">
        <v>1925</v>
      </c>
      <c r="FW434" t="s">
        <v>1925</v>
      </c>
      <c r="FX434" t="s">
        <v>1925</v>
      </c>
      <c r="FY434" t="s">
        <v>1925</v>
      </c>
      <c r="FZ434" t="s">
        <v>1925</v>
      </c>
      <c r="GA434" t="s">
        <v>1925</v>
      </c>
      <c r="GB434" t="s">
        <v>1925</v>
      </c>
      <c r="GC434">
        <v>1</v>
      </c>
      <c r="GD434">
        <v>0</v>
      </c>
      <c r="GE434">
        <v>1</v>
      </c>
      <c r="GF434">
        <v>1</v>
      </c>
      <c r="GG434">
        <v>0</v>
      </c>
      <c r="GH434">
        <v>1</v>
      </c>
      <c r="GI434">
        <v>1</v>
      </c>
      <c r="GJ434">
        <v>1</v>
      </c>
      <c r="GK434">
        <v>0</v>
      </c>
      <c r="GL434">
        <v>0</v>
      </c>
      <c r="GM434">
        <v>0</v>
      </c>
      <c r="GN434">
        <v>1</v>
      </c>
      <c r="GO434">
        <v>0</v>
      </c>
      <c r="GP434">
        <v>0</v>
      </c>
      <c r="GQ434">
        <v>1</v>
      </c>
      <c r="GR434">
        <v>1</v>
      </c>
      <c r="GS434">
        <v>1</v>
      </c>
      <c r="GT434">
        <v>0</v>
      </c>
      <c r="GU434">
        <v>1</v>
      </c>
      <c r="GV434">
        <v>0</v>
      </c>
      <c r="GW434">
        <v>0</v>
      </c>
      <c r="GX434">
        <v>0</v>
      </c>
      <c r="GY434">
        <v>0</v>
      </c>
      <c r="GZ434">
        <v>0</v>
      </c>
      <c r="HA434">
        <v>0</v>
      </c>
      <c r="HB434">
        <v>0</v>
      </c>
      <c r="HC434">
        <v>0</v>
      </c>
      <c r="HD434">
        <v>0</v>
      </c>
      <c r="HE434">
        <v>0</v>
      </c>
      <c r="HF434" t="s">
        <v>1925</v>
      </c>
      <c r="HG434" t="s">
        <v>1925</v>
      </c>
      <c r="HH434" t="s">
        <v>1925</v>
      </c>
      <c r="HI434" t="s">
        <v>1925</v>
      </c>
      <c r="HJ434" t="s">
        <v>1925</v>
      </c>
      <c r="HK434" t="s">
        <v>1925</v>
      </c>
      <c r="HL434" t="s">
        <v>1925</v>
      </c>
      <c r="HM434" t="s">
        <v>1925</v>
      </c>
      <c r="HN434" t="s">
        <v>1925</v>
      </c>
      <c r="HO434" t="s">
        <v>1925</v>
      </c>
      <c r="HP434" t="s">
        <v>1925</v>
      </c>
      <c r="HQ434" t="s">
        <v>1925</v>
      </c>
      <c r="HR434" t="s">
        <v>1925</v>
      </c>
      <c r="HS434" t="s">
        <v>1925</v>
      </c>
    </row>
    <row r="435" spans="1:227" x14ac:dyDescent="0.35">
      <c r="A435" t="s">
        <v>1757</v>
      </c>
      <c r="B435" s="1">
        <v>43196</v>
      </c>
      <c r="C435" s="1">
        <v>43207</v>
      </c>
      <c r="D435">
        <v>1</v>
      </c>
      <c r="E435">
        <v>1</v>
      </c>
      <c r="F435">
        <v>1</v>
      </c>
      <c r="G435">
        <v>0</v>
      </c>
      <c r="H435">
        <v>0</v>
      </c>
      <c r="I435">
        <v>0</v>
      </c>
      <c r="J435">
        <v>0</v>
      </c>
      <c r="K435">
        <v>0</v>
      </c>
      <c r="L435">
        <v>0</v>
      </c>
      <c r="M435">
        <v>0</v>
      </c>
      <c r="N435">
        <v>0</v>
      </c>
      <c r="O435">
        <v>0</v>
      </c>
      <c r="P435">
        <v>0</v>
      </c>
      <c r="Q435">
        <v>0</v>
      </c>
      <c r="R435">
        <v>0</v>
      </c>
      <c r="S435">
        <v>1</v>
      </c>
      <c r="T435">
        <v>0</v>
      </c>
      <c r="U435">
        <v>0</v>
      </c>
      <c r="V435">
        <v>1</v>
      </c>
      <c r="W435">
        <v>0</v>
      </c>
      <c r="X435">
        <v>0</v>
      </c>
      <c r="Y435">
        <v>0</v>
      </c>
      <c r="Z435">
        <v>0</v>
      </c>
      <c r="AA435">
        <v>0</v>
      </c>
      <c r="AB435">
        <v>0</v>
      </c>
      <c r="AC435">
        <v>1</v>
      </c>
      <c r="AD435">
        <v>0</v>
      </c>
      <c r="AE435">
        <v>0</v>
      </c>
      <c r="AF435">
        <v>1</v>
      </c>
      <c r="AG435">
        <v>0</v>
      </c>
      <c r="AH435">
        <v>1</v>
      </c>
      <c r="AI435">
        <v>0</v>
      </c>
      <c r="AJ435">
        <v>0</v>
      </c>
      <c r="AK435">
        <v>0</v>
      </c>
      <c r="AL435">
        <v>1</v>
      </c>
      <c r="AM435">
        <v>1</v>
      </c>
      <c r="AN435">
        <v>1</v>
      </c>
      <c r="AO435">
        <v>0</v>
      </c>
      <c r="AP435">
        <v>0</v>
      </c>
      <c r="AQ435">
        <v>0</v>
      </c>
      <c r="AR435">
        <v>0</v>
      </c>
      <c r="AS435">
        <v>0</v>
      </c>
      <c r="AT435">
        <v>0</v>
      </c>
      <c r="AU435">
        <v>0</v>
      </c>
      <c r="AV435">
        <v>0</v>
      </c>
      <c r="AW435">
        <v>0</v>
      </c>
      <c r="AX435">
        <v>0</v>
      </c>
      <c r="AY435">
        <v>1</v>
      </c>
      <c r="AZ435">
        <v>0</v>
      </c>
      <c r="BA435">
        <v>0</v>
      </c>
      <c r="BB435">
        <v>0</v>
      </c>
      <c r="BC435">
        <v>0</v>
      </c>
      <c r="BD435">
        <v>0</v>
      </c>
      <c r="BE435">
        <v>0</v>
      </c>
      <c r="BF435">
        <v>0</v>
      </c>
      <c r="BG435">
        <v>0</v>
      </c>
      <c r="BH435">
        <v>0</v>
      </c>
      <c r="BI435">
        <v>0</v>
      </c>
      <c r="BJ435">
        <v>0</v>
      </c>
      <c r="BK435">
        <v>0</v>
      </c>
      <c r="BL435">
        <v>0</v>
      </c>
      <c r="BM435">
        <v>0</v>
      </c>
      <c r="BN435">
        <v>0</v>
      </c>
      <c r="BO435">
        <v>0</v>
      </c>
      <c r="BP435">
        <v>0</v>
      </c>
      <c r="BQ435">
        <v>0</v>
      </c>
      <c r="BR435">
        <v>0</v>
      </c>
      <c r="BS435">
        <v>1</v>
      </c>
      <c r="BT435">
        <v>1</v>
      </c>
      <c r="BU435">
        <v>0</v>
      </c>
      <c r="BV435">
        <v>0</v>
      </c>
      <c r="BW435">
        <v>0</v>
      </c>
      <c r="BX435">
        <v>0</v>
      </c>
      <c r="BY435">
        <v>0</v>
      </c>
      <c r="BZ435">
        <v>1</v>
      </c>
      <c r="CA435">
        <v>0</v>
      </c>
      <c r="CB435">
        <v>0</v>
      </c>
      <c r="CC435">
        <v>0</v>
      </c>
      <c r="CD435">
        <v>0</v>
      </c>
      <c r="CE435">
        <v>0</v>
      </c>
      <c r="CF435">
        <v>0</v>
      </c>
      <c r="CG435">
        <v>0</v>
      </c>
      <c r="CH435">
        <v>0</v>
      </c>
      <c r="CI435">
        <v>0</v>
      </c>
      <c r="CJ435">
        <v>0</v>
      </c>
      <c r="CK435">
        <v>0</v>
      </c>
      <c r="CL435">
        <v>0</v>
      </c>
      <c r="CM435">
        <v>0</v>
      </c>
      <c r="CN435">
        <v>0</v>
      </c>
      <c r="CO435">
        <v>0</v>
      </c>
      <c r="CP435">
        <v>0</v>
      </c>
      <c r="CQ435">
        <v>0</v>
      </c>
      <c r="CR435">
        <v>0</v>
      </c>
      <c r="CS435">
        <v>0</v>
      </c>
      <c r="CT435">
        <v>0</v>
      </c>
      <c r="CU435">
        <v>1</v>
      </c>
      <c r="CV435">
        <v>0</v>
      </c>
      <c r="CW435">
        <v>0</v>
      </c>
      <c r="CX435">
        <v>0</v>
      </c>
      <c r="CY435">
        <v>0</v>
      </c>
      <c r="CZ435">
        <v>0</v>
      </c>
      <c r="DA435">
        <v>0</v>
      </c>
      <c r="DB435">
        <v>0</v>
      </c>
      <c r="DC435">
        <v>1</v>
      </c>
      <c r="DD435">
        <v>0</v>
      </c>
      <c r="DE435">
        <v>0</v>
      </c>
      <c r="DF435">
        <v>1</v>
      </c>
      <c r="DG435">
        <v>0</v>
      </c>
      <c r="DH435">
        <v>1</v>
      </c>
      <c r="DI435">
        <v>0</v>
      </c>
      <c r="DJ435">
        <v>0</v>
      </c>
      <c r="DK435">
        <v>1</v>
      </c>
      <c r="DL435">
        <v>1</v>
      </c>
      <c r="DM435">
        <v>0</v>
      </c>
      <c r="DN435">
        <v>0</v>
      </c>
      <c r="DO435">
        <v>0</v>
      </c>
      <c r="DP435">
        <v>0</v>
      </c>
      <c r="DQ435">
        <v>0</v>
      </c>
      <c r="DR435">
        <v>0</v>
      </c>
      <c r="DS435">
        <v>0</v>
      </c>
      <c r="DT435">
        <v>0</v>
      </c>
      <c r="DU435">
        <v>0</v>
      </c>
      <c r="DV435">
        <v>0</v>
      </c>
      <c r="DW435">
        <v>0</v>
      </c>
      <c r="DX435">
        <v>0</v>
      </c>
      <c r="DY435">
        <v>0</v>
      </c>
      <c r="DZ435">
        <v>1</v>
      </c>
      <c r="EA435">
        <v>0</v>
      </c>
      <c r="EB435">
        <v>0</v>
      </c>
      <c r="EC435">
        <v>0</v>
      </c>
      <c r="ED435">
        <v>0</v>
      </c>
      <c r="EE435">
        <v>0</v>
      </c>
      <c r="EF435">
        <v>0</v>
      </c>
      <c r="EG435">
        <v>0</v>
      </c>
      <c r="EH435">
        <v>0</v>
      </c>
      <c r="EI435">
        <v>0</v>
      </c>
      <c r="EJ435">
        <v>0</v>
      </c>
      <c r="EK435">
        <v>0</v>
      </c>
      <c r="EL435">
        <v>1</v>
      </c>
      <c r="EM435">
        <v>0</v>
      </c>
      <c r="EN435">
        <v>0</v>
      </c>
      <c r="EO435">
        <v>0</v>
      </c>
      <c r="EP435">
        <v>0</v>
      </c>
      <c r="EQ435">
        <v>0</v>
      </c>
      <c r="ER435">
        <v>0</v>
      </c>
      <c r="ES435">
        <v>0</v>
      </c>
      <c r="ET435">
        <v>0</v>
      </c>
      <c r="EU435">
        <v>0</v>
      </c>
      <c r="EV435">
        <v>0</v>
      </c>
      <c r="EW435">
        <v>2</v>
      </c>
      <c r="EX435" t="s">
        <v>1925</v>
      </c>
      <c r="EY435" t="s">
        <v>1925</v>
      </c>
      <c r="EZ435" t="s">
        <v>1925</v>
      </c>
      <c r="FA435" t="s">
        <v>1925</v>
      </c>
      <c r="FB435" t="s">
        <v>1925</v>
      </c>
      <c r="FC435" t="s">
        <v>1925</v>
      </c>
      <c r="FD435" t="s">
        <v>1925</v>
      </c>
      <c r="FE435">
        <v>0</v>
      </c>
      <c r="FF435" t="s">
        <v>1925</v>
      </c>
      <c r="FG435" t="s">
        <v>1925</v>
      </c>
      <c r="FH435" t="s">
        <v>1925</v>
      </c>
      <c r="FI435" t="s">
        <v>1925</v>
      </c>
      <c r="FJ435" t="s">
        <v>1925</v>
      </c>
      <c r="FK435" t="s">
        <v>1925</v>
      </c>
      <c r="FL435">
        <v>0</v>
      </c>
      <c r="FM435">
        <v>1</v>
      </c>
      <c r="FN435">
        <v>0</v>
      </c>
      <c r="FO435">
        <v>0</v>
      </c>
      <c r="FP435">
        <v>0</v>
      </c>
      <c r="FQ435">
        <v>0</v>
      </c>
      <c r="FR435">
        <v>2</v>
      </c>
      <c r="FS435" t="s">
        <v>1925</v>
      </c>
      <c r="FT435" t="s">
        <v>1925</v>
      </c>
      <c r="FU435" t="s">
        <v>1925</v>
      </c>
      <c r="FV435" t="s">
        <v>1925</v>
      </c>
      <c r="FW435" t="s">
        <v>1925</v>
      </c>
      <c r="FX435" t="s">
        <v>1925</v>
      </c>
      <c r="FY435" t="s">
        <v>1925</v>
      </c>
      <c r="FZ435" t="s">
        <v>1925</v>
      </c>
      <c r="GA435" t="s">
        <v>1925</v>
      </c>
      <c r="GB435" t="s">
        <v>1925</v>
      </c>
      <c r="GC435">
        <v>1</v>
      </c>
      <c r="GD435">
        <v>0</v>
      </c>
      <c r="GE435">
        <v>1</v>
      </c>
      <c r="GF435">
        <v>1</v>
      </c>
      <c r="GG435">
        <v>0</v>
      </c>
      <c r="GH435">
        <v>1</v>
      </c>
      <c r="GI435">
        <v>1</v>
      </c>
      <c r="GJ435">
        <v>1</v>
      </c>
      <c r="GK435">
        <v>0</v>
      </c>
      <c r="GL435">
        <v>0</v>
      </c>
      <c r="GM435">
        <v>0</v>
      </c>
      <c r="GN435">
        <v>1</v>
      </c>
      <c r="GO435">
        <v>0</v>
      </c>
      <c r="GP435">
        <v>0</v>
      </c>
      <c r="GQ435">
        <v>1</v>
      </c>
      <c r="GR435">
        <v>1</v>
      </c>
      <c r="GS435">
        <v>1</v>
      </c>
      <c r="GT435">
        <v>0</v>
      </c>
      <c r="GU435">
        <v>1</v>
      </c>
      <c r="GV435">
        <v>0</v>
      </c>
      <c r="GW435">
        <v>0</v>
      </c>
      <c r="GX435">
        <v>0</v>
      </c>
      <c r="GY435">
        <v>0</v>
      </c>
      <c r="GZ435">
        <v>0</v>
      </c>
      <c r="HA435">
        <v>0</v>
      </c>
      <c r="HB435">
        <v>0</v>
      </c>
      <c r="HC435">
        <v>0</v>
      </c>
      <c r="HD435">
        <v>0</v>
      </c>
      <c r="HE435">
        <v>0</v>
      </c>
      <c r="HF435" t="s">
        <v>1925</v>
      </c>
      <c r="HG435" t="s">
        <v>1925</v>
      </c>
      <c r="HH435" t="s">
        <v>1925</v>
      </c>
      <c r="HI435" t="s">
        <v>1925</v>
      </c>
      <c r="HJ435" t="s">
        <v>1925</v>
      </c>
      <c r="HK435" t="s">
        <v>1925</v>
      </c>
      <c r="HL435" t="s">
        <v>1925</v>
      </c>
      <c r="HM435" t="s">
        <v>1925</v>
      </c>
      <c r="HN435" t="s">
        <v>1925</v>
      </c>
      <c r="HO435" t="s">
        <v>1925</v>
      </c>
      <c r="HP435" t="s">
        <v>1925</v>
      </c>
      <c r="HQ435" t="s">
        <v>1925</v>
      </c>
      <c r="HR435" t="s">
        <v>1925</v>
      </c>
      <c r="HS435" t="s">
        <v>1925</v>
      </c>
    </row>
    <row r="436" spans="1:227" x14ac:dyDescent="0.35">
      <c r="A436" t="s">
        <v>1757</v>
      </c>
      <c r="B436" s="1">
        <v>43208</v>
      </c>
      <c r="C436" s="1">
        <v>43281</v>
      </c>
      <c r="D436">
        <v>1</v>
      </c>
      <c r="E436">
        <v>1</v>
      </c>
      <c r="F436">
        <v>1</v>
      </c>
      <c r="G436">
        <v>0</v>
      </c>
      <c r="H436">
        <v>0</v>
      </c>
      <c r="I436">
        <v>0</v>
      </c>
      <c r="J436">
        <v>0</v>
      </c>
      <c r="K436">
        <v>0</v>
      </c>
      <c r="L436">
        <v>0</v>
      </c>
      <c r="M436">
        <v>0</v>
      </c>
      <c r="N436">
        <v>0</v>
      </c>
      <c r="O436">
        <v>0</v>
      </c>
      <c r="P436">
        <v>0</v>
      </c>
      <c r="Q436">
        <v>0</v>
      </c>
      <c r="R436">
        <v>0</v>
      </c>
      <c r="S436">
        <v>1</v>
      </c>
      <c r="T436">
        <v>0</v>
      </c>
      <c r="U436">
        <v>0</v>
      </c>
      <c r="V436">
        <v>1</v>
      </c>
      <c r="W436">
        <v>0</v>
      </c>
      <c r="X436">
        <v>0</v>
      </c>
      <c r="Y436">
        <v>0</v>
      </c>
      <c r="Z436">
        <v>0</v>
      </c>
      <c r="AA436">
        <v>0</v>
      </c>
      <c r="AB436">
        <v>0</v>
      </c>
      <c r="AC436">
        <v>1</v>
      </c>
      <c r="AD436">
        <v>0</v>
      </c>
      <c r="AE436">
        <v>0</v>
      </c>
      <c r="AF436">
        <v>1</v>
      </c>
      <c r="AG436">
        <v>0</v>
      </c>
      <c r="AH436">
        <v>1</v>
      </c>
      <c r="AI436">
        <v>0</v>
      </c>
      <c r="AJ436">
        <v>0</v>
      </c>
      <c r="AK436">
        <v>0</v>
      </c>
      <c r="AL436">
        <v>1</v>
      </c>
      <c r="AM436">
        <v>1</v>
      </c>
      <c r="AN436">
        <v>1</v>
      </c>
      <c r="AO436">
        <v>0</v>
      </c>
      <c r="AP436">
        <v>0</v>
      </c>
      <c r="AQ436">
        <v>0</v>
      </c>
      <c r="AR436">
        <v>0</v>
      </c>
      <c r="AS436">
        <v>0</v>
      </c>
      <c r="AT436">
        <v>0</v>
      </c>
      <c r="AU436">
        <v>0</v>
      </c>
      <c r="AV436">
        <v>0</v>
      </c>
      <c r="AW436">
        <v>0</v>
      </c>
      <c r="AX436">
        <v>0</v>
      </c>
      <c r="AY436">
        <v>1</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1</v>
      </c>
      <c r="BT436">
        <v>1</v>
      </c>
      <c r="BU436">
        <v>0</v>
      </c>
      <c r="BV436">
        <v>0</v>
      </c>
      <c r="BW436">
        <v>0</v>
      </c>
      <c r="BX436">
        <v>0</v>
      </c>
      <c r="BY436">
        <v>0</v>
      </c>
      <c r="BZ436">
        <v>1</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1</v>
      </c>
      <c r="CV436">
        <v>0</v>
      </c>
      <c r="CW436">
        <v>0</v>
      </c>
      <c r="CX436">
        <v>0</v>
      </c>
      <c r="CY436">
        <v>0</v>
      </c>
      <c r="CZ436">
        <v>0</v>
      </c>
      <c r="DA436">
        <v>0</v>
      </c>
      <c r="DB436">
        <v>0</v>
      </c>
      <c r="DC436">
        <v>1</v>
      </c>
      <c r="DD436">
        <v>0</v>
      </c>
      <c r="DE436">
        <v>0</v>
      </c>
      <c r="DF436">
        <v>1</v>
      </c>
      <c r="DG436">
        <v>0</v>
      </c>
      <c r="DH436">
        <v>1</v>
      </c>
      <c r="DI436">
        <v>0</v>
      </c>
      <c r="DJ436">
        <v>0</v>
      </c>
      <c r="DK436">
        <v>1</v>
      </c>
      <c r="DL436">
        <v>1</v>
      </c>
      <c r="DM436">
        <v>0</v>
      </c>
      <c r="DN436">
        <v>0</v>
      </c>
      <c r="DO436">
        <v>0</v>
      </c>
      <c r="DP436">
        <v>0</v>
      </c>
      <c r="DQ436">
        <v>0</v>
      </c>
      <c r="DR436">
        <v>0</v>
      </c>
      <c r="DS436">
        <v>0</v>
      </c>
      <c r="DT436">
        <v>0</v>
      </c>
      <c r="DU436">
        <v>0</v>
      </c>
      <c r="DV436">
        <v>0</v>
      </c>
      <c r="DW436">
        <v>0</v>
      </c>
      <c r="DX436">
        <v>0</v>
      </c>
      <c r="DY436">
        <v>0</v>
      </c>
      <c r="DZ436">
        <v>1</v>
      </c>
      <c r="EA436">
        <v>0</v>
      </c>
      <c r="EB436">
        <v>0</v>
      </c>
      <c r="EC436">
        <v>0</v>
      </c>
      <c r="ED436">
        <v>0</v>
      </c>
      <c r="EE436">
        <v>0</v>
      </c>
      <c r="EF436">
        <v>0</v>
      </c>
      <c r="EG436">
        <v>0</v>
      </c>
      <c r="EH436">
        <v>0</v>
      </c>
      <c r="EI436">
        <v>0</v>
      </c>
      <c r="EJ436">
        <v>0</v>
      </c>
      <c r="EK436">
        <v>0</v>
      </c>
      <c r="EL436">
        <v>1</v>
      </c>
      <c r="EM436">
        <v>0</v>
      </c>
      <c r="EN436">
        <v>0</v>
      </c>
      <c r="EO436">
        <v>0</v>
      </c>
      <c r="EP436">
        <v>0</v>
      </c>
      <c r="EQ436">
        <v>0</v>
      </c>
      <c r="ER436">
        <v>0</v>
      </c>
      <c r="ES436">
        <v>0</v>
      </c>
      <c r="ET436">
        <v>0</v>
      </c>
      <c r="EU436">
        <v>0</v>
      </c>
      <c r="EV436">
        <v>0</v>
      </c>
      <c r="EW436">
        <v>2</v>
      </c>
      <c r="EX436" t="s">
        <v>1925</v>
      </c>
      <c r="EY436" t="s">
        <v>1925</v>
      </c>
      <c r="EZ436" t="s">
        <v>1925</v>
      </c>
      <c r="FA436" t="s">
        <v>1925</v>
      </c>
      <c r="FB436" t="s">
        <v>1925</v>
      </c>
      <c r="FC436" t="s">
        <v>1925</v>
      </c>
      <c r="FD436" t="s">
        <v>1925</v>
      </c>
      <c r="FE436">
        <v>0</v>
      </c>
      <c r="FF436" t="s">
        <v>1925</v>
      </c>
      <c r="FG436" t="s">
        <v>1925</v>
      </c>
      <c r="FH436" t="s">
        <v>1925</v>
      </c>
      <c r="FI436" t="s">
        <v>1925</v>
      </c>
      <c r="FJ436" t="s">
        <v>1925</v>
      </c>
      <c r="FK436" t="s">
        <v>1925</v>
      </c>
      <c r="FL436">
        <v>0</v>
      </c>
      <c r="FM436">
        <v>1</v>
      </c>
      <c r="FN436">
        <v>0</v>
      </c>
      <c r="FO436">
        <v>0</v>
      </c>
      <c r="FP436">
        <v>0</v>
      </c>
      <c r="FQ436">
        <v>0</v>
      </c>
      <c r="FR436">
        <v>2</v>
      </c>
      <c r="FS436" t="s">
        <v>1925</v>
      </c>
      <c r="FT436" t="s">
        <v>1925</v>
      </c>
      <c r="FU436" t="s">
        <v>1925</v>
      </c>
      <c r="FV436" t="s">
        <v>1925</v>
      </c>
      <c r="FW436" t="s">
        <v>1925</v>
      </c>
      <c r="FX436" t="s">
        <v>1925</v>
      </c>
      <c r="FY436" t="s">
        <v>1925</v>
      </c>
      <c r="FZ436" t="s">
        <v>1925</v>
      </c>
      <c r="GA436" t="s">
        <v>1925</v>
      </c>
      <c r="GB436" t="s">
        <v>1925</v>
      </c>
      <c r="GC436">
        <v>1</v>
      </c>
      <c r="GD436">
        <v>0</v>
      </c>
      <c r="GE436">
        <v>1</v>
      </c>
      <c r="GF436">
        <v>1</v>
      </c>
      <c r="GG436">
        <v>0</v>
      </c>
      <c r="GH436">
        <v>1</v>
      </c>
      <c r="GI436">
        <v>1</v>
      </c>
      <c r="GJ436">
        <v>1</v>
      </c>
      <c r="GK436">
        <v>0</v>
      </c>
      <c r="GL436">
        <v>0</v>
      </c>
      <c r="GM436">
        <v>0</v>
      </c>
      <c r="GN436">
        <v>1</v>
      </c>
      <c r="GO436">
        <v>0</v>
      </c>
      <c r="GP436">
        <v>0</v>
      </c>
      <c r="GQ436">
        <v>1</v>
      </c>
      <c r="GR436">
        <v>1</v>
      </c>
      <c r="GS436">
        <v>1</v>
      </c>
      <c r="GT436">
        <v>0</v>
      </c>
      <c r="GU436">
        <v>1</v>
      </c>
      <c r="GV436">
        <v>0</v>
      </c>
      <c r="GW436">
        <v>0</v>
      </c>
      <c r="GX436">
        <v>0</v>
      </c>
      <c r="GY436">
        <v>0</v>
      </c>
      <c r="GZ436">
        <v>0</v>
      </c>
      <c r="HA436">
        <v>0</v>
      </c>
      <c r="HB436">
        <v>0</v>
      </c>
      <c r="HC436">
        <v>0</v>
      </c>
      <c r="HD436">
        <v>0</v>
      </c>
      <c r="HE436">
        <v>0</v>
      </c>
      <c r="HF436" t="s">
        <v>1925</v>
      </c>
      <c r="HG436" t="s">
        <v>1925</v>
      </c>
      <c r="HH436" t="s">
        <v>1925</v>
      </c>
      <c r="HI436" t="s">
        <v>1925</v>
      </c>
      <c r="HJ436" t="s">
        <v>1925</v>
      </c>
      <c r="HK436" t="s">
        <v>1925</v>
      </c>
      <c r="HL436" t="s">
        <v>1925</v>
      </c>
      <c r="HM436" t="s">
        <v>1925</v>
      </c>
      <c r="HN436" t="s">
        <v>1925</v>
      </c>
      <c r="HO436" t="s">
        <v>1925</v>
      </c>
      <c r="HP436" t="s">
        <v>1925</v>
      </c>
      <c r="HQ436" t="s">
        <v>1925</v>
      </c>
      <c r="HR436" t="s">
        <v>1925</v>
      </c>
      <c r="HS436" t="s">
        <v>1925</v>
      </c>
    </row>
    <row r="437" spans="1:227" x14ac:dyDescent="0.35">
      <c r="A437" t="s">
        <v>1757</v>
      </c>
      <c r="B437" s="1">
        <v>43282</v>
      </c>
      <c r="C437" s="1">
        <v>43372</v>
      </c>
      <c r="D437">
        <v>1</v>
      </c>
      <c r="E437">
        <v>1</v>
      </c>
      <c r="F437">
        <v>1</v>
      </c>
      <c r="G437">
        <v>0</v>
      </c>
      <c r="H437">
        <v>0</v>
      </c>
      <c r="I437">
        <v>0</v>
      </c>
      <c r="J437">
        <v>0</v>
      </c>
      <c r="K437">
        <v>0</v>
      </c>
      <c r="L437">
        <v>0</v>
      </c>
      <c r="M437">
        <v>0</v>
      </c>
      <c r="N437">
        <v>0</v>
      </c>
      <c r="O437">
        <v>0</v>
      </c>
      <c r="P437">
        <v>0</v>
      </c>
      <c r="Q437">
        <v>0</v>
      </c>
      <c r="R437">
        <v>0</v>
      </c>
      <c r="S437">
        <v>1</v>
      </c>
      <c r="T437">
        <v>0</v>
      </c>
      <c r="U437">
        <v>0</v>
      </c>
      <c r="V437">
        <v>1</v>
      </c>
      <c r="W437">
        <v>0</v>
      </c>
      <c r="X437">
        <v>0</v>
      </c>
      <c r="Y437">
        <v>0</v>
      </c>
      <c r="Z437">
        <v>0</v>
      </c>
      <c r="AA437">
        <v>0</v>
      </c>
      <c r="AB437">
        <v>0</v>
      </c>
      <c r="AC437">
        <v>1</v>
      </c>
      <c r="AD437">
        <v>0</v>
      </c>
      <c r="AE437">
        <v>0</v>
      </c>
      <c r="AF437">
        <v>1</v>
      </c>
      <c r="AG437">
        <v>0</v>
      </c>
      <c r="AH437">
        <v>1</v>
      </c>
      <c r="AI437">
        <v>0</v>
      </c>
      <c r="AJ437">
        <v>0</v>
      </c>
      <c r="AK437">
        <v>0</v>
      </c>
      <c r="AL437">
        <v>1</v>
      </c>
      <c r="AM437">
        <v>1</v>
      </c>
      <c r="AN437">
        <v>1</v>
      </c>
      <c r="AO437">
        <v>0</v>
      </c>
      <c r="AP437">
        <v>0</v>
      </c>
      <c r="AQ437">
        <v>0</v>
      </c>
      <c r="AR437">
        <v>0</v>
      </c>
      <c r="AS437">
        <v>0</v>
      </c>
      <c r="AT437">
        <v>0</v>
      </c>
      <c r="AU437">
        <v>0</v>
      </c>
      <c r="AV437">
        <v>0</v>
      </c>
      <c r="AW437">
        <v>0</v>
      </c>
      <c r="AX437">
        <v>0</v>
      </c>
      <c r="AY437">
        <v>1</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1</v>
      </c>
      <c r="BT437">
        <v>1</v>
      </c>
      <c r="BU437">
        <v>0</v>
      </c>
      <c r="BV437">
        <v>0</v>
      </c>
      <c r="BW437">
        <v>0</v>
      </c>
      <c r="BX437">
        <v>0</v>
      </c>
      <c r="BY437">
        <v>0</v>
      </c>
      <c r="BZ437">
        <v>1</v>
      </c>
      <c r="CA437">
        <v>0</v>
      </c>
      <c r="CB437">
        <v>0</v>
      </c>
      <c r="CC437">
        <v>0</v>
      </c>
      <c r="CD437">
        <v>0</v>
      </c>
      <c r="CE437">
        <v>0</v>
      </c>
      <c r="CF437">
        <v>0</v>
      </c>
      <c r="CG437">
        <v>0</v>
      </c>
      <c r="CH437">
        <v>0</v>
      </c>
      <c r="CI437">
        <v>0</v>
      </c>
      <c r="CJ437">
        <v>0</v>
      </c>
      <c r="CK437">
        <v>0</v>
      </c>
      <c r="CL437">
        <v>0</v>
      </c>
      <c r="CM437">
        <v>0</v>
      </c>
      <c r="CN437">
        <v>0</v>
      </c>
      <c r="CO437">
        <v>0</v>
      </c>
      <c r="CP437">
        <v>0</v>
      </c>
      <c r="CQ437">
        <v>0</v>
      </c>
      <c r="CR437">
        <v>0</v>
      </c>
      <c r="CS437">
        <v>0</v>
      </c>
      <c r="CT437">
        <v>0</v>
      </c>
      <c r="CU437">
        <v>1</v>
      </c>
      <c r="CV437">
        <v>0</v>
      </c>
      <c r="CW437">
        <v>0</v>
      </c>
      <c r="CX437">
        <v>0</v>
      </c>
      <c r="CY437">
        <v>0</v>
      </c>
      <c r="CZ437">
        <v>0</v>
      </c>
      <c r="DA437">
        <v>0</v>
      </c>
      <c r="DB437">
        <v>0</v>
      </c>
      <c r="DC437">
        <v>1</v>
      </c>
      <c r="DD437">
        <v>0</v>
      </c>
      <c r="DE437">
        <v>0</v>
      </c>
      <c r="DF437">
        <v>1</v>
      </c>
      <c r="DG437">
        <v>0</v>
      </c>
      <c r="DH437">
        <v>1</v>
      </c>
      <c r="DI437">
        <v>0</v>
      </c>
      <c r="DJ437">
        <v>0</v>
      </c>
      <c r="DK437">
        <v>1</v>
      </c>
      <c r="DL437">
        <v>1</v>
      </c>
      <c r="DM437">
        <v>0</v>
      </c>
      <c r="DN437">
        <v>0</v>
      </c>
      <c r="DO437">
        <v>0</v>
      </c>
      <c r="DP437">
        <v>0</v>
      </c>
      <c r="DQ437">
        <v>0</v>
      </c>
      <c r="DR437">
        <v>0</v>
      </c>
      <c r="DS437">
        <v>0</v>
      </c>
      <c r="DT437">
        <v>0</v>
      </c>
      <c r="DU437">
        <v>0</v>
      </c>
      <c r="DV437">
        <v>0</v>
      </c>
      <c r="DW437">
        <v>0</v>
      </c>
      <c r="DX437">
        <v>0</v>
      </c>
      <c r="DY437">
        <v>0</v>
      </c>
      <c r="DZ437">
        <v>1</v>
      </c>
      <c r="EA437">
        <v>0</v>
      </c>
      <c r="EB437">
        <v>0</v>
      </c>
      <c r="EC437">
        <v>0</v>
      </c>
      <c r="ED437">
        <v>0</v>
      </c>
      <c r="EE437">
        <v>0</v>
      </c>
      <c r="EF437">
        <v>0</v>
      </c>
      <c r="EG437">
        <v>0</v>
      </c>
      <c r="EH437">
        <v>0</v>
      </c>
      <c r="EI437">
        <v>0</v>
      </c>
      <c r="EJ437">
        <v>0</v>
      </c>
      <c r="EK437">
        <v>0</v>
      </c>
      <c r="EL437">
        <v>1</v>
      </c>
      <c r="EM437">
        <v>0</v>
      </c>
      <c r="EN437">
        <v>0</v>
      </c>
      <c r="EO437">
        <v>0</v>
      </c>
      <c r="EP437">
        <v>0</v>
      </c>
      <c r="EQ437">
        <v>0</v>
      </c>
      <c r="ER437">
        <v>0</v>
      </c>
      <c r="ES437">
        <v>0</v>
      </c>
      <c r="ET437">
        <v>0</v>
      </c>
      <c r="EU437">
        <v>0</v>
      </c>
      <c r="EV437">
        <v>0</v>
      </c>
      <c r="EW437">
        <v>2</v>
      </c>
      <c r="EX437" t="s">
        <v>1925</v>
      </c>
      <c r="EY437" t="s">
        <v>1925</v>
      </c>
      <c r="EZ437" t="s">
        <v>1925</v>
      </c>
      <c r="FA437" t="s">
        <v>1925</v>
      </c>
      <c r="FB437" t="s">
        <v>1925</v>
      </c>
      <c r="FC437" t="s">
        <v>1925</v>
      </c>
      <c r="FD437" t="s">
        <v>1925</v>
      </c>
      <c r="FE437">
        <v>0</v>
      </c>
      <c r="FF437" t="s">
        <v>1925</v>
      </c>
      <c r="FG437" t="s">
        <v>1925</v>
      </c>
      <c r="FH437" t="s">
        <v>1925</v>
      </c>
      <c r="FI437" t="s">
        <v>1925</v>
      </c>
      <c r="FJ437" t="s">
        <v>1925</v>
      </c>
      <c r="FK437" t="s">
        <v>1925</v>
      </c>
      <c r="FL437">
        <v>0</v>
      </c>
      <c r="FM437">
        <v>1</v>
      </c>
      <c r="FN437">
        <v>0</v>
      </c>
      <c r="FO437">
        <v>0</v>
      </c>
      <c r="FP437">
        <v>0</v>
      </c>
      <c r="FQ437">
        <v>0</v>
      </c>
      <c r="FR437">
        <v>2</v>
      </c>
      <c r="FS437" t="s">
        <v>1925</v>
      </c>
      <c r="FT437" t="s">
        <v>1925</v>
      </c>
      <c r="FU437" t="s">
        <v>1925</v>
      </c>
      <c r="FV437" t="s">
        <v>1925</v>
      </c>
      <c r="FW437" t="s">
        <v>1925</v>
      </c>
      <c r="FX437" t="s">
        <v>1925</v>
      </c>
      <c r="FY437" t="s">
        <v>1925</v>
      </c>
      <c r="FZ437" t="s">
        <v>1925</v>
      </c>
      <c r="GA437" t="s">
        <v>1925</v>
      </c>
      <c r="GB437" t="s">
        <v>1925</v>
      </c>
      <c r="GC437">
        <v>1</v>
      </c>
      <c r="GD437">
        <v>0</v>
      </c>
      <c r="GE437">
        <v>1</v>
      </c>
      <c r="GF437">
        <v>1</v>
      </c>
      <c r="GG437">
        <v>0</v>
      </c>
      <c r="GH437">
        <v>1</v>
      </c>
      <c r="GI437">
        <v>1</v>
      </c>
      <c r="GJ437">
        <v>1</v>
      </c>
      <c r="GK437">
        <v>0</v>
      </c>
      <c r="GL437">
        <v>0</v>
      </c>
      <c r="GM437">
        <v>0</v>
      </c>
      <c r="GN437">
        <v>1</v>
      </c>
      <c r="GO437">
        <v>0</v>
      </c>
      <c r="GP437">
        <v>0</v>
      </c>
      <c r="GQ437">
        <v>1</v>
      </c>
      <c r="GR437">
        <v>1</v>
      </c>
      <c r="GS437">
        <v>1</v>
      </c>
      <c r="GT437">
        <v>0</v>
      </c>
      <c r="GU437">
        <v>1</v>
      </c>
      <c r="GV437">
        <v>0</v>
      </c>
      <c r="GW437">
        <v>0</v>
      </c>
      <c r="GX437">
        <v>0</v>
      </c>
      <c r="GY437">
        <v>0</v>
      </c>
      <c r="GZ437">
        <v>0</v>
      </c>
      <c r="HA437">
        <v>0</v>
      </c>
      <c r="HB437">
        <v>0</v>
      </c>
      <c r="HC437">
        <v>0</v>
      </c>
      <c r="HD437">
        <v>0</v>
      </c>
      <c r="HE437">
        <v>0</v>
      </c>
      <c r="HF437" t="s">
        <v>1925</v>
      </c>
      <c r="HG437" t="s">
        <v>1925</v>
      </c>
      <c r="HH437" t="s">
        <v>1925</v>
      </c>
      <c r="HI437" t="s">
        <v>1925</v>
      </c>
      <c r="HJ437" t="s">
        <v>1925</v>
      </c>
      <c r="HK437" t="s">
        <v>1925</v>
      </c>
      <c r="HL437" t="s">
        <v>1925</v>
      </c>
      <c r="HM437" t="s">
        <v>1925</v>
      </c>
      <c r="HN437" t="s">
        <v>1925</v>
      </c>
      <c r="HO437" t="s">
        <v>1925</v>
      </c>
      <c r="HP437" t="s">
        <v>1925</v>
      </c>
      <c r="HQ437" t="s">
        <v>1925</v>
      </c>
      <c r="HR437" t="s">
        <v>1925</v>
      </c>
      <c r="HS437" t="s">
        <v>1925</v>
      </c>
    </row>
    <row r="438" spans="1:227" x14ac:dyDescent="0.35">
      <c r="A438" t="s">
        <v>1757</v>
      </c>
      <c r="B438" s="1">
        <v>43373</v>
      </c>
      <c r="C438" s="1">
        <v>43435</v>
      </c>
      <c r="D438">
        <v>1</v>
      </c>
      <c r="E438">
        <v>1</v>
      </c>
      <c r="F438">
        <v>1</v>
      </c>
      <c r="G438">
        <v>0</v>
      </c>
      <c r="H438">
        <v>0</v>
      </c>
      <c r="I438">
        <v>0</v>
      </c>
      <c r="J438">
        <v>0</v>
      </c>
      <c r="K438">
        <v>0</v>
      </c>
      <c r="L438">
        <v>0</v>
      </c>
      <c r="M438">
        <v>0</v>
      </c>
      <c r="N438">
        <v>0</v>
      </c>
      <c r="O438">
        <v>0</v>
      </c>
      <c r="P438">
        <v>0</v>
      </c>
      <c r="Q438">
        <v>0</v>
      </c>
      <c r="R438">
        <v>0</v>
      </c>
      <c r="S438">
        <v>1</v>
      </c>
      <c r="T438">
        <v>0</v>
      </c>
      <c r="U438">
        <v>0</v>
      </c>
      <c r="V438">
        <v>1</v>
      </c>
      <c r="W438">
        <v>0</v>
      </c>
      <c r="X438">
        <v>0</v>
      </c>
      <c r="Y438">
        <v>0</v>
      </c>
      <c r="Z438">
        <v>0</v>
      </c>
      <c r="AA438">
        <v>0</v>
      </c>
      <c r="AB438">
        <v>0</v>
      </c>
      <c r="AC438">
        <v>1</v>
      </c>
      <c r="AD438">
        <v>0</v>
      </c>
      <c r="AE438">
        <v>0</v>
      </c>
      <c r="AF438">
        <v>1</v>
      </c>
      <c r="AG438">
        <v>0</v>
      </c>
      <c r="AH438">
        <v>1</v>
      </c>
      <c r="AI438">
        <v>0</v>
      </c>
      <c r="AJ438">
        <v>0</v>
      </c>
      <c r="AK438">
        <v>0</v>
      </c>
      <c r="AL438">
        <v>1</v>
      </c>
      <c r="AM438">
        <v>1</v>
      </c>
      <c r="AN438">
        <v>1</v>
      </c>
      <c r="AO438">
        <v>0</v>
      </c>
      <c r="AP438">
        <v>0</v>
      </c>
      <c r="AQ438">
        <v>0</v>
      </c>
      <c r="AR438">
        <v>0</v>
      </c>
      <c r="AS438">
        <v>0</v>
      </c>
      <c r="AT438">
        <v>0</v>
      </c>
      <c r="AU438">
        <v>0</v>
      </c>
      <c r="AV438">
        <v>0</v>
      </c>
      <c r="AW438">
        <v>0</v>
      </c>
      <c r="AX438">
        <v>0</v>
      </c>
      <c r="AY438">
        <v>1</v>
      </c>
      <c r="AZ438">
        <v>0</v>
      </c>
      <c r="BA438">
        <v>0</v>
      </c>
      <c r="BB438">
        <v>0</v>
      </c>
      <c r="BC438">
        <v>0</v>
      </c>
      <c r="BD438">
        <v>0</v>
      </c>
      <c r="BE438">
        <v>0</v>
      </c>
      <c r="BF438">
        <v>0</v>
      </c>
      <c r="BG438">
        <v>0</v>
      </c>
      <c r="BH438">
        <v>0</v>
      </c>
      <c r="BI438">
        <v>0</v>
      </c>
      <c r="BJ438">
        <v>0</v>
      </c>
      <c r="BK438">
        <v>0</v>
      </c>
      <c r="BL438">
        <v>0</v>
      </c>
      <c r="BM438">
        <v>0</v>
      </c>
      <c r="BN438">
        <v>0</v>
      </c>
      <c r="BO438">
        <v>0</v>
      </c>
      <c r="BP438">
        <v>0</v>
      </c>
      <c r="BQ438">
        <v>0</v>
      </c>
      <c r="BR438">
        <v>0</v>
      </c>
      <c r="BS438">
        <v>1</v>
      </c>
      <c r="BT438">
        <v>1</v>
      </c>
      <c r="BU438">
        <v>0</v>
      </c>
      <c r="BV438">
        <v>0</v>
      </c>
      <c r="BW438">
        <v>0</v>
      </c>
      <c r="BX438">
        <v>0</v>
      </c>
      <c r="BY438">
        <v>0</v>
      </c>
      <c r="BZ438">
        <v>1</v>
      </c>
      <c r="CA438">
        <v>0</v>
      </c>
      <c r="CB438">
        <v>0</v>
      </c>
      <c r="CC438">
        <v>0</v>
      </c>
      <c r="CD438">
        <v>0</v>
      </c>
      <c r="CE438">
        <v>0</v>
      </c>
      <c r="CF438">
        <v>0</v>
      </c>
      <c r="CG438">
        <v>0</v>
      </c>
      <c r="CH438">
        <v>0</v>
      </c>
      <c r="CI438">
        <v>0</v>
      </c>
      <c r="CJ438">
        <v>0</v>
      </c>
      <c r="CK438">
        <v>0</v>
      </c>
      <c r="CL438">
        <v>0</v>
      </c>
      <c r="CM438">
        <v>0</v>
      </c>
      <c r="CN438">
        <v>0</v>
      </c>
      <c r="CO438">
        <v>0</v>
      </c>
      <c r="CP438">
        <v>0</v>
      </c>
      <c r="CQ438">
        <v>0</v>
      </c>
      <c r="CR438">
        <v>0</v>
      </c>
      <c r="CS438">
        <v>0</v>
      </c>
      <c r="CT438">
        <v>0</v>
      </c>
      <c r="CU438">
        <v>1</v>
      </c>
      <c r="CV438">
        <v>0</v>
      </c>
      <c r="CW438">
        <v>0</v>
      </c>
      <c r="CX438">
        <v>0</v>
      </c>
      <c r="CY438">
        <v>0</v>
      </c>
      <c r="CZ438">
        <v>0</v>
      </c>
      <c r="DA438">
        <v>0</v>
      </c>
      <c r="DB438">
        <v>0</v>
      </c>
      <c r="DC438">
        <v>1</v>
      </c>
      <c r="DD438">
        <v>0</v>
      </c>
      <c r="DE438">
        <v>0</v>
      </c>
      <c r="DF438">
        <v>1</v>
      </c>
      <c r="DG438">
        <v>0</v>
      </c>
      <c r="DH438">
        <v>1</v>
      </c>
      <c r="DI438">
        <v>0</v>
      </c>
      <c r="DJ438">
        <v>0</v>
      </c>
      <c r="DK438">
        <v>1</v>
      </c>
      <c r="DL438">
        <v>1</v>
      </c>
      <c r="DM438">
        <v>0</v>
      </c>
      <c r="DN438">
        <v>0</v>
      </c>
      <c r="DO438">
        <v>0</v>
      </c>
      <c r="DP438">
        <v>0</v>
      </c>
      <c r="DQ438">
        <v>0</v>
      </c>
      <c r="DR438">
        <v>0</v>
      </c>
      <c r="DS438">
        <v>0</v>
      </c>
      <c r="DT438">
        <v>0</v>
      </c>
      <c r="DU438">
        <v>0</v>
      </c>
      <c r="DV438">
        <v>0</v>
      </c>
      <c r="DW438">
        <v>0</v>
      </c>
      <c r="DX438">
        <v>0</v>
      </c>
      <c r="DY438">
        <v>0</v>
      </c>
      <c r="DZ438">
        <v>1</v>
      </c>
      <c r="EA438">
        <v>0</v>
      </c>
      <c r="EB438">
        <v>0</v>
      </c>
      <c r="EC438">
        <v>0</v>
      </c>
      <c r="ED438">
        <v>0</v>
      </c>
      <c r="EE438">
        <v>0</v>
      </c>
      <c r="EF438">
        <v>0</v>
      </c>
      <c r="EG438">
        <v>0</v>
      </c>
      <c r="EH438">
        <v>0</v>
      </c>
      <c r="EI438">
        <v>0</v>
      </c>
      <c r="EJ438">
        <v>0</v>
      </c>
      <c r="EK438">
        <v>0</v>
      </c>
      <c r="EL438">
        <v>1</v>
      </c>
      <c r="EM438">
        <v>0</v>
      </c>
      <c r="EN438">
        <v>0</v>
      </c>
      <c r="EO438">
        <v>0</v>
      </c>
      <c r="EP438">
        <v>0</v>
      </c>
      <c r="EQ438">
        <v>0</v>
      </c>
      <c r="ER438">
        <v>0</v>
      </c>
      <c r="ES438">
        <v>0</v>
      </c>
      <c r="ET438">
        <v>0</v>
      </c>
      <c r="EU438">
        <v>0</v>
      </c>
      <c r="EV438">
        <v>0</v>
      </c>
      <c r="EW438">
        <v>2</v>
      </c>
      <c r="EX438" t="s">
        <v>1925</v>
      </c>
      <c r="EY438" t="s">
        <v>1925</v>
      </c>
      <c r="EZ438" t="s">
        <v>1925</v>
      </c>
      <c r="FA438" t="s">
        <v>1925</v>
      </c>
      <c r="FB438" t="s">
        <v>1925</v>
      </c>
      <c r="FC438" t="s">
        <v>1925</v>
      </c>
      <c r="FD438" t="s">
        <v>1925</v>
      </c>
      <c r="FE438">
        <v>0</v>
      </c>
      <c r="FF438" t="s">
        <v>1925</v>
      </c>
      <c r="FG438" t="s">
        <v>1925</v>
      </c>
      <c r="FH438" t="s">
        <v>1925</v>
      </c>
      <c r="FI438" t="s">
        <v>1925</v>
      </c>
      <c r="FJ438" t="s">
        <v>1925</v>
      </c>
      <c r="FK438" t="s">
        <v>1925</v>
      </c>
      <c r="FL438">
        <v>0</v>
      </c>
      <c r="FM438">
        <v>1</v>
      </c>
      <c r="FN438">
        <v>0</v>
      </c>
      <c r="FO438">
        <v>0</v>
      </c>
      <c r="FP438">
        <v>0</v>
      </c>
      <c r="FQ438">
        <v>0</v>
      </c>
      <c r="FR438">
        <v>2</v>
      </c>
      <c r="FS438" t="s">
        <v>1925</v>
      </c>
      <c r="FT438" t="s">
        <v>1925</v>
      </c>
      <c r="FU438" t="s">
        <v>1925</v>
      </c>
      <c r="FV438" t="s">
        <v>1925</v>
      </c>
      <c r="FW438" t="s">
        <v>1925</v>
      </c>
      <c r="FX438" t="s">
        <v>1925</v>
      </c>
      <c r="FY438" t="s">
        <v>1925</v>
      </c>
      <c r="FZ438" t="s">
        <v>1925</v>
      </c>
      <c r="GA438" t="s">
        <v>1925</v>
      </c>
      <c r="GB438" t="s">
        <v>1925</v>
      </c>
      <c r="GC438">
        <v>1</v>
      </c>
      <c r="GD438">
        <v>0</v>
      </c>
      <c r="GE438">
        <v>1</v>
      </c>
      <c r="GF438">
        <v>1</v>
      </c>
      <c r="GG438">
        <v>0</v>
      </c>
      <c r="GH438">
        <v>1</v>
      </c>
      <c r="GI438">
        <v>1</v>
      </c>
      <c r="GJ438">
        <v>1</v>
      </c>
      <c r="GK438">
        <v>0</v>
      </c>
      <c r="GL438">
        <v>0</v>
      </c>
      <c r="GM438">
        <v>0</v>
      </c>
      <c r="GN438">
        <v>1</v>
      </c>
      <c r="GO438">
        <v>0</v>
      </c>
      <c r="GP438">
        <v>0</v>
      </c>
      <c r="GQ438">
        <v>1</v>
      </c>
      <c r="GR438">
        <v>1</v>
      </c>
      <c r="GS438">
        <v>1</v>
      </c>
      <c r="GT438">
        <v>0</v>
      </c>
      <c r="GU438">
        <v>1</v>
      </c>
      <c r="GV438">
        <v>0</v>
      </c>
      <c r="GW438">
        <v>0</v>
      </c>
      <c r="GX438">
        <v>0</v>
      </c>
      <c r="GY438">
        <v>0</v>
      </c>
      <c r="GZ438">
        <v>0</v>
      </c>
      <c r="HA438">
        <v>0</v>
      </c>
      <c r="HB438">
        <v>0</v>
      </c>
      <c r="HC438">
        <v>0</v>
      </c>
      <c r="HD438">
        <v>0</v>
      </c>
      <c r="HE438">
        <v>0</v>
      </c>
      <c r="HF438" t="s">
        <v>1925</v>
      </c>
      <c r="HG438" t="s">
        <v>1925</v>
      </c>
      <c r="HH438" t="s">
        <v>1925</v>
      </c>
      <c r="HI438" t="s">
        <v>1925</v>
      </c>
      <c r="HJ438" t="s">
        <v>1925</v>
      </c>
      <c r="HK438" t="s">
        <v>1925</v>
      </c>
      <c r="HL438" t="s">
        <v>1925</v>
      </c>
      <c r="HM438" t="s">
        <v>1925</v>
      </c>
      <c r="HN438" t="s">
        <v>1925</v>
      </c>
      <c r="HO438" t="s">
        <v>1925</v>
      </c>
      <c r="HP438" t="s">
        <v>1925</v>
      </c>
      <c r="HQ438" t="s">
        <v>1925</v>
      </c>
      <c r="HR438" t="s">
        <v>1925</v>
      </c>
      <c r="HS438" t="s">
        <v>1925</v>
      </c>
    </row>
    <row r="439" spans="1:227" x14ac:dyDescent="0.35">
      <c r="A439" t="s">
        <v>1917</v>
      </c>
      <c r="B439" s="1">
        <v>39448</v>
      </c>
      <c r="C439" s="1">
        <v>43435</v>
      </c>
      <c r="D439">
        <v>1</v>
      </c>
      <c r="E439">
        <v>1</v>
      </c>
      <c r="F439">
        <v>1</v>
      </c>
      <c r="G439">
        <v>0</v>
      </c>
      <c r="H439">
        <v>0</v>
      </c>
      <c r="I439">
        <v>0</v>
      </c>
      <c r="J439">
        <v>0</v>
      </c>
      <c r="K439">
        <v>0</v>
      </c>
      <c r="L439">
        <v>0</v>
      </c>
      <c r="M439">
        <v>0</v>
      </c>
      <c r="N439">
        <v>0</v>
      </c>
      <c r="O439">
        <v>0</v>
      </c>
      <c r="P439">
        <v>0</v>
      </c>
      <c r="Q439">
        <v>0</v>
      </c>
      <c r="R439">
        <v>0</v>
      </c>
      <c r="S439">
        <v>1</v>
      </c>
      <c r="T439">
        <v>0</v>
      </c>
      <c r="U439">
        <v>0</v>
      </c>
      <c r="V439">
        <v>1</v>
      </c>
      <c r="W439">
        <v>1</v>
      </c>
      <c r="X439">
        <v>0</v>
      </c>
      <c r="Y439">
        <v>0</v>
      </c>
      <c r="Z439">
        <v>0</v>
      </c>
      <c r="AA439">
        <v>0</v>
      </c>
      <c r="AB439">
        <v>0</v>
      </c>
      <c r="AC439">
        <v>1</v>
      </c>
      <c r="AD439">
        <v>1</v>
      </c>
      <c r="AE439">
        <v>0</v>
      </c>
      <c r="AF439">
        <v>0</v>
      </c>
      <c r="AG439">
        <v>0</v>
      </c>
      <c r="AH439">
        <v>1</v>
      </c>
      <c r="AI439">
        <v>0</v>
      </c>
      <c r="AJ439">
        <v>0</v>
      </c>
      <c r="AK439">
        <v>0</v>
      </c>
      <c r="AL439">
        <v>0</v>
      </c>
      <c r="AM439">
        <v>0</v>
      </c>
      <c r="AN439">
        <v>1</v>
      </c>
      <c r="AO439">
        <v>1</v>
      </c>
      <c r="AP439">
        <v>0</v>
      </c>
      <c r="AQ439">
        <v>0</v>
      </c>
      <c r="AR439">
        <v>0</v>
      </c>
      <c r="AS439">
        <v>1</v>
      </c>
      <c r="AT439">
        <v>0</v>
      </c>
      <c r="AU439">
        <v>0</v>
      </c>
      <c r="AV439">
        <v>0</v>
      </c>
      <c r="AW439">
        <v>0</v>
      </c>
      <c r="AX439">
        <v>0</v>
      </c>
      <c r="AY439">
        <v>0</v>
      </c>
      <c r="AZ439">
        <v>0</v>
      </c>
      <c r="BA439">
        <v>0</v>
      </c>
      <c r="BB439">
        <v>0</v>
      </c>
      <c r="BC439">
        <v>0</v>
      </c>
      <c r="BD439">
        <v>0</v>
      </c>
      <c r="BE439">
        <v>0</v>
      </c>
      <c r="BF439">
        <v>0</v>
      </c>
      <c r="BG439">
        <v>0</v>
      </c>
      <c r="BH439">
        <v>0</v>
      </c>
      <c r="BI439">
        <v>0</v>
      </c>
      <c r="BJ439">
        <v>1</v>
      </c>
      <c r="BK439">
        <v>0</v>
      </c>
      <c r="BL439">
        <v>0</v>
      </c>
      <c r="BM439">
        <v>0</v>
      </c>
      <c r="BN439">
        <v>0</v>
      </c>
      <c r="BO439">
        <v>0</v>
      </c>
      <c r="BP439">
        <v>1</v>
      </c>
      <c r="BQ439">
        <v>0</v>
      </c>
      <c r="BR439">
        <v>0</v>
      </c>
      <c r="BS439">
        <v>0</v>
      </c>
      <c r="BT439">
        <v>1</v>
      </c>
      <c r="BU439">
        <v>0</v>
      </c>
      <c r="BV439">
        <v>0</v>
      </c>
      <c r="BW439">
        <v>0</v>
      </c>
      <c r="BX439">
        <v>0</v>
      </c>
      <c r="BY439">
        <v>0</v>
      </c>
      <c r="BZ439">
        <v>0</v>
      </c>
      <c r="CA439">
        <v>0</v>
      </c>
      <c r="CB439">
        <v>0</v>
      </c>
      <c r="CC439">
        <v>0</v>
      </c>
      <c r="CD439">
        <v>0</v>
      </c>
      <c r="CE439">
        <v>0</v>
      </c>
      <c r="CF439">
        <v>0</v>
      </c>
      <c r="CG439">
        <v>0</v>
      </c>
      <c r="CH439">
        <v>0</v>
      </c>
      <c r="CI439">
        <v>0</v>
      </c>
      <c r="CJ439">
        <v>0</v>
      </c>
      <c r="CK439">
        <v>0</v>
      </c>
      <c r="CL439">
        <v>0</v>
      </c>
      <c r="CM439">
        <v>0</v>
      </c>
      <c r="CN439">
        <v>1</v>
      </c>
      <c r="CO439" t="s">
        <v>1925</v>
      </c>
      <c r="CP439" t="s">
        <v>1925</v>
      </c>
      <c r="CQ439" t="s">
        <v>1925</v>
      </c>
      <c r="CR439" t="s">
        <v>1925</v>
      </c>
      <c r="CS439" t="s">
        <v>1925</v>
      </c>
      <c r="CT439" t="s">
        <v>1925</v>
      </c>
      <c r="CU439" t="s">
        <v>1925</v>
      </c>
      <c r="CV439" t="s">
        <v>1925</v>
      </c>
      <c r="CW439">
        <v>0</v>
      </c>
      <c r="CX439">
        <v>1</v>
      </c>
      <c r="CY439">
        <v>1</v>
      </c>
      <c r="CZ439">
        <v>0</v>
      </c>
      <c r="DA439">
        <v>0</v>
      </c>
      <c r="DB439">
        <v>0</v>
      </c>
      <c r="DC439">
        <v>1</v>
      </c>
      <c r="DD439">
        <v>1</v>
      </c>
      <c r="DE439">
        <v>0</v>
      </c>
      <c r="DF439">
        <v>0</v>
      </c>
      <c r="DG439">
        <v>0</v>
      </c>
      <c r="DH439">
        <v>1</v>
      </c>
      <c r="DI439">
        <v>0</v>
      </c>
      <c r="DJ439">
        <v>0</v>
      </c>
      <c r="DK439">
        <v>0</v>
      </c>
      <c r="DL439">
        <v>0</v>
      </c>
      <c r="DM439">
        <v>0</v>
      </c>
      <c r="DN439">
        <v>1</v>
      </c>
      <c r="DO439">
        <v>0</v>
      </c>
      <c r="DP439">
        <v>1</v>
      </c>
      <c r="DQ439">
        <v>1</v>
      </c>
      <c r="DR439">
        <v>0</v>
      </c>
      <c r="DS439">
        <v>0</v>
      </c>
      <c r="DT439">
        <v>0</v>
      </c>
      <c r="DU439">
        <v>0</v>
      </c>
      <c r="DV439">
        <v>0</v>
      </c>
      <c r="DW439">
        <v>0</v>
      </c>
      <c r="DX439">
        <v>0</v>
      </c>
      <c r="DY439">
        <v>0</v>
      </c>
      <c r="DZ439">
        <v>0</v>
      </c>
      <c r="EA439">
        <v>0</v>
      </c>
      <c r="EB439">
        <v>0</v>
      </c>
      <c r="EC439">
        <v>0</v>
      </c>
      <c r="ED439">
        <v>0</v>
      </c>
      <c r="EE439">
        <v>0</v>
      </c>
      <c r="EF439">
        <v>0</v>
      </c>
      <c r="EG439">
        <v>0</v>
      </c>
      <c r="EH439">
        <v>0</v>
      </c>
      <c r="EI439">
        <v>1</v>
      </c>
      <c r="EJ439">
        <v>0</v>
      </c>
      <c r="EK439">
        <v>0</v>
      </c>
      <c r="EL439">
        <v>0</v>
      </c>
      <c r="EM439">
        <v>0</v>
      </c>
      <c r="EN439">
        <v>0</v>
      </c>
      <c r="EO439">
        <v>0</v>
      </c>
      <c r="EP439">
        <v>0</v>
      </c>
      <c r="EQ439">
        <v>0</v>
      </c>
      <c r="ER439">
        <v>0</v>
      </c>
      <c r="ES439">
        <v>0</v>
      </c>
      <c r="ET439">
        <v>0</v>
      </c>
      <c r="EU439">
        <v>1</v>
      </c>
      <c r="EV439">
        <v>0</v>
      </c>
      <c r="EW439">
        <v>2</v>
      </c>
      <c r="EX439" t="s">
        <v>1925</v>
      </c>
      <c r="EY439" t="s">
        <v>1925</v>
      </c>
      <c r="EZ439" t="s">
        <v>1925</v>
      </c>
      <c r="FA439" t="s">
        <v>1925</v>
      </c>
      <c r="FB439" t="s">
        <v>1925</v>
      </c>
      <c r="FC439" t="s">
        <v>1925</v>
      </c>
      <c r="FD439" t="s">
        <v>1925</v>
      </c>
      <c r="FE439">
        <v>0</v>
      </c>
      <c r="FF439" t="s">
        <v>1925</v>
      </c>
      <c r="FG439" t="s">
        <v>1925</v>
      </c>
      <c r="FH439" t="s">
        <v>1925</v>
      </c>
      <c r="FI439" t="s">
        <v>1925</v>
      </c>
      <c r="FJ439" t="s">
        <v>1925</v>
      </c>
      <c r="FK439" t="s">
        <v>1925</v>
      </c>
      <c r="FL439">
        <v>0</v>
      </c>
      <c r="FM439">
        <v>0</v>
      </c>
      <c r="FN439">
        <v>0</v>
      </c>
      <c r="FO439">
        <v>0</v>
      </c>
      <c r="FP439">
        <v>0</v>
      </c>
      <c r="FQ439">
        <v>1</v>
      </c>
      <c r="FR439">
        <v>2</v>
      </c>
      <c r="FS439" t="s">
        <v>1925</v>
      </c>
      <c r="FT439" t="s">
        <v>1925</v>
      </c>
      <c r="FU439" t="s">
        <v>1925</v>
      </c>
      <c r="FV439" t="s">
        <v>1925</v>
      </c>
      <c r="FW439" t="s">
        <v>1925</v>
      </c>
      <c r="FX439" t="s">
        <v>1925</v>
      </c>
      <c r="FY439" t="s">
        <v>1925</v>
      </c>
      <c r="FZ439" t="s">
        <v>1925</v>
      </c>
      <c r="GA439" t="s">
        <v>1925</v>
      </c>
      <c r="GB439" t="s">
        <v>1925</v>
      </c>
      <c r="GC439">
        <v>0</v>
      </c>
      <c r="GD439" t="s">
        <v>1925</v>
      </c>
      <c r="GE439" t="s">
        <v>1925</v>
      </c>
      <c r="GF439" t="s">
        <v>1925</v>
      </c>
      <c r="GG439" t="s">
        <v>1925</v>
      </c>
      <c r="GH439" t="s">
        <v>1925</v>
      </c>
      <c r="GI439" t="s">
        <v>1925</v>
      </c>
      <c r="GJ439" t="s">
        <v>1925</v>
      </c>
      <c r="GK439" t="s">
        <v>1925</v>
      </c>
      <c r="GL439" t="s">
        <v>1925</v>
      </c>
      <c r="GM439" t="s">
        <v>1925</v>
      </c>
      <c r="GN439" t="s">
        <v>1925</v>
      </c>
      <c r="GO439" t="s">
        <v>1925</v>
      </c>
      <c r="GP439" t="s">
        <v>1925</v>
      </c>
      <c r="GQ439" t="s">
        <v>1925</v>
      </c>
      <c r="GR439" t="s">
        <v>1925</v>
      </c>
      <c r="GS439" t="s">
        <v>1925</v>
      </c>
      <c r="GT439" t="s">
        <v>1925</v>
      </c>
      <c r="GU439" t="s">
        <v>1925</v>
      </c>
      <c r="GV439" t="s">
        <v>1925</v>
      </c>
      <c r="GW439" t="s">
        <v>1925</v>
      </c>
      <c r="GX439" t="s">
        <v>1925</v>
      </c>
      <c r="GY439" t="s">
        <v>1925</v>
      </c>
      <c r="GZ439" t="s">
        <v>1925</v>
      </c>
      <c r="HA439" t="s">
        <v>1925</v>
      </c>
      <c r="HB439" t="s">
        <v>1925</v>
      </c>
      <c r="HC439" t="s">
        <v>1925</v>
      </c>
      <c r="HD439" t="s">
        <v>1925</v>
      </c>
      <c r="HE439">
        <v>1</v>
      </c>
      <c r="HF439">
        <v>1</v>
      </c>
      <c r="HG439">
        <v>1</v>
      </c>
      <c r="HH439">
        <v>0</v>
      </c>
      <c r="HI439">
        <v>0</v>
      </c>
      <c r="HJ439">
        <v>0</v>
      </c>
      <c r="HK439">
        <v>0</v>
      </c>
      <c r="HL439">
        <v>0</v>
      </c>
      <c r="HM439">
        <v>0</v>
      </c>
      <c r="HN439">
        <v>0</v>
      </c>
      <c r="HO439">
        <v>0</v>
      </c>
      <c r="HP439">
        <v>0</v>
      </c>
      <c r="HQ439">
        <v>0</v>
      </c>
      <c r="HR439">
        <v>0</v>
      </c>
      <c r="HS439">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Data</vt:lpstr>
      <vt:lpstr>Statistical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Hess</dc:creator>
  <cp:lastModifiedBy>Alexandra Nicole Hess</cp:lastModifiedBy>
  <dcterms:created xsi:type="dcterms:W3CDTF">2019-05-03T20:17:33Z</dcterms:created>
  <dcterms:modified xsi:type="dcterms:W3CDTF">2019-05-03T20:42:12Z</dcterms:modified>
</cp:coreProperties>
</file>