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lat\Documents\CPHLR Admin\"/>
    </mc:Choice>
  </mc:AlternateContent>
  <xr:revisionPtr revIDLastSave="0" documentId="13_ncr:40009_{0F68FA00-F221-475E-B9DA-7AE0C4C5CC6C}" xr6:coauthVersionLast="46" xr6:coauthVersionMax="46" xr10:uidLastSave="{00000000-0000-0000-0000-000000000000}"/>
  <bookViews>
    <workbookView xWindow="14303" yWindow="-98" windowWidth="28995" windowHeight="15796"/>
  </bookViews>
  <sheets>
    <sheet name="Statistical" sheetId="1" r:id="rId1"/>
    <sheet name="Standard" sheetId="2" r:id="rId2"/>
  </sheets>
  <calcPr calcId="0"/>
</workbook>
</file>

<file path=xl/calcChain.xml><?xml version="1.0" encoding="utf-8"?>
<calcChain xmlns="http://schemas.openxmlformats.org/spreadsheetml/2006/main">
  <c r="AH109" i="2" l="1"/>
  <c r="AE109" i="2"/>
  <c r="AB109" i="2"/>
  <c r="Y109" i="2"/>
  <c r="V109" i="2"/>
  <c r="S109" i="2"/>
  <c r="P109" i="2"/>
  <c r="M109" i="2"/>
  <c r="J109" i="2"/>
  <c r="G109" i="2"/>
  <c r="D109" i="2"/>
  <c r="AH108" i="2"/>
  <c r="AE108" i="2"/>
  <c r="AB108" i="2"/>
  <c r="Y108" i="2"/>
  <c r="V108" i="2"/>
  <c r="P108" i="2"/>
  <c r="M108" i="2"/>
  <c r="J108" i="2"/>
  <c r="G108" i="2"/>
  <c r="D108" i="2"/>
  <c r="AH107" i="2"/>
  <c r="AE107" i="2"/>
  <c r="AB107" i="2"/>
  <c r="Y107" i="2"/>
  <c r="V107" i="2"/>
  <c r="P107" i="2"/>
  <c r="M107" i="2"/>
  <c r="J107" i="2"/>
  <c r="G107" i="2"/>
  <c r="D107" i="2"/>
  <c r="AH106" i="2"/>
  <c r="AE106" i="2"/>
  <c r="AB106" i="2"/>
  <c r="Y106" i="2"/>
  <c r="V106" i="2"/>
  <c r="P106" i="2"/>
  <c r="M106" i="2"/>
  <c r="J106" i="2"/>
  <c r="G106" i="2"/>
  <c r="D106" i="2"/>
  <c r="AH105" i="2"/>
  <c r="AE105" i="2"/>
  <c r="AB105" i="2"/>
  <c r="Y105" i="2"/>
  <c r="V105" i="2"/>
  <c r="P105" i="2"/>
  <c r="M105" i="2"/>
  <c r="J105" i="2"/>
  <c r="G105" i="2"/>
  <c r="D105" i="2"/>
  <c r="AH104" i="2"/>
  <c r="AE104" i="2"/>
  <c r="AB104" i="2"/>
  <c r="Y104" i="2"/>
  <c r="V104" i="2"/>
  <c r="P104" i="2"/>
  <c r="M104" i="2"/>
  <c r="J104" i="2"/>
  <c r="G104" i="2"/>
  <c r="D104" i="2"/>
  <c r="AH103" i="2"/>
  <c r="AE103" i="2"/>
  <c r="AB103" i="2"/>
  <c r="Y103" i="2"/>
  <c r="V103" i="2"/>
  <c r="P103" i="2"/>
  <c r="M103" i="2"/>
  <c r="J103" i="2"/>
  <c r="G103" i="2"/>
  <c r="D103" i="2"/>
  <c r="AH102" i="2"/>
  <c r="AE102" i="2"/>
  <c r="AB102" i="2"/>
  <c r="Y102" i="2"/>
  <c r="V102" i="2"/>
  <c r="P102" i="2"/>
  <c r="M102" i="2"/>
  <c r="J102" i="2"/>
  <c r="G102" i="2"/>
  <c r="D102" i="2"/>
  <c r="AH101" i="2"/>
  <c r="AE101" i="2"/>
  <c r="AB101" i="2"/>
  <c r="Y101" i="2"/>
  <c r="V101" i="2"/>
  <c r="S101" i="2"/>
  <c r="P101" i="2"/>
  <c r="M101" i="2"/>
  <c r="J101" i="2"/>
  <c r="G101" i="2"/>
  <c r="D101" i="2"/>
  <c r="AH100" i="2"/>
  <c r="AE100" i="2"/>
  <c r="AB100" i="2"/>
  <c r="Y100" i="2"/>
  <c r="V100" i="2"/>
  <c r="S100" i="2"/>
  <c r="P100" i="2"/>
  <c r="M100" i="2"/>
  <c r="J100" i="2"/>
  <c r="G100" i="2"/>
  <c r="D100" i="2"/>
  <c r="AH99" i="2"/>
  <c r="AE99" i="2"/>
  <c r="AB99" i="2"/>
  <c r="Y99" i="2"/>
  <c r="V99" i="2"/>
  <c r="S99" i="2"/>
  <c r="P99" i="2"/>
  <c r="M99" i="2"/>
  <c r="J99" i="2"/>
  <c r="G99" i="2"/>
  <c r="D99" i="2"/>
  <c r="AH98" i="2"/>
  <c r="AE98" i="2"/>
  <c r="AB98" i="2"/>
  <c r="Y98" i="2"/>
  <c r="V98" i="2"/>
  <c r="S98" i="2"/>
  <c r="P98" i="2"/>
  <c r="M98" i="2"/>
  <c r="J98" i="2"/>
  <c r="G98" i="2"/>
  <c r="D98" i="2"/>
  <c r="AH97" i="2"/>
  <c r="AB97" i="2"/>
  <c r="Y97" i="2"/>
  <c r="V97" i="2"/>
  <c r="P97" i="2"/>
  <c r="M97" i="2"/>
  <c r="J97" i="2"/>
  <c r="G97" i="2"/>
  <c r="D97" i="2"/>
  <c r="AH96" i="2"/>
  <c r="AE96" i="2"/>
  <c r="AB96" i="2"/>
  <c r="Y96" i="2"/>
  <c r="V96" i="2"/>
  <c r="S96" i="2"/>
  <c r="P96" i="2"/>
  <c r="M96" i="2"/>
  <c r="J96" i="2"/>
  <c r="G96" i="2"/>
  <c r="D96" i="2"/>
  <c r="AH95" i="2"/>
  <c r="AE95" i="2"/>
  <c r="AB95" i="2"/>
  <c r="Y95" i="2"/>
  <c r="V95" i="2"/>
  <c r="S95" i="2"/>
  <c r="P95" i="2"/>
  <c r="M95" i="2"/>
  <c r="J95" i="2"/>
  <c r="G95" i="2"/>
  <c r="D95" i="2"/>
  <c r="AH94" i="2"/>
  <c r="AE94" i="2"/>
  <c r="AB94" i="2"/>
  <c r="Y94" i="2"/>
  <c r="V94" i="2"/>
  <c r="S94" i="2"/>
  <c r="P94" i="2"/>
  <c r="M94" i="2"/>
  <c r="J94" i="2"/>
  <c r="G94" i="2"/>
  <c r="D94" i="2"/>
  <c r="AH93" i="2"/>
  <c r="AE93" i="2"/>
  <c r="AB93" i="2"/>
  <c r="Y93" i="2"/>
  <c r="V93" i="2"/>
  <c r="S93" i="2"/>
  <c r="P93" i="2"/>
  <c r="M93" i="2"/>
  <c r="J93" i="2"/>
  <c r="G93" i="2"/>
  <c r="D93" i="2"/>
  <c r="AH92" i="2"/>
  <c r="AE92" i="2"/>
  <c r="AB92" i="2"/>
  <c r="Y92" i="2"/>
  <c r="V92" i="2"/>
  <c r="S92" i="2"/>
  <c r="P92" i="2"/>
  <c r="M92" i="2"/>
  <c r="J92" i="2"/>
  <c r="G92" i="2"/>
  <c r="D92" i="2"/>
  <c r="AH91" i="2"/>
  <c r="AE91" i="2"/>
  <c r="AB91" i="2"/>
  <c r="Y91" i="2"/>
  <c r="V91" i="2"/>
  <c r="S91" i="2"/>
  <c r="P91" i="2"/>
  <c r="M91" i="2"/>
  <c r="J91" i="2"/>
  <c r="G91" i="2"/>
  <c r="D91" i="2"/>
  <c r="AH90" i="2"/>
  <c r="AE90" i="2"/>
  <c r="AB90" i="2"/>
  <c r="Y90" i="2"/>
  <c r="V90" i="2"/>
  <c r="S90" i="2"/>
  <c r="P90" i="2"/>
  <c r="M90" i="2"/>
  <c r="J90" i="2"/>
  <c r="G90" i="2"/>
  <c r="D90" i="2"/>
  <c r="AH89" i="2"/>
  <c r="AE89" i="2"/>
  <c r="AB89" i="2"/>
  <c r="Y89" i="2"/>
  <c r="V89" i="2"/>
  <c r="P89" i="2"/>
  <c r="M89" i="2"/>
  <c r="J89" i="2"/>
  <c r="G89" i="2"/>
  <c r="D89" i="2"/>
  <c r="AH88" i="2"/>
  <c r="AE88" i="2"/>
  <c r="AB88" i="2"/>
  <c r="Y88" i="2"/>
  <c r="V88" i="2"/>
  <c r="S88" i="2"/>
  <c r="P88" i="2"/>
  <c r="M88" i="2"/>
  <c r="J88" i="2"/>
  <c r="G88" i="2"/>
  <c r="D88" i="2"/>
  <c r="AH87" i="2"/>
  <c r="AE87" i="2"/>
  <c r="AB87" i="2"/>
  <c r="Y87" i="2"/>
  <c r="V87" i="2"/>
  <c r="P87" i="2"/>
  <c r="M87" i="2"/>
  <c r="J87" i="2"/>
  <c r="G87" i="2"/>
  <c r="D87" i="2"/>
  <c r="AH86" i="2"/>
  <c r="AE86" i="2"/>
  <c r="AB86" i="2"/>
  <c r="Y86" i="2"/>
  <c r="V86" i="2"/>
  <c r="P86" i="2"/>
  <c r="M86" i="2"/>
  <c r="J86" i="2"/>
  <c r="G86" i="2"/>
  <c r="D86" i="2"/>
  <c r="AH85" i="2"/>
  <c r="AB85" i="2"/>
  <c r="Y85" i="2"/>
  <c r="V85" i="2"/>
  <c r="P85" i="2"/>
  <c r="M85" i="2"/>
  <c r="J85" i="2"/>
  <c r="G85" i="2"/>
  <c r="D85" i="2"/>
  <c r="AH84" i="2"/>
  <c r="AE84" i="2"/>
  <c r="AB84" i="2"/>
  <c r="Y84" i="2"/>
  <c r="V84" i="2"/>
  <c r="P84" i="2"/>
  <c r="M84" i="2"/>
  <c r="J84" i="2"/>
  <c r="G84" i="2"/>
  <c r="D84" i="2"/>
  <c r="AH83" i="2"/>
  <c r="AE83" i="2"/>
  <c r="AB83" i="2"/>
  <c r="Y83" i="2"/>
  <c r="V83" i="2"/>
  <c r="P83" i="2"/>
  <c r="M83" i="2"/>
  <c r="J83" i="2"/>
  <c r="G83" i="2"/>
  <c r="D83" i="2"/>
  <c r="AH82" i="2"/>
  <c r="AE82" i="2"/>
  <c r="AB82" i="2"/>
  <c r="Y82" i="2"/>
  <c r="V82" i="2"/>
  <c r="P82" i="2"/>
  <c r="M82" i="2"/>
  <c r="J82" i="2"/>
  <c r="G82" i="2"/>
  <c r="D82" i="2"/>
  <c r="AH81" i="2"/>
  <c r="AE81" i="2"/>
  <c r="AB81" i="2"/>
  <c r="Y81" i="2"/>
  <c r="V81" i="2"/>
  <c r="P81" i="2"/>
  <c r="M81" i="2"/>
  <c r="J81" i="2"/>
  <c r="G81" i="2"/>
  <c r="D81" i="2"/>
  <c r="AH80" i="2"/>
  <c r="AE80" i="2"/>
  <c r="AB80" i="2"/>
  <c r="Y80" i="2"/>
  <c r="V80" i="2"/>
  <c r="P80" i="2"/>
  <c r="M80" i="2"/>
  <c r="J80" i="2"/>
  <c r="G80" i="2"/>
  <c r="D80" i="2"/>
  <c r="AH79" i="2"/>
  <c r="AE79" i="2"/>
  <c r="AB79" i="2"/>
  <c r="Y79" i="2"/>
  <c r="V79" i="2"/>
  <c r="P79" i="2"/>
  <c r="M79" i="2"/>
  <c r="J79" i="2"/>
  <c r="G79" i="2"/>
  <c r="D79" i="2"/>
  <c r="AH78" i="2"/>
  <c r="AE78" i="2"/>
  <c r="AB78" i="2"/>
  <c r="Y78" i="2"/>
  <c r="V78" i="2"/>
  <c r="P78" i="2"/>
  <c r="M78" i="2"/>
  <c r="J78" i="2"/>
  <c r="G78" i="2"/>
  <c r="D78" i="2"/>
  <c r="AH77" i="2"/>
  <c r="AE77" i="2"/>
  <c r="AB77" i="2"/>
  <c r="Y77" i="2"/>
  <c r="V77" i="2"/>
  <c r="P77" i="2"/>
  <c r="M77" i="2"/>
  <c r="J77" i="2"/>
  <c r="G77" i="2"/>
  <c r="D77" i="2"/>
  <c r="AH76" i="2"/>
  <c r="AE76" i="2"/>
  <c r="AB76" i="2"/>
  <c r="Y76" i="2"/>
  <c r="V76" i="2"/>
  <c r="P76" i="2"/>
  <c r="M76" i="2"/>
  <c r="J76" i="2"/>
  <c r="G76" i="2"/>
  <c r="D76" i="2"/>
  <c r="AH75" i="2"/>
  <c r="AE75" i="2"/>
  <c r="AB75" i="2"/>
  <c r="Y75" i="2"/>
  <c r="V75" i="2"/>
  <c r="P75" i="2"/>
  <c r="M75" i="2"/>
  <c r="J75" i="2"/>
  <c r="G75" i="2"/>
  <c r="D75" i="2"/>
  <c r="AH74" i="2"/>
  <c r="AE74" i="2"/>
  <c r="AB74" i="2"/>
  <c r="Y74" i="2"/>
  <c r="V74" i="2"/>
  <c r="P74" i="2"/>
  <c r="M74" i="2"/>
  <c r="J74" i="2"/>
  <c r="G74" i="2"/>
  <c r="D74" i="2"/>
  <c r="AH73" i="2"/>
  <c r="AE73" i="2"/>
  <c r="AB73" i="2"/>
  <c r="Y73" i="2"/>
  <c r="V73" i="2"/>
  <c r="S73" i="2"/>
  <c r="P73" i="2"/>
  <c r="M73" i="2"/>
  <c r="J73" i="2"/>
  <c r="G73" i="2"/>
  <c r="D73" i="2"/>
  <c r="AH72" i="2"/>
  <c r="AE72" i="2"/>
  <c r="AB72" i="2"/>
  <c r="Y72" i="2"/>
  <c r="V72" i="2"/>
  <c r="S72" i="2"/>
  <c r="P72" i="2"/>
  <c r="M72" i="2"/>
  <c r="J72" i="2"/>
  <c r="G72" i="2"/>
  <c r="D72" i="2"/>
  <c r="AH71" i="2"/>
  <c r="AE71" i="2"/>
  <c r="AB71" i="2"/>
  <c r="Y71" i="2"/>
  <c r="V71" i="2"/>
  <c r="P71" i="2"/>
  <c r="M71" i="2"/>
  <c r="J71" i="2"/>
  <c r="G71" i="2"/>
  <c r="D71" i="2"/>
  <c r="AH70" i="2"/>
  <c r="AE70" i="2"/>
  <c r="AB70" i="2"/>
  <c r="Y70" i="2"/>
  <c r="V70" i="2"/>
  <c r="P70" i="2"/>
  <c r="M70" i="2"/>
  <c r="J70" i="2"/>
  <c r="G70" i="2"/>
  <c r="D70" i="2"/>
  <c r="AH69" i="2"/>
  <c r="AE69" i="2"/>
  <c r="AB69" i="2"/>
  <c r="Y69" i="2"/>
  <c r="V69" i="2"/>
  <c r="P69" i="2"/>
  <c r="M69" i="2"/>
  <c r="J69" i="2"/>
  <c r="G69" i="2"/>
  <c r="D69" i="2"/>
  <c r="AH68" i="2"/>
  <c r="AE68" i="2"/>
  <c r="AB68" i="2"/>
  <c r="Y68" i="2"/>
  <c r="V68" i="2"/>
  <c r="P68" i="2"/>
  <c r="M68" i="2"/>
  <c r="J68" i="2"/>
  <c r="G68" i="2"/>
  <c r="D68" i="2"/>
  <c r="AH67" i="2"/>
  <c r="AE67" i="2"/>
  <c r="AB67" i="2"/>
  <c r="Y67" i="2"/>
  <c r="V67" i="2"/>
  <c r="P67" i="2"/>
  <c r="M67" i="2"/>
  <c r="J67" i="2"/>
  <c r="G67" i="2"/>
  <c r="D67" i="2"/>
  <c r="AH66" i="2"/>
  <c r="AE66" i="2"/>
  <c r="AB66" i="2"/>
  <c r="Y66" i="2"/>
  <c r="V66" i="2"/>
  <c r="S66" i="2"/>
  <c r="P66" i="2"/>
  <c r="M66" i="2"/>
  <c r="J66" i="2"/>
  <c r="G66" i="2"/>
  <c r="D66" i="2"/>
  <c r="AH65" i="2"/>
  <c r="AE65" i="2"/>
  <c r="AB65" i="2"/>
  <c r="Y65" i="2"/>
  <c r="V65" i="2"/>
  <c r="P65" i="2"/>
  <c r="M65" i="2"/>
  <c r="J65" i="2"/>
  <c r="G65" i="2"/>
  <c r="D65" i="2"/>
  <c r="AH64" i="2"/>
  <c r="AE64" i="2"/>
  <c r="AB64" i="2"/>
  <c r="Y64" i="2"/>
  <c r="V64" i="2"/>
  <c r="P64" i="2"/>
  <c r="M64" i="2"/>
  <c r="J64" i="2"/>
  <c r="G64" i="2"/>
  <c r="D64" i="2"/>
  <c r="AH63" i="2"/>
  <c r="AE63" i="2"/>
  <c r="AB63" i="2"/>
  <c r="Y63" i="2"/>
  <c r="V63" i="2"/>
  <c r="S63" i="2"/>
  <c r="P63" i="2"/>
  <c r="M63" i="2"/>
  <c r="J63" i="2"/>
  <c r="G63" i="2"/>
  <c r="D63" i="2"/>
  <c r="AH62" i="2"/>
  <c r="AE62" i="2"/>
  <c r="AB62" i="2"/>
  <c r="Y62" i="2"/>
  <c r="V62" i="2"/>
  <c r="S62" i="2"/>
  <c r="P62" i="2"/>
  <c r="M62" i="2"/>
  <c r="J62" i="2"/>
  <c r="G62" i="2"/>
  <c r="D62" i="2"/>
  <c r="AH61" i="2"/>
  <c r="AE61" i="2"/>
  <c r="AB61" i="2"/>
  <c r="Y61" i="2"/>
  <c r="V61" i="2"/>
  <c r="S61" i="2"/>
  <c r="P61" i="2"/>
  <c r="M61" i="2"/>
  <c r="J61" i="2"/>
  <c r="G61" i="2"/>
  <c r="D61" i="2"/>
  <c r="AH60" i="2"/>
  <c r="AE60" i="2"/>
  <c r="AB60" i="2"/>
  <c r="Y60" i="2"/>
  <c r="V60" i="2"/>
  <c r="S60" i="2"/>
  <c r="P60" i="2"/>
  <c r="M60" i="2"/>
  <c r="J60" i="2"/>
  <c r="G60" i="2"/>
  <c r="D60" i="2"/>
  <c r="AH59" i="2"/>
  <c r="AE59" i="2"/>
  <c r="AB59" i="2"/>
  <c r="Y59" i="2"/>
  <c r="V59" i="2"/>
  <c r="S59" i="2"/>
  <c r="P59" i="2"/>
  <c r="M59" i="2"/>
  <c r="J59" i="2"/>
  <c r="G59" i="2"/>
  <c r="D59" i="2"/>
  <c r="AH58" i="2"/>
  <c r="AE58" i="2"/>
  <c r="AB58" i="2"/>
  <c r="Y58" i="2"/>
  <c r="V58" i="2"/>
  <c r="P58" i="2"/>
  <c r="M58" i="2"/>
  <c r="J58" i="2"/>
  <c r="G58" i="2"/>
  <c r="D58" i="2"/>
  <c r="AH57" i="2"/>
  <c r="AE57" i="2"/>
  <c r="AB57" i="2"/>
  <c r="Y57" i="2"/>
  <c r="V57" i="2"/>
  <c r="P57" i="2"/>
  <c r="M57" i="2"/>
  <c r="J57" i="2"/>
  <c r="G57" i="2"/>
  <c r="D57" i="2"/>
  <c r="AH56" i="2"/>
  <c r="AE56" i="2"/>
  <c r="AB56" i="2"/>
  <c r="Y56" i="2"/>
  <c r="V56" i="2"/>
  <c r="P56" i="2"/>
  <c r="M56" i="2"/>
  <c r="J56" i="2"/>
  <c r="G56" i="2"/>
  <c r="D56" i="2"/>
  <c r="AH55" i="2"/>
  <c r="AE55" i="2"/>
  <c r="AB55" i="2"/>
  <c r="Y55" i="2"/>
  <c r="V55" i="2"/>
  <c r="P55" i="2"/>
  <c r="M55" i="2"/>
  <c r="J55" i="2"/>
  <c r="G55" i="2"/>
  <c r="D55" i="2"/>
  <c r="AH54" i="2"/>
  <c r="AE54" i="2"/>
  <c r="AB54" i="2"/>
  <c r="Y54" i="2"/>
  <c r="V54" i="2"/>
  <c r="P54" i="2"/>
  <c r="M54" i="2"/>
  <c r="J54" i="2"/>
  <c r="G54" i="2"/>
  <c r="D54" i="2"/>
  <c r="AH53" i="2"/>
  <c r="AE53" i="2"/>
  <c r="AB53" i="2"/>
  <c r="Y53" i="2"/>
  <c r="V53" i="2"/>
  <c r="S53" i="2"/>
  <c r="P53" i="2"/>
  <c r="M53" i="2"/>
  <c r="J53" i="2"/>
  <c r="G53" i="2"/>
  <c r="D53" i="2"/>
  <c r="AH52" i="2"/>
  <c r="AE52" i="2"/>
  <c r="AB52" i="2"/>
  <c r="Y52" i="2"/>
  <c r="V52" i="2"/>
  <c r="S52" i="2"/>
  <c r="P52" i="2"/>
  <c r="M52" i="2"/>
  <c r="J52" i="2"/>
  <c r="G52" i="2"/>
  <c r="D52" i="2"/>
  <c r="AH51" i="2"/>
  <c r="AE51" i="2"/>
  <c r="AB51" i="2"/>
  <c r="Y51" i="2"/>
  <c r="V51" i="2"/>
  <c r="S51" i="2"/>
  <c r="P51" i="2"/>
  <c r="M51" i="2"/>
  <c r="J51" i="2"/>
  <c r="G51" i="2"/>
  <c r="D51" i="2"/>
  <c r="AH50" i="2"/>
  <c r="AE50" i="2"/>
  <c r="AB50" i="2"/>
  <c r="V50" i="2"/>
  <c r="P50" i="2"/>
  <c r="M50" i="2"/>
  <c r="J50" i="2"/>
  <c r="G50" i="2"/>
  <c r="D50" i="2"/>
  <c r="AH49" i="2"/>
  <c r="AE49" i="2"/>
  <c r="AB49" i="2"/>
  <c r="V49" i="2"/>
  <c r="P49" i="2"/>
  <c r="M49" i="2"/>
  <c r="J49" i="2"/>
  <c r="G49" i="2"/>
  <c r="D49" i="2"/>
  <c r="AH48" i="2"/>
  <c r="AE48" i="2"/>
  <c r="AB48" i="2"/>
  <c r="Y48" i="2"/>
  <c r="V48" i="2"/>
  <c r="P48" i="2"/>
  <c r="M48" i="2"/>
  <c r="J48" i="2"/>
  <c r="G48" i="2"/>
  <c r="D48" i="2"/>
  <c r="AH47" i="2"/>
  <c r="AE47" i="2"/>
  <c r="AB47" i="2"/>
  <c r="Y47" i="2"/>
  <c r="V47" i="2"/>
  <c r="P47" i="2"/>
  <c r="M47" i="2"/>
  <c r="J47" i="2"/>
  <c r="G47" i="2"/>
  <c r="D47" i="2"/>
  <c r="AH46" i="2"/>
  <c r="AE46" i="2"/>
  <c r="AB46" i="2"/>
  <c r="Y46" i="2"/>
  <c r="V46" i="2"/>
  <c r="P46" i="2"/>
  <c r="M46" i="2"/>
  <c r="J46" i="2"/>
  <c r="G46" i="2"/>
  <c r="D46" i="2"/>
  <c r="AH45" i="2"/>
  <c r="AE45" i="2"/>
  <c r="AB45" i="2"/>
  <c r="Y45" i="2"/>
  <c r="V45" i="2"/>
  <c r="P45" i="2"/>
  <c r="M45" i="2"/>
  <c r="J45" i="2"/>
  <c r="G45" i="2"/>
  <c r="D45" i="2"/>
  <c r="AH44" i="2"/>
  <c r="AE44" i="2"/>
  <c r="AB44" i="2"/>
  <c r="Y44" i="2"/>
  <c r="V44" i="2"/>
  <c r="P44" i="2"/>
  <c r="M44" i="2"/>
  <c r="J44" i="2"/>
  <c r="G44" i="2"/>
  <c r="D44" i="2"/>
  <c r="AH43" i="2"/>
  <c r="AE43" i="2"/>
  <c r="AB43" i="2"/>
  <c r="Y43" i="2"/>
  <c r="V43" i="2"/>
  <c r="P43" i="2"/>
  <c r="M43" i="2"/>
  <c r="J43" i="2"/>
  <c r="G43" i="2"/>
  <c r="D43" i="2"/>
  <c r="AH42" i="2"/>
  <c r="AE42" i="2"/>
  <c r="AB42" i="2"/>
  <c r="Y42" i="2"/>
  <c r="V42" i="2"/>
  <c r="P42" i="2"/>
  <c r="M42" i="2"/>
  <c r="J42" i="2"/>
  <c r="G42" i="2"/>
  <c r="D42" i="2"/>
  <c r="AH41" i="2"/>
  <c r="AE41" i="2"/>
  <c r="AB41" i="2"/>
  <c r="Y41" i="2"/>
  <c r="V41" i="2"/>
  <c r="S41" i="2"/>
  <c r="P41" i="2"/>
  <c r="M41" i="2"/>
  <c r="J41" i="2"/>
  <c r="G41" i="2"/>
  <c r="D41" i="2"/>
  <c r="AH40" i="2"/>
  <c r="AE40" i="2"/>
  <c r="AB40" i="2"/>
  <c r="Y40" i="2"/>
  <c r="V40" i="2"/>
  <c r="S40" i="2"/>
  <c r="P40" i="2"/>
  <c r="M40" i="2"/>
  <c r="J40" i="2"/>
  <c r="G40" i="2"/>
  <c r="D40" i="2"/>
  <c r="AH39" i="2"/>
  <c r="AE39" i="2"/>
  <c r="AB39" i="2"/>
  <c r="Y39" i="2"/>
  <c r="V39" i="2"/>
  <c r="S39" i="2"/>
  <c r="P39" i="2"/>
  <c r="M39" i="2"/>
  <c r="J39" i="2"/>
  <c r="G39" i="2"/>
  <c r="D39" i="2"/>
  <c r="AH38" i="2"/>
  <c r="AE38" i="2"/>
  <c r="AB38" i="2"/>
  <c r="Y38" i="2"/>
  <c r="V38" i="2"/>
  <c r="S38" i="2"/>
  <c r="P38" i="2"/>
  <c r="M38" i="2"/>
  <c r="J38" i="2"/>
  <c r="G38" i="2"/>
  <c r="D38" i="2"/>
  <c r="AH37" i="2"/>
  <c r="AE37" i="2"/>
  <c r="AB37" i="2"/>
  <c r="Y37" i="2"/>
  <c r="V37" i="2"/>
  <c r="S37" i="2"/>
  <c r="P37" i="2"/>
  <c r="M37" i="2"/>
  <c r="J37" i="2"/>
  <c r="G37" i="2"/>
  <c r="D37" i="2"/>
  <c r="AH36" i="2"/>
  <c r="AE36" i="2"/>
  <c r="AB36" i="2"/>
  <c r="Y36" i="2"/>
  <c r="V36" i="2"/>
  <c r="P36" i="2"/>
  <c r="M36" i="2"/>
  <c r="J36" i="2"/>
  <c r="G36" i="2"/>
  <c r="D36" i="2"/>
  <c r="AH35" i="2"/>
  <c r="AE35" i="2"/>
  <c r="AB35" i="2"/>
  <c r="Y35" i="2"/>
  <c r="V35" i="2"/>
  <c r="P35" i="2"/>
  <c r="M35" i="2"/>
  <c r="J35" i="2"/>
  <c r="G35" i="2"/>
  <c r="D35" i="2"/>
  <c r="AH34" i="2"/>
  <c r="AE34" i="2"/>
  <c r="AB34" i="2"/>
  <c r="Y34" i="2"/>
  <c r="V34" i="2"/>
  <c r="S34" i="2"/>
  <c r="P34" i="2"/>
  <c r="M34" i="2"/>
  <c r="J34" i="2"/>
  <c r="G34" i="2"/>
  <c r="D34" i="2"/>
  <c r="AH33" i="2"/>
  <c r="AE33" i="2"/>
  <c r="AB33" i="2"/>
  <c r="Y33" i="2"/>
  <c r="V33" i="2"/>
  <c r="S33" i="2"/>
  <c r="P33" i="2"/>
  <c r="M33" i="2"/>
  <c r="J33" i="2"/>
  <c r="G33" i="2"/>
  <c r="D33" i="2"/>
  <c r="AH32" i="2"/>
  <c r="AE32" i="2"/>
  <c r="AB32" i="2"/>
  <c r="Y32" i="2"/>
  <c r="V32" i="2"/>
  <c r="S32" i="2"/>
  <c r="P32" i="2"/>
  <c r="M32" i="2"/>
  <c r="J32" i="2"/>
  <c r="G32" i="2"/>
  <c r="D32" i="2"/>
  <c r="AH31" i="2"/>
  <c r="AE31" i="2"/>
  <c r="AB31" i="2"/>
  <c r="Y31" i="2"/>
  <c r="V31" i="2"/>
  <c r="S31" i="2"/>
  <c r="P31" i="2"/>
  <c r="M31" i="2"/>
  <c r="J31" i="2"/>
  <c r="G31" i="2"/>
  <c r="D31" i="2"/>
  <c r="AH30" i="2"/>
  <c r="AE30" i="2"/>
  <c r="AB30" i="2"/>
  <c r="Y30" i="2"/>
  <c r="V30" i="2"/>
  <c r="S30" i="2"/>
  <c r="P30" i="2"/>
  <c r="M30" i="2"/>
  <c r="J30" i="2"/>
  <c r="G30" i="2"/>
  <c r="D30" i="2"/>
  <c r="AH29" i="2"/>
  <c r="AE29" i="2"/>
  <c r="AB29" i="2"/>
  <c r="Y29" i="2"/>
  <c r="V29" i="2"/>
  <c r="S29" i="2"/>
  <c r="P29" i="2"/>
  <c r="M29" i="2"/>
  <c r="J29" i="2"/>
  <c r="G29" i="2"/>
  <c r="D29" i="2"/>
  <c r="AH28" i="2"/>
  <c r="AE28" i="2"/>
  <c r="AB28" i="2"/>
  <c r="Y28" i="2"/>
  <c r="V28" i="2"/>
  <c r="S28" i="2"/>
  <c r="P28" i="2"/>
  <c r="M28" i="2"/>
  <c r="J28" i="2"/>
  <c r="G28" i="2"/>
  <c r="D28" i="2"/>
  <c r="AH27" i="2"/>
  <c r="AE27" i="2"/>
  <c r="AB27" i="2"/>
  <c r="Y27" i="2"/>
  <c r="V27" i="2"/>
  <c r="P27" i="2"/>
  <c r="M27" i="2"/>
  <c r="J27" i="2"/>
  <c r="G27" i="2"/>
  <c r="D27" i="2"/>
  <c r="AH26" i="2"/>
  <c r="AE26" i="2"/>
  <c r="AB26" i="2"/>
  <c r="Y26" i="2"/>
  <c r="V26" i="2"/>
  <c r="P26" i="2"/>
  <c r="M26" i="2"/>
  <c r="J26" i="2"/>
  <c r="G26" i="2"/>
  <c r="D26" i="2"/>
  <c r="AH25" i="2"/>
  <c r="AE25" i="2"/>
  <c r="AB25" i="2"/>
  <c r="Y25" i="2"/>
  <c r="V25" i="2"/>
  <c r="S25" i="2"/>
  <c r="P25" i="2"/>
  <c r="M25" i="2"/>
  <c r="J25" i="2"/>
  <c r="G25" i="2"/>
  <c r="D25" i="2"/>
  <c r="AH24" i="2"/>
  <c r="AE24" i="2"/>
  <c r="AB24" i="2"/>
  <c r="Y24" i="2"/>
  <c r="V24" i="2"/>
  <c r="P24" i="2"/>
  <c r="J24" i="2"/>
  <c r="G24" i="2"/>
  <c r="D24" i="2"/>
  <c r="AH23" i="2"/>
  <c r="AE23" i="2"/>
  <c r="AB23" i="2"/>
  <c r="Y23" i="2"/>
  <c r="V23" i="2"/>
  <c r="P23" i="2"/>
  <c r="J23" i="2"/>
  <c r="G23" i="2"/>
  <c r="D23" i="2"/>
  <c r="AH22" i="2"/>
  <c r="AE22" i="2"/>
  <c r="AB22" i="2"/>
  <c r="Y22" i="2"/>
  <c r="V22" i="2"/>
  <c r="P22" i="2"/>
  <c r="M22" i="2"/>
  <c r="J22" i="2"/>
  <c r="G22" i="2"/>
  <c r="D22" i="2"/>
  <c r="AH21" i="2"/>
  <c r="AE21" i="2"/>
  <c r="AB21" i="2"/>
  <c r="Y21" i="2"/>
  <c r="V21" i="2"/>
  <c r="P21" i="2"/>
  <c r="M21" i="2"/>
  <c r="J21" i="2"/>
  <c r="G21" i="2"/>
  <c r="D21" i="2"/>
  <c r="AH20" i="2"/>
  <c r="AE20" i="2"/>
  <c r="AB20" i="2"/>
  <c r="Y20" i="2"/>
  <c r="V20" i="2"/>
  <c r="P20" i="2"/>
  <c r="M20" i="2"/>
  <c r="J20" i="2"/>
  <c r="G20" i="2"/>
  <c r="D20" i="2"/>
  <c r="AH19" i="2"/>
  <c r="AE19" i="2"/>
  <c r="AB19" i="2"/>
  <c r="Y19" i="2"/>
  <c r="V19" i="2"/>
  <c r="S19" i="2"/>
  <c r="P19" i="2"/>
  <c r="M19" i="2"/>
  <c r="J19" i="2"/>
  <c r="G19" i="2"/>
  <c r="D19" i="2"/>
  <c r="AH18" i="2"/>
  <c r="AE18" i="2"/>
  <c r="AB18" i="2"/>
  <c r="Y18" i="2"/>
  <c r="V18" i="2"/>
  <c r="S18" i="2"/>
  <c r="P18" i="2"/>
  <c r="M18" i="2"/>
  <c r="J18" i="2"/>
  <c r="G18" i="2"/>
  <c r="D18" i="2"/>
  <c r="AH17" i="2"/>
  <c r="AE17" i="2"/>
  <c r="AB17" i="2"/>
  <c r="Y17" i="2"/>
  <c r="V17" i="2"/>
  <c r="S17" i="2"/>
  <c r="P17" i="2"/>
  <c r="M17" i="2"/>
  <c r="J17" i="2"/>
  <c r="G17" i="2"/>
  <c r="D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P15" i="2"/>
  <c r="M15" i="2"/>
  <c r="J15" i="2"/>
  <c r="G15" i="2"/>
  <c r="D15" i="2"/>
  <c r="AH14" i="2"/>
  <c r="AE14" i="2"/>
  <c r="AB14" i="2"/>
  <c r="Y14" i="2"/>
  <c r="V14" i="2"/>
  <c r="P14" i="2"/>
  <c r="M14" i="2"/>
  <c r="J14" i="2"/>
  <c r="G14" i="2"/>
  <c r="D14" i="2"/>
  <c r="AH13" i="2"/>
  <c r="AE13" i="2"/>
  <c r="AB13" i="2"/>
  <c r="Y13" i="2"/>
  <c r="V13" i="2"/>
  <c r="P13" i="2"/>
  <c r="M13" i="2"/>
  <c r="J13" i="2"/>
  <c r="G13" i="2"/>
  <c r="D13" i="2"/>
  <c r="AH12" i="2"/>
  <c r="AE12" i="2"/>
  <c r="AB12" i="2"/>
  <c r="Y12" i="2"/>
  <c r="V12" i="2"/>
  <c r="P12" i="2"/>
  <c r="M12" i="2"/>
  <c r="J12" i="2"/>
  <c r="G12" i="2"/>
  <c r="D12" i="2"/>
  <c r="AH11" i="2"/>
  <c r="AE11" i="2"/>
  <c r="AB11" i="2"/>
  <c r="Y11" i="2"/>
  <c r="V11" i="2"/>
  <c r="P11" i="2"/>
  <c r="M11" i="2"/>
  <c r="J11" i="2"/>
  <c r="G11" i="2"/>
  <c r="D11" i="2"/>
  <c r="AH10" i="2"/>
  <c r="AB10" i="2"/>
  <c r="Y10" i="2"/>
  <c r="V10" i="2"/>
  <c r="S10" i="2"/>
  <c r="P10" i="2"/>
  <c r="M10" i="2"/>
  <c r="J10" i="2"/>
  <c r="G10" i="2"/>
  <c r="D10" i="2"/>
  <c r="AH9" i="2"/>
  <c r="AE9" i="2"/>
  <c r="AB9" i="2"/>
  <c r="Y9" i="2"/>
  <c r="V9" i="2"/>
  <c r="P9" i="2"/>
  <c r="M9" i="2"/>
  <c r="J9" i="2"/>
  <c r="G9" i="2"/>
  <c r="D9" i="2"/>
  <c r="AH8" i="2"/>
  <c r="AE8" i="2"/>
  <c r="AB8" i="2"/>
  <c r="Y8" i="2"/>
  <c r="V8" i="2"/>
  <c r="P8" i="2"/>
  <c r="M8" i="2"/>
  <c r="J8" i="2"/>
  <c r="G8" i="2"/>
  <c r="D8" i="2"/>
  <c r="AH7" i="2"/>
  <c r="AB7" i="2"/>
  <c r="Y7" i="2"/>
  <c r="V7" i="2"/>
  <c r="S7" i="2"/>
  <c r="P7" i="2"/>
  <c r="M7" i="2"/>
  <c r="J7" i="2"/>
  <c r="G7" i="2"/>
  <c r="D7" i="2"/>
  <c r="AH6" i="2"/>
  <c r="AE6" i="2"/>
  <c r="AB6" i="2"/>
  <c r="Y6" i="2"/>
  <c r="V6" i="2"/>
  <c r="P6" i="2"/>
  <c r="M6" i="2"/>
  <c r="J6" i="2"/>
  <c r="G6" i="2"/>
  <c r="D6" i="2"/>
  <c r="AH5" i="2"/>
  <c r="AE5" i="2"/>
  <c r="AB5" i="2"/>
  <c r="Y5" i="2"/>
  <c r="V5" i="2"/>
  <c r="P5" i="2"/>
  <c r="M5" i="2"/>
  <c r="J5" i="2"/>
  <c r="G5" i="2"/>
  <c r="D5" i="2"/>
  <c r="AH4" i="2"/>
  <c r="AE4" i="2"/>
  <c r="AB4" i="2"/>
  <c r="V4" i="2"/>
  <c r="P4" i="2"/>
  <c r="M4" i="2"/>
  <c r="J4" i="2"/>
  <c r="G4" i="2"/>
  <c r="D4" i="2"/>
  <c r="AH3" i="2"/>
  <c r="AE3" i="2"/>
  <c r="AB3" i="2"/>
  <c r="Y3" i="2"/>
  <c r="V3" i="2"/>
  <c r="S3" i="2"/>
  <c r="P3" i="2"/>
  <c r="M3" i="2"/>
  <c r="J3" i="2"/>
  <c r="G3" i="2"/>
  <c r="D3" i="2"/>
  <c r="AH2" i="2"/>
  <c r="AE2" i="2"/>
  <c r="AB2" i="2"/>
  <c r="Y2" i="2"/>
  <c r="V2" i="2"/>
  <c r="S2" i="2"/>
  <c r="P2" i="2"/>
  <c r="M2" i="2"/>
  <c r="J2" i="2"/>
  <c r="G2" i="2"/>
  <c r="D2" i="2"/>
</calcChain>
</file>

<file path=xl/sharedStrings.xml><?xml version="1.0" encoding="utf-8"?>
<sst xmlns="http://schemas.openxmlformats.org/spreadsheetml/2006/main" count="1336" uniqueCount="457">
  <si>
    <t>Effective Date</t>
  </si>
  <si>
    <t>Valid Through Date</t>
  </si>
  <si>
    <t>cc-law</t>
  </si>
  <si>
    <t>cccirer_Danger to self or others</t>
  </si>
  <si>
    <t>cccirer_Mentally ill</t>
  </si>
  <si>
    <t>cccirerDanger to self or others due to mental illness</t>
  </si>
  <si>
    <t>cccirer_Recently attempted suicide</t>
  </si>
  <si>
    <t>cccirer_Unable to meet basic needs</t>
  </si>
  <si>
    <t>cclength</t>
  </si>
  <si>
    <t>ccinit_Relative</t>
  </si>
  <si>
    <t>ccinit_Friend</t>
  </si>
  <si>
    <t>ccinitPolice officer</t>
  </si>
  <si>
    <t>ccinit_Peace officer</t>
  </si>
  <si>
    <t>ccinit_Parole officer</t>
  </si>
  <si>
    <t>ccinit_Physician</t>
  </si>
  <si>
    <t>ccinit_Nurse</t>
  </si>
  <si>
    <t>ccinit_Advanced practice registered nurse (APRN)</t>
  </si>
  <si>
    <t>ccinit_Physician assistant</t>
  </si>
  <si>
    <t>ccinit_Psychologist</t>
  </si>
  <si>
    <t>ccinit_Psychiatrist</t>
  </si>
  <si>
    <t>ccinitMental health professional</t>
  </si>
  <si>
    <t>ccinit_Any interested person</t>
  </si>
  <si>
    <t>ccinit_Medical directors</t>
  </si>
  <si>
    <t>ccinit_Hospital staff</t>
  </si>
  <si>
    <t>ccinit_Attorney</t>
  </si>
  <si>
    <t>ccinit_Judge</t>
  </si>
  <si>
    <t>ccinit_Social worker</t>
  </si>
  <si>
    <t>ccinit_Clergy</t>
  </si>
  <si>
    <t>ccinit_Government employee in the course of employment</t>
  </si>
  <si>
    <t>ccinit_County appointed professional</t>
  </si>
  <si>
    <t>ccinit_Mental health program</t>
  </si>
  <si>
    <t>ccinit_Guardian</t>
  </si>
  <si>
    <t>ccextrevyn</t>
  </si>
  <si>
    <t>ccwhener</t>
  </si>
  <si>
    <t>ccextnd</t>
  </si>
  <si>
    <t>ccinfoReason for commitment</t>
  </si>
  <si>
    <t>ccinfo_Right to refuse medication</t>
  </si>
  <si>
    <t>ccinfo_Right to refuse treatment</t>
  </si>
  <si>
    <t>ccinfo_Right to make a phone call</t>
  </si>
  <si>
    <t>ccinfoRight to see an attorney</t>
  </si>
  <si>
    <t>ccinfoRight to see a health care professional for an assessment</t>
  </si>
  <si>
    <t>ccinfo_Right to appeal the emergency commitment</t>
  </si>
  <si>
    <t>ccinfo_Nothing needs to be provided</t>
  </si>
  <si>
    <t>cchcpasmtPhysician</t>
  </si>
  <si>
    <t>cchcpasmt_Nurse</t>
  </si>
  <si>
    <t>cchcpasmtPsychiatrist</t>
  </si>
  <si>
    <t>cchcpasmt_Psychologist</t>
  </si>
  <si>
    <t>cchcpasmt_Mental health professional</t>
  </si>
  <si>
    <t>cchcpasmt_County appointed professional</t>
  </si>
  <si>
    <t>cchcpasmt_Advanced practice registered nurse (APRN)</t>
  </si>
  <si>
    <t>cchcpasmt_Physician assistant</t>
  </si>
  <si>
    <t>cchcpasmt_Social worker</t>
  </si>
  <si>
    <t>cchcpasmt_Coroner</t>
  </si>
  <si>
    <t>cchcpasmt_Type of healthcare professional not specified</t>
  </si>
  <si>
    <t>cchcpasmt_No assessment required</t>
  </si>
  <si>
    <t>cchrs</t>
  </si>
  <si>
    <t>cctrans</t>
  </si>
  <si>
    <t>ccfirearms</t>
  </si>
  <si>
    <t>Alabama</t>
  </si>
  <si>
    <t>Alaska</t>
  </si>
  <si>
    <t>.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</si>
  <si>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</si>
  <si>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</si>
  <si>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</si>
  <si>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</si>
  <si>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</si>
  <si>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</si>
  <si>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</si>
  <si>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</si>
  <si>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</si>
  <si>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</si>
  <si>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</si>
  <si>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</si>
  <si>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</si>
  <si>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</si>
  <si>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</si>
  <si>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</si>
  <si>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</si>
  <si>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</si>
  <si>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</si>
  <si>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</si>
  <si>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</si>
  <si>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</si>
  <si>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</si>
  <si>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</si>
  <si>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</si>
  <si>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</si>
  <si>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</si>
  <si>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</si>
  <si>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</si>
  <si>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</si>
  <si>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</si>
  <si>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</si>
  <si>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</si>
  <si>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</si>
  <si>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</si>
  <si>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</si>
  <si>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</si>
  <si>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</si>
  <si>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</si>
  <si>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</si>
  <si>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</si>
  <si>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</si>
  <si>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</si>
  <si>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</si>
  <si>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</si>
  <si>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</si>
  <si>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</si>
  <si>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</si>
  <si>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</si>
  <si>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Jurisdictions</t>
  </si>
  <si>
    <t>_citation_cc-law</t>
  </si>
  <si>
    <t>_caution_cc-law</t>
  </si>
  <si>
    <t>cccirer</t>
  </si>
  <si>
    <t>_citation_cccirer</t>
  </si>
  <si>
    <t>_caution_cccirer</t>
  </si>
  <si>
    <t>_citation_cclength</t>
  </si>
  <si>
    <t>_caution_cclength</t>
  </si>
  <si>
    <t>ccinit</t>
  </si>
  <si>
    <t>_citation_ccinit</t>
  </si>
  <si>
    <t>_caution_ccinit</t>
  </si>
  <si>
    <t>_citation_ccextrevyn</t>
  </si>
  <si>
    <t>_caution_ccextrevyn</t>
  </si>
  <si>
    <t>_citation_ccwhener</t>
  </si>
  <si>
    <t>_caution_ccwhener</t>
  </si>
  <si>
    <t>_citation_ccextnd</t>
  </si>
  <si>
    <t>_caution_ccextnd</t>
  </si>
  <si>
    <t>ccinfo</t>
  </si>
  <si>
    <t>_citation_ccinfo</t>
  </si>
  <si>
    <t>_caution_ccinfo</t>
  </si>
  <si>
    <t>cchcpasmt</t>
  </si>
  <si>
    <t>_citation_cchcpasmt</t>
  </si>
  <si>
    <t>_caution_cchcpasmt</t>
  </si>
  <si>
    <t>_citation_cchrs</t>
  </si>
  <si>
    <t>_caution_cchrs</t>
  </si>
  <si>
    <t>_citation_cctrans</t>
  </si>
  <si>
    <t>_caution_cctrans</t>
  </si>
  <si>
    <t>_citation_ccfirearms</t>
  </si>
  <si>
    <t>_caution_ccfirearms</t>
  </si>
  <si>
    <t>Ala.Code § 22-52-91, Ala. Code § 22-52-7, Ala. Code § 22-52-92; Ala. Code § 22-52-90, Ala. Code § 22-52-1.2, Ala. Code § 22-52-10.8</t>
  </si>
  <si>
    <t>Ala. Code § 22-52-91</t>
  </si>
  <si>
    <t>Ala. Code § 22-52-90; Ala. Code § 22-52-91</t>
  </si>
  <si>
    <t>Ala. Code § 13A-11-72</t>
  </si>
  <si>
    <t>Alaska Stat. § 47.30.700, Alaska Stat.  § 47.30.705, Alaska Stat. § 47.30.710, Alaska Stat.  § 47.30.715, Alaska Stat.  § 47.30.720, Alaska Stat. § 47.30.725, Alaska Stat. § 47.30.730</t>
  </si>
  <si>
    <t>Alaska Stat. § 47.30.700</t>
  </si>
  <si>
    <t>Alaska Stat.  § 47.30.715</t>
  </si>
  <si>
    <t>Alaska Stat. § 47.30.705</t>
  </si>
  <si>
    <t>Reason for commitment, Right to refuse medication, Right to refuse treatment, Right to make a phone call, Right to see an attorney, Right to see a health care professional for an assessment, Right to appeal the emergency commitment</t>
  </si>
  <si>
    <t>Alaska Stat. § 47.30.710, Alaska Stat. § 47.30.725, Alaska Stat. § 47.30.825</t>
  </si>
  <si>
    <t>Alaska Stat. § 47.30.710</t>
  </si>
  <si>
    <t>Alaska Stat. § 47.30.870</t>
  </si>
  <si>
    <t>Ariz. Rev. Stat. § 36-524, Ariz. Rev. Stat. § 36-526</t>
  </si>
  <si>
    <t>Ariz. Rev. Stat. § 36-527</t>
  </si>
  <si>
    <t>Ariz. Rev. Stat. § 36-501, Ariz. Rev. Stat. § 36-524, Ariz. Rev. Stat. § 36-526</t>
  </si>
  <si>
    <t>Ariz. Rev. Stat. § 36-524, Ariz. Rev. Stat. § 36-526, Ariz. Rev. Stat. § 36-528, Ariz. Rev. Stat. § 36-529</t>
  </si>
  <si>
    <t>Ariz. Rev. Stat. § 36-501, Ariz. Rev. Stat. § 36-526</t>
  </si>
  <si>
    <t>Ariz. Rev. Stat. § 36-526</t>
  </si>
  <si>
    <t>Ark. Code § 20-47-210, Ark. Code § 20-47-205, Ark. Code § 20-47-211, Ark. Code § 20-47-212, Ark. Code § 20-47-213, Ark. Code § 20-47-102, Ark. Code § 20-47-103, Ark. Code § 5-73-103</t>
  </si>
  <si>
    <t>Ark. Code § 20-47-210</t>
  </si>
  <si>
    <t>Ark. Code § 20-47-210.</t>
  </si>
  <si>
    <t>Ark. Code § 20-47-211, Ark. Code. § 20-47-212</t>
  </si>
  <si>
    <t>Ark. Code § 5-73-103</t>
  </si>
  <si>
    <t>Cal. Welf. &amp; Inst. code § 5326.2, Cal. Welf. &amp; Inst. code § 5325, Cal. Welf. &amp; Inst. code § 5150.05, Cal. Welf. &amp; Inst. code § 5150.1, Cal. Welf. &amp; Inst. code § 5150.2, Cal. Welf. &amp; Inst. code § 5152 Evaluation, Cal. Welf. &amp; Inst. code § 5153, Cal. Welf. &amp; Inst. code § 5154, Cal. Welf. &amp; Inst. code § 5325.2, Cal. Welf. &amp; Inst. code § 5150</t>
  </si>
  <si>
    <t>Cal. Welf. &amp; Inst. code § 5150.05</t>
  </si>
  <si>
    <t>Cal. Welf. &amp; Inst. code § 5154</t>
  </si>
  <si>
    <t>Cal. Welf. &amp; Inst. code § 5150</t>
  </si>
  <si>
    <t>Cal. Welf. &amp; Inst. code § 5150, Cal. Welf. &amp; Inst. code § 5325.2, Cal. Welf. &amp; Inst. code § 5153</t>
  </si>
  <si>
    <t>Cal. Welf. &amp; Inst. code § 5152</t>
  </si>
  <si>
    <t>California legal text; California legal text</t>
  </si>
  <si>
    <t>Colo. Rev. Stat. § 27-65-105, Colo. Rev. Stat. § 27-65-106, Colo. Rev. Stat. § 27-65-107, Colo. Rev. Stat. § 27-65-117</t>
  </si>
  <si>
    <t>Colo. Rev. Stat. § 27-65-105</t>
  </si>
  <si>
    <t>Under Colo. Rev. Stat. § 27-65-105, External review not required when a police officer or mental health professional requests the commitment.</t>
  </si>
  <si>
    <t>Colo. Rev. Stat. § 27-65-117,</t>
  </si>
  <si>
    <t>Conn. Gen. Stat. § 17a-502</t>
  </si>
  <si>
    <t>Conn. Gen. Stat. § 17a-495, Conn. Gen. Stat. § 17a-502, Conn. Gen. Stat. § 17a-503</t>
  </si>
  <si>
    <t>Conn. Gen. Stat. § 17a-503</t>
  </si>
  <si>
    <t>An emergency commitment initiated by a physician may last for up to 15 days under Conn. Gen. Stat. § 17a-502.</t>
  </si>
  <si>
    <t>Conn. Gen. Stat. § 17a-502, Conn. Gen. Stat. § 17a-503</t>
  </si>
  <si>
    <t>Conn. Gen. Stat. § 17a-502, Conn. Gen. Stat. § 17a-503, Conn. Gen. Stat. § 17a-525</t>
  </si>
  <si>
    <t>An examination under Conn. Gen. Stat. § 17a-503 must be performed within 24 hours. An examination under Conn. Gen. Stat. § 17a-502 generally must be performed within 48 hours.</t>
  </si>
  <si>
    <t>Conn. Gen. Stat. § 17a-495, Conn. Gen. Stat. § 29-38c</t>
  </si>
  <si>
    <t>Del. Code tit. 16, § 5133; Del. Code tit. 16, § 5121A; Del. Code tit. 16, § 5122; Del.C. 16, § 5001; Del.C. tit. 16, § 5003</t>
  </si>
  <si>
    <t>Del. Code tit. 16, § 5122; Del.C. 16, § 5001; Del.C. tit. 16, § 5003</t>
  </si>
  <si>
    <t>Del. Code tit. 16, § 5122</t>
  </si>
  <si>
    <t>Del.Code tit. 16, § 5006</t>
  </si>
  <si>
    <t>Del. Code tit. 11, § 1448</t>
  </si>
  <si>
    <t>Del. Code tit. 16, § 5004; Del. Code tit. 16, § 5001</t>
  </si>
  <si>
    <t>Del. Code tit. 16, § 5004</t>
  </si>
  <si>
    <t>Del. Code tit. 16, § 5001</t>
  </si>
  <si>
    <t>Del. Code tit. 16, § 5007</t>
  </si>
  <si>
    <t>D.C. Code § 21-521, D.C. Code § 21-522 D.C. Code § 21-523D.C. Code § 21-524D.C. Code § 21-525D.C. Code § 21-526 D.C. Code § 21-527D.C. Code § 21-528 D.C. Code § 7-2502.03</t>
  </si>
  <si>
    <t>D.C. Code § 21-521</t>
  </si>
  <si>
    <t>D.C. Code § 21-523</t>
  </si>
  <si>
    <t>D.C. Code § 21-521, D.C. Code § 21-524</t>
  </si>
  <si>
    <t>D.C. Code § 21-524</t>
  </si>
  <si>
    <t>D.C. Code § 21-527</t>
  </si>
  <si>
    <t>D.C. Code § 7-2502.03</t>
  </si>
  <si>
    <t>Fla. Stat. § 394.463</t>
  </si>
  <si>
    <t>No external review required when the person initiating commitment is a police officer.  When a person filing for commitment  is not a police officer, they can either obtain an order from a judge or they can have a mental health professional execute a certificate for confirming the need for an emergency commitment.  Fla. Stat. § 394.463.</t>
  </si>
  <si>
    <t>Fla. Stat. §  790.065</t>
  </si>
  <si>
    <t>Fla. Stat. § 394.455; Fla. Stat. § 394.463</t>
  </si>
  <si>
    <t>Ga. Code § 37-3-41, Ga. Code § 37-3-42, Ga. Code § 37-3-43, Ga. Code § 37-3-44</t>
  </si>
  <si>
    <t>Ga. Code § 37-3-41</t>
  </si>
  <si>
    <t>Ga. Code § 37-3-43</t>
  </si>
  <si>
    <t>Ga. Code § 37-3-44, Ga. Code § 37-3-43, Ga. Code § 37-3-42</t>
  </si>
  <si>
    <t>Ga. Code § 37-3-42</t>
  </si>
  <si>
    <t>Haw. Rev. Stat. § 334-59 E, Haw. Rev. Stat. § 334-60.2, Haw. Rev. Stat. § 334-60.3, Haw. Rev. Stat. § 334-61</t>
  </si>
  <si>
    <t>Haw. Rev. Stat. § 334-59</t>
  </si>
  <si>
    <t>Police officer, Physician, Advanced practice registered nurse (APRN), Physician assistant, Psychologist, Mental health professional, Attorney, Judge, Social worker, Clergy, Government employee in the course of employment, County appointed professional</t>
  </si>
  <si>
    <t>Haw. Rev. Stat.  § 134-7</t>
  </si>
  <si>
    <t>Haw. Rev. Stat. § 334-59; Haw. Rev. Stat. § 334-60.2; Haw. Rev. Stat. § 334-60.3</t>
  </si>
  <si>
    <t>Idaho Code § 66-326, Idaho Code § 66-327, Idaho Code § 66-328, Idaho Code § 66-329, Idaho Code § 66-330, Idaho Code  § 66-333</t>
  </si>
  <si>
    <t>Idaho Code § 66-326</t>
  </si>
  <si>
    <t>405 Ill. Comp. Stat. 5/3-606, 405 Ill. Comp. Stat. 5/3-607, 405 Ill. Comp. Stat. 5/3-608, 405 Ill. Comp. Stat. 5/3-609, 405 Ill. Comp. Stat. 5/3-610, 405 Ill. Comp. Stat. 5/3-611</t>
  </si>
  <si>
    <t>405 Ill. Comp. Stat. 5/3-606</t>
  </si>
  <si>
    <t>405 Ill. Comp. Stat. 5/3-607</t>
  </si>
  <si>
    <t>405 Ill. Comp. Stat. 5/3-601, 405 Ill. Comp. Stat. 5/3-607, 405 Ill. Comp. Stat. 5/3-606</t>
  </si>
  <si>
    <t>405 Ill. Comp. Stat. 5/3-608405 Ill. Comp. Stat. 5/3-609405 Ill. Comp. Stat. 5/3-610</t>
  </si>
  <si>
    <t>405 Ill. Comp. Stat. 5/3-610</t>
  </si>
  <si>
    <t>720 Ill. Comp. Stat.  5/24-3.1</t>
  </si>
  <si>
    <t>405 Ill. Comp. Stat. 5/3-601; 405 Ill. Comp. Stat. 5/3-606, 405 Ill. Comp. Stat. 5/3-607</t>
  </si>
  <si>
    <t>Ind. Code § 12-26-5-1, Ind. Code § 12-26-5-2, Ind. Code § 12-26-5-3, Ind. Code § 12-26-5-4, Ind. Code § 12-26-5-5</t>
  </si>
  <si>
    <t>Ind. Code § 12-26-5-1</t>
  </si>
  <si>
    <t>Ind. Code § 12-26-5-1 S</t>
  </si>
  <si>
    <t>Ind. Code § 12-26-5-5</t>
  </si>
  <si>
    <t>Ind. Code § 12-26-5-3</t>
  </si>
  <si>
    <t>Iowa Code § 229.1</t>
  </si>
  <si>
    <t>Iowa Code § 229.22</t>
  </si>
  <si>
    <t>Iowa Code § 229.22, Iowa Code § 229.23</t>
  </si>
  <si>
    <t>Kan. Stat. § 59-2946, Kan. Stat. § 59-2948, Kan. Stat. § 59-2953, Kan. Stat. § 59-2954, Kan. Stat. § 59-2955, Kan. Stat. § 59-2957, Kan. Stat. § 59-2959, Kan. Stat. §  59-2970</t>
  </si>
  <si>
    <t>Kan. Stat. § 59-2946</t>
  </si>
  <si>
    <t>Kan. Stat. § 59-2954</t>
  </si>
  <si>
    <t>Kan. Stat. § 59-2954, Kan. Stat. § 59-2959</t>
  </si>
  <si>
    <t>Kan. Stat. § 59-2959</t>
  </si>
  <si>
    <t>Kan. Stat. § 59-2959, Kan. Stat. § 59-2953</t>
  </si>
  <si>
    <t>Kan. Stat. § 59-2953</t>
  </si>
  <si>
    <t>Kan. Stat. 21-6304</t>
  </si>
  <si>
    <t>Ky. Rev. Stat. § 202A.031, Ky. Rev. Stat. § 202A.026, Ky. Rev. Stat. § 202A.028, Ky. Rev. Stat. § 202A.041, Ky. Rev. Stat. § 202A.161</t>
  </si>
  <si>
    <t>Ky. Rev. Stat. § 202A.026</t>
  </si>
  <si>
    <t>Ky. Rev. Stat. § 202A.031</t>
  </si>
  <si>
    <t>Ky. Rev. Stat. § 202A.031, Ky. Rev. Stat. § 202A.028, Ky. Rev. Stat. § 202A.041</t>
  </si>
  <si>
    <t>Ky. Rev. Stat. § 202A.028</t>
  </si>
  <si>
    <t>Under Ky. Rev. Stat. § 202A.028, a court order is not required if a person has been brought to a hospital and physician orders the emergency commitment, or if a peace officer brings a patient to the hospital.</t>
  </si>
  <si>
    <t>Ky. Rev. Stat. § 202A.031, Ky. Rev. Stat. § 202A.161</t>
  </si>
  <si>
    <t>Ky. Rev. Stat. § 202A.161</t>
  </si>
  <si>
    <t>Ky. Rev. Stat. § 202A.041</t>
  </si>
  <si>
    <t>La. Rev. Stat. § 28:53</t>
  </si>
  <si>
    <t>La. Rev. Stat. § 28:54, La. Rev. Stat. § 28:53, La. Rev. Stat. § 28:171</t>
  </si>
  <si>
    <t>La. Rev. Stat. § 28:53, La. Rev. Stat. § 28:171</t>
  </si>
  <si>
    <t>Me. Rev. Stat. tit. 34  § 3801,  Me. Rev. Stat. tit. 34  § 3863</t>
  </si>
  <si>
    <t>Me. Rev. Stat. tit. 34  § 3863</t>
  </si>
  <si>
    <t xml:space="preserve"> Me. Rev. Stat. tit. 34 § 3870</t>
  </si>
  <si>
    <t>Me. Rev. Stat. tit. 34 § 3863; Me. Rev. Stat. tit. 34 § 3801</t>
  </si>
  <si>
    <t>Me. Rev. Stat. tit. 34 § 3862; Me. Rev. Stat. tit. 34 § 3863</t>
  </si>
  <si>
    <t>Me. Rev. Stat. tit. 34 § 3801; Me. Rev. Stat. tit. 34 § 3862; Me. Rev. Stat. tit. 34  § 3863; Me. Rev. Stat. tit. 34 § 3864</t>
  </si>
  <si>
    <t>Me. Rev. Stat. tit. 34 § 3862; Me. Rev. Stat. tit. 34  § 3863</t>
  </si>
  <si>
    <t>Md. Code, Health - General, § 10-623; MD Code, Health - General, § 10-624</t>
  </si>
  <si>
    <t>Md. Code, Health - General, § 10-623</t>
  </si>
  <si>
    <t>Md. Code, Health-General § 10-623</t>
  </si>
  <si>
    <t>No external review required if petitioning person is a: physician, psychologist, clinical social worker, licensed clinical professional counselor, clinical nurse specialist in psychiatric and mental health nursing, psychiatric nurse practitioner, licensed clinical marriage and family therapist, health officer or designee of a health officer, or peace officer. Md. Code, Health-General § 10-623.</t>
  </si>
  <si>
    <t>Md. Code, Health - General, § 10-624</t>
  </si>
  <si>
    <t>MD Code, Health - General, § 10-624 Duties of peace officers, emergency facilities</t>
  </si>
  <si>
    <t>Md. Code, Public Safety, § 5-133</t>
  </si>
  <si>
    <t>Mass. Gen Laws ch. 123, § 12</t>
  </si>
  <si>
    <t>Mass. Gen. Laws ch. 123, § 5, Mass. Gen Laws ch. 123, § 12</t>
  </si>
  <si>
    <t>Mass. Gen Laws ch. 140, § 131</t>
  </si>
  <si>
    <t>Mich. Comp. Laws § 330.1401, Mich. Comp. Laws § 330.1427, Mich. Comp. Laws § 330.1438</t>
  </si>
  <si>
    <t>Mich. Comp. Laws § 330.1401</t>
  </si>
  <si>
    <t>Under Mich. Comp. Laws § 330.1401(d) an individual can also be held for emergency commitment if their noncompliance with treatment has been a factor in their placement in a psychiatric hospital, prison, or jail, or a factor in their committing one or more acts of serious violent behavior within the past 48 months.</t>
  </si>
  <si>
    <t>Mich. Comp. Laws § 330.1438</t>
  </si>
  <si>
    <t>Mich. Comp. Laws § 330.1427</t>
  </si>
  <si>
    <t>Mich. Comp. Laws § 330.1438, Mich. Comp. Laws § 330.1447, Mich. Comp. Laws § 330.1448, Mich. Comp. Laws § 330.1449</t>
  </si>
  <si>
    <t>Mich. Comp. Laws § 330.1448</t>
  </si>
  <si>
    <t>Mich. Comp. Laws § 330.1401; Mich. Comp. Laws § 330.1427; Mich. Comp. Laws § 330.1438</t>
  </si>
  <si>
    <t>Mich. Comp. Laws § 330.1401; Mich. Comp. Laws § 330.1427</t>
  </si>
  <si>
    <t>Mich. Comp. Laws § 330.1429</t>
  </si>
  <si>
    <t>Mich. Comp. Laws § 330.1430; Mich. Comp. Laws § 330.1448; Mich. Comp. Laws § 330.1447</t>
  </si>
  <si>
    <t>Mich. Comp. Laws § 28.425b</t>
  </si>
  <si>
    <t>Minn. Stat. § 253B.05.</t>
  </si>
  <si>
    <t>A person who is gravely disabled must also be a danger to themselves or others to be short-term emergency committed. Minn. Stat. § 253B.05.</t>
  </si>
  <si>
    <t>Minn. Stat. § 253B.05., Minn. Stat. § 253B.02</t>
  </si>
  <si>
    <t>Reason for commitment, Right to refuse medication, Right to refuse treatment, Right to make a phone call, Right to see a health care professional for an assessment, Right to appeal the emergency commitment</t>
  </si>
  <si>
    <t>Minn. Stat. § 253B.03, Minn. Stat. § 253B.06., Minn. Stat. § 253B.092.</t>
  </si>
  <si>
    <t>Minn. Stat. § 253B.06.</t>
  </si>
  <si>
    <t>Minn. Stat. § 624.713.</t>
  </si>
  <si>
    <t>Miss. Code § 41-21-67.</t>
  </si>
  <si>
    <t>Miss. Code § 41-21-61.</t>
  </si>
  <si>
    <t>Miss. Code § 41-21-67</t>
  </si>
  <si>
    <t>Miss. Code § 41-21-102.</t>
  </si>
  <si>
    <t>Miss. Code § 41-21-67; Miss. Code § 41-21-69</t>
  </si>
  <si>
    <t>Mo. Rev. Stat. § 632.300, Mo. Code Regs. Ann. tit. 9, § 80-1.005</t>
  </si>
  <si>
    <t>Mo. Rev. Stat. § 632.005, Mo. Rev. Stat. § 632.300, Mo. Rev. Stat. § 632.305, Mo. Rev. Stat. § 632.337, Mo. Code Regs. Ann. tit. 9, § 80-1.005</t>
  </si>
  <si>
    <t>Mo. Rev. Stat. § 632.305, Mo. Rev. Stat. § 632.337, Mo. Code Regs. Ann. tit. 9, § 80-1.005</t>
  </si>
  <si>
    <t>Mo. Rev. Stat. § 632.005, Mo. Rev. Stat. § 632.300, Mo. Rev. Stat. § 632.305, Mo. Rev. Stat. § 632.337</t>
  </si>
  <si>
    <t>Mo. Rev. Stat. § 632.320, Mo. Rev. Stat. § 632.325</t>
  </si>
  <si>
    <t>Mo. Rev. Stat. § 632.005, Mo. Rev. Stat. § 632.320</t>
  </si>
  <si>
    <t>Mo. Rev. Stat. § 632.320</t>
  </si>
  <si>
    <t>Additionally, under Mo. Rev. Stat. § 632.320(2), a patient must also be examined by a licensed physician within 18 hours after arrival.</t>
  </si>
  <si>
    <t>Mont. Code § 53-20-129, Mont. Code § 53-21-129</t>
  </si>
  <si>
    <t>Mont. Code § 53-21-102, Mont. Code § 53-21-129</t>
  </si>
  <si>
    <t>Under Mont. Code § 53-20-129, which covers emergency admissions to a residential treatment facilities, a person believed to be seriously developmentally disabled may be admitted when necessary to "protect the person or others from death or serious bodily injury."</t>
  </si>
  <si>
    <t>Mont. Code § 53-21-129</t>
  </si>
  <si>
    <t>Under Mont. Code § 53-20-129(10), an emergency commitment to a residential treatment facility may be longer than 24 hours but not longer than 30 days.</t>
  </si>
  <si>
    <t>Under Mont. Code § 53-20-129, a person may only be committed to a residential treatment facility by a developmental disabilities professional, which includes a psychologist or psychiatrist with specialized developmental disabilities training.</t>
  </si>
  <si>
    <t>External review is only required for a person believed to be seriously developmentally disabled under Mont. Code § 53-20-129.</t>
  </si>
  <si>
    <t>Mont. Code § 53-21-115</t>
  </si>
  <si>
    <t>Mont. Code § 53-21-102, Mont. Code § 53-21-115</t>
  </si>
  <si>
    <t>Neb. Rev. Stat. § 71-908</t>
  </si>
  <si>
    <t>Neb. Rev. Stat. § 71-919</t>
  </si>
  <si>
    <t>Neb. Rev. Stat. § 71-959</t>
  </si>
  <si>
    <t>Nev. Rev. Stat. § 433A.115Nev. Rev. Stat. § 433A.120 Nev. Rev. Stat. § 433A.197 Nev. Rev. Stat. § 433A.210Nev. Rev. Stat. § 433A.160</t>
  </si>
  <si>
    <t>Nev. Rev. Stat. § 433A.210</t>
  </si>
  <si>
    <t>Nev. Rev. Stat. § 433A.197</t>
  </si>
  <si>
    <t>Nev. Rev. Stat. § 433A.160</t>
  </si>
  <si>
    <t>Nev. Rev. Stat. § 433A.160; Nev. Rev. Stat. § 433A.165</t>
  </si>
  <si>
    <t>Nev. Rev. Stat. § 433A.160; § 433A.165</t>
  </si>
  <si>
    <t>Nev. Rev. Stat. § 202.360</t>
  </si>
  <si>
    <t>Nev. Rev. Stat. § 433A.120; Nev. Rev. Stat. § 433A.150; Nev. Rev. Stat. § 433A.115; Nev. Rev. Stat. § 433A.160; Nev. Rev. Stat. § 433A.210</t>
  </si>
  <si>
    <t>Nev. Rev. Stat. § 433A.150; Nev. Rev. Stat. § 433A.115</t>
  </si>
  <si>
    <t>Nev. Rev. Stat. § 433A.150</t>
  </si>
  <si>
    <t>Nev. Rev. Stat. § 433A.165; Nev. Rev. Stat. § 433A.160</t>
  </si>
  <si>
    <t>N.H. Rev. Stat. § 135-C:27, N.H. Rev. Stat. § 135-C:28</t>
  </si>
  <si>
    <t>N.H. Rev. Stat. § 135-C:27</t>
  </si>
  <si>
    <t>N.H. Rev. Stat. § 135-C:32</t>
  </si>
  <si>
    <t>N.H. Rev. Stat. § 135-C:28</t>
  </si>
  <si>
    <t>N.H. Rev. Stat. § 135-C:31</t>
  </si>
  <si>
    <t>N.H. Rev. Stat. § 135-C:28, N.H. Rev. Stat. § 135-C:30</t>
  </si>
  <si>
    <t>N.H. Rev. Stat. § 135-C:33</t>
  </si>
  <si>
    <t>N.J. Stat. § 30:4-27.1, N.J. Stat. § 30:4-27.5, N.J. Stat. § 30:4-27.6, N.J. Admin. Code § 10:31–2.3</t>
  </si>
  <si>
    <t>N.J. Stat. § 30:4-27.2, N.J. Stat. § 30:4-27.6, N.J. Admin. Code § 10:31–1.3</t>
  </si>
  <si>
    <t>N.J. Stat. § 30:4-27.5, N.J. Stat. § 30:4-27.9, N.J. Admin. Code § 10:31–2.3</t>
  </si>
  <si>
    <t>N.J. Stat. § 30:4-27.2 , N.J. Stat. § 30:4-27.6, N.J. Admin. Code § 10:31–1.3</t>
  </si>
  <si>
    <t>N.J. Stat. § 30:4-24.2, N.J. Stat. § 30:4-27.1, N.J. Stat. § 30:4-27.5, N.J. Stat. § 30:4-27.11, N.J. Stat. § 30:4-27.11d, N.J. Stat. § 30:4-27.11e</t>
  </si>
  <si>
    <t>N.J. Stat. § 30:4-27.2 , N.J. Stat. § 30:4-27.5, N.J. Admin. Code § 10:31–1.3, N.J. Admin. Code § 10:31–2.3</t>
  </si>
  <si>
    <t>N.J. Stat. § 30:4-27.5, N.J. Admin. Code § 10:31–2.3</t>
  </si>
  <si>
    <t>N.J. Stat. § 2C: 58-3</t>
  </si>
  <si>
    <t>N.M. Stat. § 43-1-11,  N.M. Stat. § 43-1-10, N.M. Stat.§ 43-1-4, N.M. Stat. § 43-1-6, N.M. Stat. § 43-1-22</t>
  </si>
  <si>
    <t>N.M. Stat. 1978, § 43-1-10</t>
  </si>
  <si>
    <t>N.M. Stat. § 43-1-10</t>
  </si>
  <si>
    <t>N.M. Stat. § 43-1-6, N.M. Stat. § 43-1-4, N.M. Stat. § 43-1-10, N.M. Stat. § 43-1-4</t>
  </si>
  <si>
    <t>N.M. Stat. § 43-1-22</t>
  </si>
  <si>
    <t>N.M. Stat. § 29-19-4</t>
  </si>
  <si>
    <t>N.Y. Mental Hygiene Law § 9.39; N.Y. Mental Hygiene Law § 9.40; N.Y. Mental Hygiene Law § 9.41; N.Y. Mental Hygiene Law § 9.45; N.Y. Mental Hygiene Law § 9.46; N.Y. Mental Hygiene Law § 9.55; N.Y. Mental Hygiene Law § 9.57</t>
  </si>
  <si>
    <t>N.Y. Mental Hygiene Law § 9.39</t>
  </si>
  <si>
    <t>N.Y. Mental Hygiene Law § 9.40</t>
  </si>
  <si>
    <t>N.Y. Mental Hygiene Law § 9.41</t>
  </si>
  <si>
    <t>N.Y. Mental Hygiene Law § 9.43</t>
  </si>
  <si>
    <t>N.Y. Mental Hygiene Law § 9.40;  N.Y. Mental Hygiene Law § 9.39</t>
  </si>
  <si>
    <t>N.Y. Penal Law § 400.00</t>
  </si>
  <si>
    <t>N.C. Gen. Stat. § 122C-261, N.C. Gen. Stat. § 122C-262</t>
  </si>
  <si>
    <t>N.C. Gen. Stat. § 122C-3, N.C. Gen. Stat. § 122C-261, N.C. Gen. Stat. § 122C-262</t>
  </si>
  <si>
    <t>N.C. Gen. Stat. § 122C-261</t>
  </si>
  <si>
    <t>N.C. Gen. Stat. § 122C-51, N.C. Gen. Stat. § 122C-57, N.C. Gen. Stat. § 122C-61, N.C. Gen. Stat. § 122C-62, N.C. Gen. Stat. § 122C-261, N.C. Gen. Stat. § 122C-263, N.C. Gen. Stat. § 122C-266</t>
  </si>
  <si>
    <t>N.C. Gen. Stat. § 122C-266</t>
  </si>
  <si>
    <t>N.C. Gen. Stat. § 122C-263, N.C. Gen. Stat. § 122C-266</t>
  </si>
  <si>
    <t>N.C. Gen. Stat. § 122C-251, N.C. Gen. Stat. § 122C-263</t>
  </si>
  <si>
    <t>N.D. Cent. Code § 25-03.1-21, N.D. Cent. Code § 25-03.1-25, N.D. Cent. Code § 25-03.1-26</t>
  </si>
  <si>
    <t>N.D. Cent. Code § 25-03.1-25, N.D. Cent. Code § 25-03.1-21</t>
  </si>
  <si>
    <t>N.D. Cent. Code § 25-03.1-26</t>
  </si>
  <si>
    <t>A private facility may only hold an individual for up to twenty-three hours in anticipation of conveyance to a public facility. N.D. Cent. Code § 25-03.1-25(1)</t>
  </si>
  <si>
    <t>N.D. Cent. Code § 25-03.1-02, N.D. Cent. Code § 25-03.1-25, N.D. Cent. Code § 25-03.1-21</t>
  </si>
  <si>
    <t>N.D. Cent. Code § 25-03.1-25, N.D. Cent. Code § 25-03.1-26</t>
  </si>
  <si>
    <t>N.D. Cent. Code § 25-03.1-25, N.D. Cent. Code § 25-03.1-27</t>
  </si>
  <si>
    <t>N.D. Cent. Code § 25-03.1-02, N.D. Cent. Code § 25-03.1-04</t>
  </si>
  <si>
    <t>N.D. Cent. Code § 25-03.1-21</t>
  </si>
  <si>
    <t>N.D. Cent. Code § 25-03.1-25; N.D. Cent. Code § 25-03.1-21; N.D. Cent. Code § 25-03.1-02</t>
  </si>
  <si>
    <t>A private facility may only hold an individual for up to twenty-three hours in anticipation of conveyance to a public facility. N.D. Cent. Code § 25-03.1-25(1).</t>
  </si>
  <si>
    <t>N.D. Cent. Code § 25-03.1-25; N.D. Cent. Code § 25-03.1-21</t>
  </si>
  <si>
    <t>N.D. Cent. Code § 25-03.1-25; N.D. Cent. Code § 25-03.1-26</t>
  </si>
  <si>
    <t>N.D. Cent. Code § 25-03.1-25; N.D. Cent. Code § 25-03.1-27</t>
  </si>
  <si>
    <t>N.D. Cent. Code § 25-03.1-27; N.D. Cent. Code § 25-03.1-02; N.D. Cent. Code § 25-03.1-04</t>
  </si>
  <si>
    <t>N.D. Cent. Code § 25-03.1-27</t>
  </si>
  <si>
    <t>Ohio Rev. Code § 5122.10</t>
  </si>
  <si>
    <t>Ohio Rev. Code § 5122.01</t>
  </si>
  <si>
    <t>Ohio Rev. Code § 5122.27  Ohio Rev. Code § 5122.271  Ohio Rev. Code § 5122.29</t>
  </si>
  <si>
    <t>Okla. Stat. tit. 43A § 5-207</t>
  </si>
  <si>
    <t>Okla. Stat. tit. 43A § 5-207; Okla. Stat. tit. 43A § 5-206; Okla. Stat. tit. 43a, § 1-103</t>
  </si>
  <si>
    <t>Okla. Stat. tit. 43A § 5-206.</t>
  </si>
  <si>
    <t>Okla. Stat. tit. 43A § 5-207.</t>
  </si>
  <si>
    <t>Okla. Stat. tit. 43A § 5-208., Okla. Stat. tit. 43A § 4-107a, Okla. Stat. tit. 43A §  5-411</t>
  </si>
  <si>
    <t>Okla. Stat. tit. 43A § 5-208.</t>
  </si>
  <si>
    <t>Okla. Stat. tit. 21 § 1289.10</t>
  </si>
  <si>
    <t>Or. Rev. Stat. § 426.228, Or. Rev. Stat. § 426.231, Or. Rev. Stat. § 426.210, Or. Rev. Stat. § 426.200</t>
  </si>
  <si>
    <t>Or. Rev. Stat. § 426.228</t>
  </si>
  <si>
    <t>Or. Rev. Stat. § 426.200</t>
  </si>
  <si>
    <t>Or. Rev. Stat. § 426.228, Or. Rev. Stat. § 426.231</t>
  </si>
  <si>
    <t>Or. Rev. Stat. § 426.234</t>
  </si>
  <si>
    <t>Or. Rev. Stat. § 426.070</t>
  </si>
  <si>
    <t>Or. Rev. Stat. § 426.228; Or. Rev. Stat. § 426.231; Or. Rev. Stat. § 426.233</t>
  </si>
  <si>
    <t>Or. Rev. Stat. § 426.005; Or. Rev. Stat. § 426.228; Or. Rev. Stat. § 426.231; Or. Rev. Stat. § 426.233</t>
  </si>
  <si>
    <t>Or. Rev. Stat. § 426.234; Or. Rev. Stat. § 426.005</t>
  </si>
  <si>
    <t>50 PA. Cons. Stat. § 7301, 50 PA. Cons. Stat. § 7302</t>
  </si>
  <si>
    <t>50 PA. Cons. Stat. § 7301</t>
  </si>
  <si>
    <t>50 PA. Cons. Stat. § 7302</t>
  </si>
  <si>
    <t>R.I. Gen. Laws § 40.1-5-7</t>
  </si>
  <si>
    <t>R.I. Gen. Laws § 40.1-5-5, R.I. Gen. Laws § 40.1-5-7, R.I. Gen. Laws § 40.1-5-9</t>
  </si>
  <si>
    <t>R.I. Gen. Laws § 40.1-5-5, R.I. Gen. Laws § 40.1-5-7</t>
  </si>
  <si>
    <t>S.C. Code § 44-17-410</t>
  </si>
  <si>
    <t>S.C. Code § 44-17-430.</t>
  </si>
  <si>
    <t>S.C. Code § 44-17-410, S.C. Code § 44-17-430</t>
  </si>
  <si>
    <t>Any person petitioning for the commitment of another must include in their petition a doctor’s report made within the last three days. If the petitioning party cannot obtain a report, then the petition must be presented before a judge.</t>
  </si>
  <si>
    <t>S.C. Code § 44-17-410.</t>
  </si>
  <si>
    <t>S.C. Code § 44-17-430</t>
  </si>
  <si>
    <t>S.D. Codified Laws § 27A-10-1</t>
  </si>
  <si>
    <t>S.D. Codified Laws § 27A-10-5</t>
  </si>
  <si>
    <t>S.D. Codified Laws § 27A-10-1, S.D. Codified Laws § 27A-10-3</t>
  </si>
  <si>
    <t>S.D. Codified Laws § 27A-10-5.</t>
  </si>
  <si>
    <t>S.D. Codified Laws  § 23-7-7.1.</t>
  </si>
  <si>
    <t>Tenn. Code § 33-6-401, Tenn. Code § 33-6-402, Tenn. Code § 33-6-403</t>
  </si>
  <si>
    <t>Tenn. Code § 33-6-403</t>
  </si>
  <si>
    <t>Tenn. Code § 33-6-309, Tenn. Code § 33-6-403, Tenn. Code § 33-6-413, Tenn. Code § 33-6-414</t>
  </si>
  <si>
    <t>Tenn. Code § 33-6-402, Tenn. Code § 33-6-427</t>
  </si>
  <si>
    <t>Under Tenn. Code § 33-6-427, the commissioner may designate a person to perform the emergency commitment duties imposed on a physician if that person is a qualified mental health professional or licensed physician assistant who completes an approved emergency commitment training program.</t>
  </si>
  <si>
    <t>Tenn. Code § 33-6-413, Tenn. Code § 33-6-414</t>
  </si>
  <si>
    <t>Tenn. Code § 33-6-413</t>
  </si>
  <si>
    <t>Tenn. Code § 33-6-309</t>
  </si>
  <si>
    <t>Tenn. Code § 33-6-309, Tenn. Code § 33-6-403, Tenn. Code § 33-6-404</t>
  </si>
  <si>
    <t>Tenn. Code § 33-6-404, Tenn. Code § 33-6-427</t>
  </si>
  <si>
    <t>Tenn. Code § 33-6-404</t>
  </si>
  <si>
    <t>Tenn. Code § 33-6-413, Tenn. Code § 39-17-1316, Tenn. Code § 39-17-1351</t>
  </si>
  <si>
    <t>Tex. Health &amp; Safety Code § 573.001</t>
  </si>
  <si>
    <t>Tex. Health &amp; Safety Code § 573.021</t>
  </si>
  <si>
    <t>Tex. Health &amp; Safety Code § 573.001, Tex. Health &amp; Safety Code § 573.011,  Tex. Health &amp; Safety Code § 573.004</t>
  </si>
  <si>
    <t>Tex. Health &amp; Safety Code § 573.012</t>
  </si>
  <si>
    <t>Under Tex. Health &amp; Safety Code § 573.003 &amp; Tex. Health &amp; Safety Code § 573.004, external review is required only when the person initiating the process is not a peace officer.</t>
  </si>
  <si>
    <t>Tex. Health &amp; Safety Code § 573.025</t>
  </si>
  <si>
    <t>Tex. Government Code § 411.172</t>
  </si>
  <si>
    <t>Utah Code § 62A-15-629</t>
  </si>
  <si>
    <t>Utah Code § 62A-15-629.</t>
  </si>
  <si>
    <t>Under Utah Code § 62A-15-629, a person may only apply to have a person committed if they  have certification from a physician that the person is mentally ill and a danger to self or others made in the last three days. A peace officer can commit without a certification but must have probable cause.</t>
  </si>
  <si>
    <t>18 Vt. Stat. tit. § 7504, 18 Vt. Stat. tit. § 7611, 18 Vt. Stat. tit. § 7101,</t>
  </si>
  <si>
    <t>18 Vt. Stat. tit. § 7611, 18 Vt. Stat. tit. § 7101, 18 Vt. Stat. tit. § 7505</t>
  </si>
  <si>
    <t>18 Vt. Stat. tit. § 7508</t>
  </si>
  <si>
    <t>18 Vt. Stat. tit. § 7504</t>
  </si>
  <si>
    <t>18 Vt. Stat. tit. § 7505</t>
  </si>
  <si>
    <t>Under 18 Vt. Stat. tit. § 7505, external review not required except when a physician is unavailable at the hospital. 18 Vt. Stat. tit. § 7505.</t>
  </si>
  <si>
    <t>Under, 18 Vt. Stat. tit. § 7505(e) when a police officer files an emergency civil commitment, the certification is done after the person is admitted. If any other person files for commitment, the certification must be executed beforehand.</t>
  </si>
  <si>
    <t>18 Vt. Stat. tit. § 7510</t>
  </si>
  <si>
    <t>18 Vt. Stat. tit. § 7504, 18 Vt. Stat. tit. § 7509</t>
  </si>
  <si>
    <t>18 Vt. Stat. tit. § 7511</t>
  </si>
  <si>
    <t xml:space="preserve"> Va. Code § 37.2-808.</t>
  </si>
  <si>
    <t xml:space="preserve"> Va. Code § 37.2-808</t>
  </si>
  <si>
    <t>Va. Code § 37.2-809</t>
  </si>
  <si>
    <t>Va. Code § 37.2-808., Va. Code § 37.2-809</t>
  </si>
  <si>
    <t xml:space="preserve"> Va. Code § 37.2-808., Va. Code § 37.2-809</t>
  </si>
  <si>
    <t>Wash. Rev. Code § 71.05.156; Wash. Rev. Code § 71.05.154; Wash. Rev. Code § 71.05.153</t>
  </si>
  <si>
    <t>Wash. Rev. Code § 71.05.153</t>
  </si>
  <si>
    <t>Wash. Rev. Code §  71.05.153</t>
  </si>
  <si>
    <t>W. Va. Code § 27-5-2</t>
  </si>
  <si>
    <t>W. Va. Code § 27-5-2, W. Va. Code § 27-5-9</t>
  </si>
  <si>
    <t>Wis. Stat. § 51.15</t>
  </si>
  <si>
    <t>Wis. Stat. § 51.01, Wis. Stat. § 51.15</t>
  </si>
  <si>
    <t>Wis. Stat. § 51.15, Wis. Stat. § 51.22</t>
  </si>
  <si>
    <t>Wyo. Stat. § 25-10-109</t>
  </si>
  <si>
    <t>Wyo. Stat. § 25-10-101, Wyo. Stat. § 25-10-109</t>
  </si>
  <si>
    <t>Wyo. Stat. § 25-10-125</t>
  </si>
  <si>
    <t>Wyo. Stat. § 6-8-104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</si>
</sst>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9"/>
  <sheetViews>
    <sheetView tabSelected="1" workbookViewId="0"/>
  </sheetViews>
  <sheetFormatPr defaultRowHeight="14.5" x14ac:dyDescent="0.35"/>
  <cols>
    <col min="1" max="1" width="11.26953125" customWidth="1"/>
    <col min="2" max="2" width="11.08984375" customWidth="1"/>
    <col min="3" max="3" width="12" customWidth="1"/>
  </cols>
  <sheetData>
    <row r="1" spans="1:59" s="2" customFormat="1" ht="130.5" x14ac:dyDescent="0.35">
      <c r="A1" s="2" t="s">
        <v>110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</row>
    <row r="2" spans="1:59" x14ac:dyDescent="0.35">
      <c r="A2" t="s">
        <v>58</v>
      </c>
      <c r="B2" s="1">
        <v>41415</v>
      </c>
      <c r="C2" s="1">
        <v>42247</v>
      </c>
      <c r="D2">
        <v>1</v>
      </c>
      <c r="E2">
        <v>0</v>
      </c>
      <c r="F2">
        <v>0</v>
      </c>
      <c r="G2">
        <v>1</v>
      </c>
      <c r="H2">
        <v>0</v>
      </c>
      <c r="I2">
        <v>0</v>
      </c>
      <c r="J2">
        <v>6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1</v>
      </c>
      <c r="AJ2">
        <v>0</v>
      </c>
      <c r="AK2">
        <v>1</v>
      </c>
      <c r="AL2">
        <v>0</v>
      </c>
      <c r="AM2">
        <v>0</v>
      </c>
      <c r="AN2">
        <v>0</v>
      </c>
      <c r="AO2">
        <v>1</v>
      </c>
      <c r="AP2">
        <v>1</v>
      </c>
      <c r="AQ2">
        <v>0</v>
      </c>
      <c r="AR2">
        <v>0</v>
      </c>
      <c r="AS2">
        <v>1</v>
      </c>
      <c r="AT2">
        <v>0</v>
      </c>
      <c r="AU2">
        <v>1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</row>
    <row r="3" spans="1:59" x14ac:dyDescent="0.35">
      <c r="A3" t="s">
        <v>58</v>
      </c>
      <c r="B3" s="1">
        <v>42248</v>
      </c>
      <c r="C3" s="1">
        <v>42401</v>
      </c>
      <c r="D3">
        <v>1</v>
      </c>
      <c r="E3">
        <v>0</v>
      </c>
      <c r="F3">
        <v>0</v>
      </c>
      <c r="G3">
        <v>1</v>
      </c>
      <c r="H3">
        <v>0</v>
      </c>
      <c r="I3">
        <v>0</v>
      </c>
      <c r="J3">
        <v>6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1</v>
      </c>
      <c r="AJ3">
        <v>0</v>
      </c>
      <c r="AK3">
        <v>1</v>
      </c>
      <c r="AL3">
        <v>0</v>
      </c>
      <c r="AM3">
        <v>0</v>
      </c>
      <c r="AN3">
        <v>0</v>
      </c>
      <c r="AO3">
        <v>1</v>
      </c>
      <c r="AP3">
        <v>1</v>
      </c>
      <c r="AQ3">
        <v>0</v>
      </c>
      <c r="AR3">
        <v>0</v>
      </c>
      <c r="AS3">
        <v>1</v>
      </c>
      <c r="AT3">
        <v>0</v>
      </c>
      <c r="AU3">
        <v>1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1</v>
      </c>
    </row>
    <row r="4" spans="1:59" x14ac:dyDescent="0.35">
      <c r="A4" t="s">
        <v>59</v>
      </c>
      <c r="B4" s="1">
        <v>39985</v>
      </c>
      <c r="C4" s="1">
        <v>42401</v>
      </c>
      <c r="D4">
        <v>1</v>
      </c>
      <c r="E4">
        <v>0</v>
      </c>
      <c r="F4">
        <v>0</v>
      </c>
      <c r="G4">
        <v>1</v>
      </c>
      <c r="H4">
        <v>0</v>
      </c>
      <c r="I4">
        <v>1</v>
      </c>
      <c r="J4">
        <v>3</v>
      </c>
      <c r="K4">
        <v>0</v>
      </c>
      <c r="L4">
        <v>0</v>
      </c>
      <c r="M4">
        <v>0</v>
      </c>
      <c r="N4">
        <v>1</v>
      </c>
      <c r="O4">
        <v>0</v>
      </c>
      <c r="P4">
        <v>1</v>
      </c>
      <c r="Q4">
        <v>0</v>
      </c>
      <c r="R4">
        <v>0</v>
      </c>
      <c r="S4">
        <v>0</v>
      </c>
      <c r="T4">
        <v>1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 t="s">
        <v>60</v>
      </c>
      <c r="AJ4">
        <v>0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0</v>
      </c>
      <c r="AS4">
        <v>1</v>
      </c>
      <c r="AT4">
        <v>0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5</v>
      </c>
      <c r="BF4">
        <v>1</v>
      </c>
      <c r="BG4">
        <v>0</v>
      </c>
    </row>
    <row r="5" spans="1:59" x14ac:dyDescent="0.35">
      <c r="A5" t="s">
        <v>61</v>
      </c>
      <c r="B5" s="1">
        <v>41844</v>
      </c>
      <c r="C5" s="1">
        <v>42004</v>
      </c>
      <c r="D5">
        <v>1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1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 t="s">
        <v>60</v>
      </c>
      <c r="AJ5">
        <v>0</v>
      </c>
      <c r="AK5">
        <v>0</v>
      </c>
      <c r="AL5">
        <v>0</v>
      </c>
      <c r="AM5">
        <v>1</v>
      </c>
      <c r="AN5">
        <v>0</v>
      </c>
      <c r="AO5">
        <v>1</v>
      </c>
      <c r="AP5">
        <v>1</v>
      </c>
      <c r="AQ5">
        <v>0</v>
      </c>
      <c r="AR5">
        <v>0</v>
      </c>
      <c r="AS5">
        <v>1</v>
      </c>
      <c r="AT5">
        <v>1</v>
      </c>
      <c r="AU5">
        <v>1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</row>
    <row r="6" spans="1:59" x14ac:dyDescent="0.35">
      <c r="A6" t="s">
        <v>61</v>
      </c>
      <c r="B6" s="1">
        <v>42005</v>
      </c>
      <c r="C6" s="1">
        <v>42401</v>
      </c>
      <c r="D6">
        <v>1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1</v>
      </c>
      <c r="M6">
        <v>0</v>
      </c>
      <c r="N6">
        <v>1</v>
      </c>
      <c r="O6">
        <v>0</v>
      </c>
      <c r="P6">
        <v>1</v>
      </c>
      <c r="Q6">
        <v>1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 t="s">
        <v>60</v>
      </c>
      <c r="AJ6">
        <v>0</v>
      </c>
      <c r="AK6">
        <v>0</v>
      </c>
      <c r="AL6">
        <v>0</v>
      </c>
      <c r="AM6">
        <v>1</v>
      </c>
      <c r="AN6">
        <v>0</v>
      </c>
      <c r="AO6">
        <v>1</v>
      </c>
      <c r="AP6">
        <v>1</v>
      </c>
      <c r="AQ6">
        <v>0</v>
      </c>
      <c r="AR6">
        <v>0</v>
      </c>
      <c r="AS6">
        <v>1</v>
      </c>
      <c r="AT6">
        <v>1</v>
      </c>
      <c r="AU6">
        <v>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</row>
    <row r="7" spans="1:59" x14ac:dyDescent="0.35">
      <c r="A7" t="s">
        <v>62</v>
      </c>
      <c r="B7" s="1">
        <v>37818</v>
      </c>
      <c r="C7" s="1">
        <v>42401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1</v>
      </c>
      <c r="BE7" t="s">
        <v>60</v>
      </c>
      <c r="BF7">
        <v>0</v>
      </c>
      <c r="BG7">
        <v>1</v>
      </c>
    </row>
    <row r="8" spans="1:59" x14ac:dyDescent="0.35">
      <c r="A8" t="s">
        <v>63</v>
      </c>
      <c r="B8" s="1">
        <v>41640</v>
      </c>
      <c r="C8" s="1">
        <v>42369</v>
      </c>
      <c r="D8">
        <v>1</v>
      </c>
      <c r="E8">
        <v>0</v>
      </c>
      <c r="F8">
        <v>0</v>
      </c>
      <c r="G8">
        <v>1</v>
      </c>
      <c r="H8">
        <v>0</v>
      </c>
      <c r="I8">
        <v>1</v>
      </c>
      <c r="J8">
        <v>3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60</v>
      </c>
      <c r="AJ8">
        <v>0</v>
      </c>
      <c r="AK8">
        <v>1</v>
      </c>
      <c r="AL8">
        <v>1</v>
      </c>
      <c r="AM8">
        <v>1</v>
      </c>
      <c r="AN8">
        <v>1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1</v>
      </c>
    </row>
    <row r="9" spans="1:59" x14ac:dyDescent="0.35">
      <c r="A9" t="s">
        <v>63</v>
      </c>
      <c r="B9" s="1">
        <v>42370</v>
      </c>
      <c r="C9" s="1">
        <v>42401</v>
      </c>
      <c r="D9">
        <v>1</v>
      </c>
      <c r="E9">
        <v>0</v>
      </c>
      <c r="F9">
        <v>0</v>
      </c>
      <c r="G9">
        <v>1</v>
      </c>
      <c r="H9">
        <v>0</v>
      </c>
      <c r="I9">
        <v>1</v>
      </c>
      <c r="J9">
        <v>3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 t="s">
        <v>60</v>
      </c>
      <c r="AJ9">
        <v>0</v>
      </c>
      <c r="AK9">
        <v>1</v>
      </c>
      <c r="AL9">
        <v>1</v>
      </c>
      <c r="AM9">
        <v>1</v>
      </c>
      <c r="AN9">
        <v>1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1</v>
      </c>
    </row>
    <row r="10" spans="1:59" x14ac:dyDescent="0.35">
      <c r="A10" t="s">
        <v>64</v>
      </c>
      <c r="B10" s="1">
        <v>40725</v>
      </c>
      <c r="C10" s="1">
        <v>42401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  <c r="J10">
        <v>3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1</v>
      </c>
      <c r="W10">
        <v>1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</v>
      </c>
      <c r="AO10">
        <v>1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1</v>
      </c>
      <c r="BE10" t="s">
        <v>60</v>
      </c>
      <c r="BF10">
        <v>0</v>
      </c>
      <c r="BG10">
        <v>0</v>
      </c>
    </row>
    <row r="11" spans="1:59" x14ac:dyDescent="0.35">
      <c r="A11" t="s">
        <v>65</v>
      </c>
      <c r="B11" s="1">
        <v>41548</v>
      </c>
      <c r="C11" s="1">
        <v>42277</v>
      </c>
      <c r="D11">
        <v>1</v>
      </c>
      <c r="E11">
        <v>0</v>
      </c>
      <c r="F11">
        <v>0</v>
      </c>
      <c r="G11">
        <v>1</v>
      </c>
      <c r="H11">
        <v>0</v>
      </c>
      <c r="I11">
        <v>1</v>
      </c>
      <c r="J11">
        <v>3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 t="s">
        <v>60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1</v>
      </c>
      <c r="AQ11">
        <v>1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5</v>
      </c>
      <c r="BF11">
        <v>0</v>
      </c>
      <c r="BG11">
        <v>1</v>
      </c>
    </row>
    <row r="12" spans="1:59" x14ac:dyDescent="0.35">
      <c r="A12" t="s">
        <v>65</v>
      </c>
      <c r="B12" s="1">
        <v>42278</v>
      </c>
      <c r="C12" s="1">
        <v>42401</v>
      </c>
      <c r="D12">
        <v>1</v>
      </c>
      <c r="E12">
        <v>0</v>
      </c>
      <c r="F12">
        <v>0</v>
      </c>
      <c r="G12">
        <v>1</v>
      </c>
      <c r="H12">
        <v>0</v>
      </c>
      <c r="I12">
        <v>1</v>
      </c>
      <c r="J12">
        <v>3</v>
      </c>
      <c r="K12">
        <v>0</v>
      </c>
      <c r="L12">
        <v>0</v>
      </c>
      <c r="M12">
        <v>1</v>
      </c>
      <c r="N12">
        <v>0</v>
      </c>
      <c r="O12">
        <v>0</v>
      </c>
      <c r="P12">
        <v>1</v>
      </c>
      <c r="Q12">
        <v>0</v>
      </c>
      <c r="R12">
        <v>1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 t="s">
        <v>60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1</v>
      </c>
      <c r="AQ12">
        <v>1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5</v>
      </c>
      <c r="BF12">
        <v>0</v>
      </c>
      <c r="BG12">
        <v>1</v>
      </c>
    </row>
    <row r="13" spans="1:59" x14ac:dyDescent="0.35">
      <c r="A13" t="s">
        <v>66</v>
      </c>
      <c r="B13" s="1">
        <v>41824</v>
      </c>
      <c r="C13" s="1">
        <v>41925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 t="s">
        <v>60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0</v>
      </c>
      <c r="AS13">
        <v>0</v>
      </c>
      <c r="AT13">
        <v>0</v>
      </c>
      <c r="AU13">
        <v>1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5</v>
      </c>
      <c r="BF13">
        <v>1</v>
      </c>
      <c r="BG13">
        <v>1</v>
      </c>
    </row>
    <row r="14" spans="1:59" x14ac:dyDescent="0.35">
      <c r="A14" t="s">
        <v>66</v>
      </c>
      <c r="B14" s="1">
        <v>41926</v>
      </c>
      <c r="C14" s="1">
        <v>42116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 t="s">
        <v>60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1</v>
      </c>
      <c r="AR14">
        <v>0</v>
      </c>
      <c r="AS14">
        <v>0</v>
      </c>
      <c r="AT14">
        <v>0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5</v>
      </c>
      <c r="BF14">
        <v>1</v>
      </c>
      <c r="BG14">
        <v>1</v>
      </c>
    </row>
    <row r="15" spans="1:59" x14ac:dyDescent="0.35">
      <c r="A15" t="s">
        <v>66</v>
      </c>
      <c r="B15" s="1">
        <v>42117</v>
      </c>
      <c r="C15" s="1">
        <v>42401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 t="s">
        <v>60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0</v>
      </c>
      <c r="AS15">
        <v>0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5</v>
      </c>
      <c r="BF15">
        <v>1</v>
      </c>
      <c r="BG15">
        <v>1</v>
      </c>
    </row>
    <row r="16" spans="1:59" x14ac:dyDescent="0.35">
      <c r="A16" t="s">
        <v>67</v>
      </c>
      <c r="B16" s="1">
        <v>41178</v>
      </c>
      <c r="C16" s="1">
        <v>42170</v>
      </c>
      <c r="D16">
        <v>1</v>
      </c>
      <c r="E16">
        <v>0</v>
      </c>
      <c r="F16">
        <v>0</v>
      </c>
      <c r="G16">
        <v>1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1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0</v>
      </c>
      <c r="AU16">
        <v>1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7</v>
      </c>
      <c r="BF16">
        <v>0</v>
      </c>
      <c r="BG16">
        <v>1</v>
      </c>
    </row>
    <row r="17" spans="1:59" x14ac:dyDescent="0.35">
      <c r="A17" t="s">
        <v>67</v>
      </c>
      <c r="B17" s="1">
        <v>42171</v>
      </c>
      <c r="C17" s="1">
        <v>42401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1</v>
      </c>
      <c r="AV17">
        <v>1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7</v>
      </c>
      <c r="BF17">
        <v>0</v>
      </c>
      <c r="BG17">
        <v>1</v>
      </c>
    </row>
    <row r="18" spans="1:59" x14ac:dyDescent="0.35">
      <c r="A18" t="s">
        <v>68</v>
      </c>
      <c r="B18" s="1">
        <v>41456</v>
      </c>
      <c r="C18" s="1">
        <v>42185</v>
      </c>
      <c r="D18">
        <v>1</v>
      </c>
      <c r="E18">
        <v>0</v>
      </c>
      <c r="F18">
        <v>0</v>
      </c>
      <c r="G18">
        <v>1</v>
      </c>
      <c r="H18">
        <v>0</v>
      </c>
      <c r="I18">
        <v>1</v>
      </c>
      <c r="J18">
        <v>3</v>
      </c>
      <c r="K18">
        <v>0</v>
      </c>
      <c r="L18">
        <v>0</v>
      </c>
      <c r="M18">
        <v>1</v>
      </c>
      <c r="N18">
        <v>0</v>
      </c>
      <c r="O18">
        <v>0</v>
      </c>
      <c r="P18">
        <v>1</v>
      </c>
      <c r="Q18">
        <v>1</v>
      </c>
      <c r="R18">
        <v>0</v>
      </c>
      <c r="S18">
        <v>0</v>
      </c>
      <c r="T18">
        <v>1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1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1</v>
      </c>
      <c r="AT18">
        <v>0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8</v>
      </c>
      <c r="BF18">
        <v>0</v>
      </c>
      <c r="BG18">
        <v>0</v>
      </c>
    </row>
    <row r="19" spans="1:59" x14ac:dyDescent="0.35">
      <c r="A19" t="s">
        <v>68</v>
      </c>
      <c r="B19" s="1">
        <v>42186</v>
      </c>
      <c r="C19" s="1">
        <v>42401</v>
      </c>
      <c r="D19">
        <v>1</v>
      </c>
      <c r="E19">
        <v>0</v>
      </c>
      <c r="F19">
        <v>0</v>
      </c>
      <c r="G19">
        <v>1</v>
      </c>
      <c r="H19">
        <v>0</v>
      </c>
      <c r="I19">
        <v>1</v>
      </c>
      <c r="J19">
        <v>3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1</v>
      </c>
      <c r="S19">
        <v>0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1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8</v>
      </c>
      <c r="BF19">
        <v>0</v>
      </c>
      <c r="BG19">
        <v>0</v>
      </c>
    </row>
    <row r="20" spans="1:59" x14ac:dyDescent="0.35">
      <c r="A20" t="s">
        <v>69</v>
      </c>
      <c r="B20" s="1">
        <v>41821</v>
      </c>
      <c r="C20" s="1">
        <v>42072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1</v>
      </c>
      <c r="S20">
        <v>0</v>
      </c>
      <c r="T20">
        <v>1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 t="s">
        <v>60</v>
      </c>
      <c r="AJ20">
        <v>1</v>
      </c>
      <c r="AK20">
        <v>1</v>
      </c>
      <c r="AL20">
        <v>0</v>
      </c>
      <c r="AM20">
        <v>0</v>
      </c>
      <c r="AN20">
        <v>0</v>
      </c>
      <c r="AO20">
        <v>1</v>
      </c>
      <c r="AP20">
        <v>1</v>
      </c>
      <c r="AQ20">
        <v>1</v>
      </c>
      <c r="AR20">
        <v>0</v>
      </c>
      <c r="AS20">
        <v>1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7</v>
      </c>
      <c r="BF20">
        <v>0</v>
      </c>
      <c r="BG20">
        <v>1</v>
      </c>
    </row>
    <row r="21" spans="1:59" x14ac:dyDescent="0.35">
      <c r="A21" t="s">
        <v>69</v>
      </c>
      <c r="B21" s="1">
        <v>42073</v>
      </c>
      <c r="C21" s="1">
        <v>42185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1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 t="s">
        <v>60</v>
      </c>
      <c r="AJ21">
        <v>1</v>
      </c>
      <c r="AK21">
        <v>1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1</v>
      </c>
      <c r="AR21">
        <v>0</v>
      </c>
      <c r="AS21">
        <v>1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7</v>
      </c>
      <c r="BF21">
        <v>0</v>
      </c>
      <c r="BG21">
        <v>1</v>
      </c>
    </row>
    <row r="22" spans="1:59" x14ac:dyDescent="0.35">
      <c r="A22" t="s">
        <v>69</v>
      </c>
      <c r="B22" s="1">
        <v>42186</v>
      </c>
      <c r="C22" s="1">
        <v>42401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  <c r="T22">
        <v>1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 t="s">
        <v>60</v>
      </c>
      <c r="AJ22">
        <v>1</v>
      </c>
      <c r="AK22">
        <v>1</v>
      </c>
      <c r="AL22">
        <v>0</v>
      </c>
      <c r="AM22">
        <v>0</v>
      </c>
      <c r="AN22">
        <v>0</v>
      </c>
      <c r="AO22">
        <v>1</v>
      </c>
      <c r="AP22">
        <v>1</v>
      </c>
      <c r="AQ22">
        <v>1</v>
      </c>
      <c r="AR22">
        <v>0</v>
      </c>
      <c r="AS22">
        <v>1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7</v>
      </c>
      <c r="BF22">
        <v>0</v>
      </c>
      <c r="BG22">
        <v>1</v>
      </c>
    </row>
    <row r="23" spans="1:59" x14ac:dyDescent="0.35">
      <c r="A23" t="s">
        <v>70</v>
      </c>
      <c r="B23" s="1">
        <v>41640</v>
      </c>
      <c r="C23" s="1">
        <v>42124</v>
      </c>
      <c r="D23">
        <v>1</v>
      </c>
      <c r="E23">
        <v>1</v>
      </c>
      <c r="F23">
        <v>0</v>
      </c>
      <c r="G23">
        <v>0</v>
      </c>
      <c r="H23">
        <v>0</v>
      </c>
      <c r="I23">
        <v>0</v>
      </c>
      <c r="J23">
        <v>2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1</v>
      </c>
      <c r="T23">
        <v>1</v>
      </c>
      <c r="U23">
        <v>0</v>
      </c>
      <c r="V23">
        <v>1</v>
      </c>
      <c r="W23">
        <v>0</v>
      </c>
      <c r="X23">
        <v>0</v>
      </c>
      <c r="Y23">
        <v>0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0</v>
      </c>
      <c r="AG23">
        <v>0</v>
      </c>
      <c r="AH23">
        <v>0</v>
      </c>
      <c r="AI23" t="s">
        <v>60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1</v>
      </c>
      <c r="AP23">
        <v>1</v>
      </c>
      <c r="AQ23">
        <v>0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1</v>
      </c>
    </row>
    <row r="24" spans="1:59" x14ac:dyDescent="0.35">
      <c r="A24" t="s">
        <v>70</v>
      </c>
      <c r="B24" s="1">
        <v>42125</v>
      </c>
      <c r="C24" s="1">
        <v>42401</v>
      </c>
      <c r="D24">
        <v>1</v>
      </c>
      <c r="E24">
        <v>1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1</v>
      </c>
      <c r="N24">
        <v>0</v>
      </c>
      <c r="O24">
        <v>0</v>
      </c>
      <c r="P24">
        <v>1</v>
      </c>
      <c r="Q24">
        <v>0</v>
      </c>
      <c r="R24">
        <v>1</v>
      </c>
      <c r="S24">
        <v>1</v>
      </c>
      <c r="T24">
        <v>1</v>
      </c>
      <c r="U24">
        <v>0</v>
      </c>
      <c r="V24">
        <v>1</v>
      </c>
      <c r="W24">
        <v>0</v>
      </c>
      <c r="X24">
        <v>0</v>
      </c>
      <c r="Y24">
        <v>0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0</v>
      </c>
      <c r="AG24">
        <v>0</v>
      </c>
      <c r="AH24">
        <v>0</v>
      </c>
      <c r="AI24" t="s">
        <v>60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1</v>
      </c>
      <c r="AP24">
        <v>1</v>
      </c>
      <c r="AQ24">
        <v>0</v>
      </c>
      <c r="AR24">
        <v>0</v>
      </c>
      <c r="AS24">
        <v>1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1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1</v>
      </c>
    </row>
    <row r="25" spans="1:59" x14ac:dyDescent="0.35">
      <c r="A25" t="s">
        <v>71</v>
      </c>
      <c r="B25" s="1">
        <v>41456</v>
      </c>
      <c r="C25" s="1">
        <v>42401</v>
      </c>
      <c r="D25">
        <v>1</v>
      </c>
      <c r="E25">
        <v>0</v>
      </c>
      <c r="F25">
        <v>0</v>
      </c>
      <c r="G25">
        <v>1</v>
      </c>
      <c r="H25">
        <v>0</v>
      </c>
      <c r="I25">
        <v>1</v>
      </c>
      <c r="J25">
        <v>5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1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0</v>
      </c>
      <c r="BE25">
        <v>5</v>
      </c>
      <c r="BF25">
        <v>0</v>
      </c>
      <c r="BG25">
        <v>0</v>
      </c>
    </row>
    <row r="26" spans="1:59" x14ac:dyDescent="0.35">
      <c r="A26" t="s">
        <v>72</v>
      </c>
      <c r="B26" s="1">
        <v>41859</v>
      </c>
      <c r="C26" s="1">
        <v>42211</v>
      </c>
      <c r="D26">
        <v>1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 t="s">
        <v>60</v>
      </c>
      <c r="AJ26">
        <v>0</v>
      </c>
      <c r="AK26">
        <v>1</v>
      </c>
      <c r="AL26">
        <v>0</v>
      </c>
      <c r="AM26">
        <v>1</v>
      </c>
      <c r="AN26">
        <v>1</v>
      </c>
      <c r="AO26">
        <v>0</v>
      </c>
      <c r="AP26">
        <v>1</v>
      </c>
      <c r="AQ26">
        <v>0</v>
      </c>
      <c r="AR26">
        <v>0</v>
      </c>
      <c r="AS26">
        <v>0</v>
      </c>
      <c r="AT26">
        <v>0</v>
      </c>
      <c r="AU26">
        <v>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5</v>
      </c>
      <c r="BF26">
        <v>0</v>
      </c>
      <c r="BG26">
        <v>1</v>
      </c>
    </row>
    <row r="27" spans="1:59" x14ac:dyDescent="0.35">
      <c r="A27" t="s">
        <v>72</v>
      </c>
      <c r="B27" s="1">
        <v>42212</v>
      </c>
      <c r="C27" s="1">
        <v>42401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 t="s">
        <v>60</v>
      </c>
      <c r="AJ27">
        <v>0</v>
      </c>
      <c r="AK27">
        <v>1</v>
      </c>
      <c r="AL27">
        <v>0</v>
      </c>
      <c r="AM27">
        <v>1</v>
      </c>
      <c r="AN27">
        <v>1</v>
      </c>
      <c r="AO27">
        <v>0</v>
      </c>
      <c r="AP27">
        <v>1</v>
      </c>
      <c r="AQ27">
        <v>0</v>
      </c>
      <c r="AR27">
        <v>0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5</v>
      </c>
      <c r="BF27">
        <v>0</v>
      </c>
      <c r="BG27">
        <v>1</v>
      </c>
    </row>
    <row r="28" spans="1:59" x14ac:dyDescent="0.35">
      <c r="A28" t="s">
        <v>73</v>
      </c>
      <c r="B28" s="1">
        <v>39204</v>
      </c>
      <c r="C28" s="1">
        <v>42401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  <c r="J28">
        <v>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1</v>
      </c>
      <c r="BD28">
        <v>0</v>
      </c>
      <c r="BE28">
        <v>9</v>
      </c>
      <c r="BF28">
        <v>0</v>
      </c>
      <c r="BG28">
        <v>0</v>
      </c>
    </row>
    <row r="29" spans="1:59" x14ac:dyDescent="0.35">
      <c r="A29" t="s">
        <v>74</v>
      </c>
      <c r="B29" s="1">
        <v>41821</v>
      </c>
      <c r="C29" s="1">
        <v>42185</v>
      </c>
      <c r="D29">
        <v>1</v>
      </c>
      <c r="E29">
        <v>0</v>
      </c>
      <c r="F29">
        <v>0</v>
      </c>
      <c r="G29">
        <v>1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1</v>
      </c>
      <c r="AN29">
        <v>0</v>
      </c>
      <c r="AO29">
        <v>0</v>
      </c>
      <c r="AP29">
        <v>1</v>
      </c>
      <c r="AQ29">
        <v>0</v>
      </c>
      <c r="AR29">
        <v>0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1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</row>
    <row r="30" spans="1:59" x14ac:dyDescent="0.35">
      <c r="A30" t="s">
        <v>74</v>
      </c>
      <c r="B30" s="1">
        <v>42186</v>
      </c>
      <c r="C30" s="1">
        <v>42401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1</v>
      </c>
      <c r="AJ30">
        <v>1</v>
      </c>
      <c r="AK30">
        <v>1</v>
      </c>
      <c r="AL30">
        <v>0</v>
      </c>
      <c r="AM30">
        <v>1</v>
      </c>
      <c r="AN30">
        <v>0</v>
      </c>
      <c r="AO30">
        <v>0</v>
      </c>
      <c r="AP30">
        <v>1</v>
      </c>
      <c r="AQ30">
        <v>0</v>
      </c>
      <c r="AR30">
        <v>0</v>
      </c>
      <c r="AS30">
        <v>1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1</v>
      </c>
      <c r="AZ30">
        <v>1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</row>
    <row r="31" spans="1:59" x14ac:dyDescent="0.35">
      <c r="A31" t="s">
        <v>75</v>
      </c>
      <c r="B31" s="1">
        <v>41821</v>
      </c>
      <c r="C31" s="1">
        <v>42185</v>
      </c>
      <c r="D31">
        <v>1</v>
      </c>
      <c r="E31">
        <v>0</v>
      </c>
      <c r="F31">
        <v>0</v>
      </c>
      <c r="G31">
        <v>1</v>
      </c>
      <c r="H31">
        <v>0</v>
      </c>
      <c r="I31">
        <v>1</v>
      </c>
      <c r="J31">
        <v>8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1</v>
      </c>
      <c r="AP31">
        <v>1</v>
      </c>
      <c r="AQ31">
        <v>0</v>
      </c>
      <c r="AR31">
        <v>0</v>
      </c>
      <c r="AS31">
        <v>1</v>
      </c>
      <c r="AT31">
        <v>0</v>
      </c>
      <c r="AU31">
        <v>1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4</v>
      </c>
      <c r="BF31">
        <v>0</v>
      </c>
      <c r="BG31">
        <v>1</v>
      </c>
    </row>
    <row r="32" spans="1:59" x14ac:dyDescent="0.35">
      <c r="A32" t="s">
        <v>75</v>
      </c>
      <c r="B32" s="1">
        <v>42186</v>
      </c>
      <c r="C32" s="1">
        <v>42401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8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1</v>
      </c>
      <c r="AQ32">
        <v>0</v>
      </c>
      <c r="AR32">
        <v>0</v>
      </c>
      <c r="AS32">
        <v>1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4</v>
      </c>
      <c r="BF32">
        <v>0</v>
      </c>
      <c r="BG32">
        <v>1</v>
      </c>
    </row>
    <row r="33" spans="1:59" x14ac:dyDescent="0.35">
      <c r="A33" t="s">
        <v>76</v>
      </c>
      <c r="B33" s="1">
        <v>41102</v>
      </c>
      <c r="C33" s="1">
        <v>42178</v>
      </c>
      <c r="D33">
        <v>1</v>
      </c>
      <c r="E33">
        <v>0</v>
      </c>
      <c r="F33">
        <v>0</v>
      </c>
      <c r="G33">
        <v>1</v>
      </c>
      <c r="H33">
        <v>0</v>
      </c>
      <c r="I33">
        <v>0</v>
      </c>
      <c r="J33">
        <v>3</v>
      </c>
      <c r="K33">
        <v>0</v>
      </c>
      <c r="L33">
        <v>0</v>
      </c>
      <c r="M33">
        <v>0</v>
      </c>
      <c r="N33">
        <v>1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1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1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6</v>
      </c>
      <c r="BF33">
        <v>1</v>
      </c>
      <c r="BG33">
        <v>0</v>
      </c>
    </row>
    <row r="34" spans="1:59" x14ac:dyDescent="0.35">
      <c r="A34" t="s">
        <v>76</v>
      </c>
      <c r="B34" s="1">
        <v>42179</v>
      </c>
      <c r="C34" s="1">
        <v>42401</v>
      </c>
      <c r="D34">
        <v>1</v>
      </c>
      <c r="E34">
        <v>0</v>
      </c>
      <c r="F34">
        <v>0</v>
      </c>
      <c r="G34">
        <v>1</v>
      </c>
      <c r="H34">
        <v>0</v>
      </c>
      <c r="I34">
        <v>0</v>
      </c>
      <c r="J34">
        <v>3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6</v>
      </c>
      <c r="BF34">
        <v>1</v>
      </c>
      <c r="BG34">
        <v>0</v>
      </c>
    </row>
    <row r="35" spans="1:59" x14ac:dyDescent="0.35">
      <c r="A35" t="s">
        <v>77</v>
      </c>
      <c r="B35" s="1">
        <v>41852</v>
      </c>
      <c r="C35" s="1">
        <v>42216</v>
      </c>
      <c r="D35">
        <v>1</v>
      </c>
      <c r="E35">
        <v>0</v>
      </c>
      <c r="F35">
        <v>0</v>
      </c>
      <c r="G35">
        <v>1</v>
      </c>
      <c r="H35">
        <v>0</v>
      </c>
      <c r="I35">
        <v>1</v>
      </c>
      <c r="J35">
        <v>3</v>
      </c>
      <c r="K35">
        <v>0</v>
      </c>
      <c r="L35">
        <v>0</v>
      </c>
      <c r="M35">
        <v>1</v>
      </c>
      <c r="N35">
        <v>1</v>
      </c>
      <c r="O35">
        <v>0</v>
      </c>
      <c r="P35">
        <v>1</v>
      </c>
      <c r="Q35">
        <v>0</v>
      </c>
      <c r="R35">
        <v>1</v>
      </c>
      <c r="S35">
        <v>0</v>
      </c>
      <c r="T35">
        <v>1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 t="s">
        <v>60</v>
      </c>
      <c r="AJ35">
        <v>1</v>
      </c>
      <c r="AK35">
        <v>0</v>
      </c>
      <c r="AL35">
        <v>0</v>
      </c>
      <c r="AM35">
        <v>0</v>
      </c>
      <c r="AN35">
        <v>1</v>
      </c>
      <c r="AO35">
        <v>1</v>
      </c>
      <c r="AP35">
        <v>1</v>
      </c>
      <c r="AQ35">
        <v>1</v>
      </c>
      <c r="AR35">
        <v>0</v>
      </c>
      <c r="AS35">
        <v>1</v>
      </c>
      <c r="AT35">
        <v>0</v>
      </c>
      <c r="AU35">
        <v>0</v>
      </c>
      <c r="AV35">
        <v>1</v>
      </c>
      <c r="AW35">
        <v>0</v>
      </c>
      <c r="AX35">
        <v>0</v>
      </c>
      <c r="AY35">
        <v>1</v>
      </c>
      <c r="AZ35">
        <v>0</v>
      </c>
      <c r="BA35">
        <v>0</v>
      </c>
      <c r="BB35">
        <v>1</v>
      </c>
      <c r="BC35">
        <v>0</v>
      </c>
      <c r="BD35">
        <v>0</v>
      </c>
      <c r="BE35">
        <v>8</v>
      </c>
      <c r="BF35">
        <v>0</v>
      </c>
      <c r="BG35">
        <v>0</v>
      </c>
    </row>
    <row r="36" spans="1:59" x14ac:dyDescent="0.35">
      <c r="A36" t="s">
        <v>77</v>
      </c>
      <c r="B36" s="1">
        <v>42217</v>
      </c>
      <c r="C36" s="1">
        <v>42401</v>
      </c>
      <c r="D36">
        <v>1</v>
      </c>
      <c r="E36">
        <v>0</v>
      </c>
      <c r="F36">
        <v>0</v>
      </c>
      <c r="G36">
        <v>1</v>
      </c>
      <c r="H36">
        <v>0</v>
      </c>
      <c r="I36">
        <v>1</v>
      </c>
      <c r="J36">
        <v>3</v>
      </c>
      <c r="K36">
        <v>0</v>
      </c>
      <c r="L36">
        <v>0</v>
      </c>
      <c r="M36">
        <v>1</v>
      </c>
      <c r="N36">
        <v>1</v>
      </c>
      <c r="O36">
        <v>0</v>
      </c>
      <c r="P36">
        <v>1</v>
      </c>
      <c r="Q36">
        <v>0</v>
      </c>
      <c r="R36">
        <v>1</v>
      </c>
      <c r="S36">
        <v>0</v>
      </c>
      <c r="T36">
        <v>1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60</v>
      </c>
      <c r="AJ36">
        <v>1</v>
      </c>
      <c r="AK36">
        <v>0</v>
      </c>
      <c r="AL36">
        <v>0</v>
      </c>
      <c r="AM36">
        <v>0</v>
      </c>
      <c r="AN36">
        <v>1</v>
      </c>
      <c r="AO36">
        <v>1</v>
      </c>
      <c r="AP36">
        <v>1</v>
      </c>
      <c r="AQ36">
        <v>1</v>
      </c>
      <c r="AR36">
        <v>0</v>
      </c>
      <c r="AS36">
        <v>1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1</v>
      </c>
      <c r="AZ36">
        <v>0</v>
      </c>
      <c r="BA36">
        <v>0</v>
      </c>
      <c r="BB36">
        <v>1</v>
      </c>
      <c r="BC36">
        <v>0</v>
      </c>
      <c r="BD36">
        <v>0</v>
      </c>
      <c r="BE36">
        <v>8</v>
      </c>
      <c r="BF36">
        <v>0</v>
      </c>
      <c r="BG36">
        <v>0</v>
      </c>
    </row>
    <row r="37" spans="1:59" x14ac:dyDescent="0.35">
      <c r="A37" t="s">
        <v>78</v>
      </c>
      <c r="B37" s="1">
        <v>41151</v>
      </c>
      <c r="C37" s="1">
        <v>42186</v>
      </c>
      <c r="D37">
        <v>1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0</v>
      </c>
      <c r="AR37">
        <v>0</v>
      </c>
      <c r="AS37">
        <v>1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1</v>
      </c>
      <c r="AZ37">
        <v>1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</row>
    <row r="38" spans="1:59" x14ac:dyDescent="0.35">
      <c r="A38" t="s">
        <v>78</v>
      </c>
      <c r="B38" s="1">
        <v>42187</v>
      </c>
      <c r="C38" s="1">
        <v>42401</v>
      </c>
      <c r="D38">
        <v>1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0</v>
      </c>
      <c r="AS38">
        <v>1</v>
      </c>
      <c r="AT38">
        <v>0</v>
      </c>
      <c r="AU38">
        <v>0</v>
      </c>
      <c r="AV38">
        <v>1</v>
      </c>
      <c r="AW38">
        <v>0</v>
      </c>
      <c r="AX38">
        <v>0</v>
      </c>
      <c r="AY38">
        <v>1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</row>
    <row r="39" spans="1:59" x14ac:dyDescent="0.35">
      <c r="A39" t="s">
        <v>79</v>
      </c>
      <c r="B39" s="1">
        <v>41548</v>
      </c>
      <c r="C39" s="1">
        <v>42107</v>
      </c>
      <c r="D39">
        <v>1</v>
      </c>
      <c r="E39">
        <v>1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0</v>
      </c>
      <c r="R39">
        <v>1</v>
      </c>
      <c r="S39">
        <v>0</v>
      </c>
      <c r="T39">
        <v>1</v>
      </c>
      <c r="U39">
        <v>0</v>
      </c>
      <c r="V39">
        <v>1</v>
      </c>
      <c r="W39">
        <v>1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1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2</v>
      </c>
      <c r="BF39">
        <v>0</v>
      </c>
      <c r="BG39">
        <v>1</v>
      </c>
    </row>
    <row r="40" spans="1:59" x14ac:dyDescent="0.35">
      <c r="A40" t="s">
        <v>79</v>
      </c>
      <c r="B40" s="1">
        <v>42108</v>
      </c>
      <c r="C40" s="1">
        <v>42277</v>
      </c>
      <c r="D40">
        <v>1</v>
      </c>
      <c r="E40">
        <v>1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1</v>
      </c>
      <c r="O40">
        <v>0</v>
      </c>
      <c r="P40">
        <v>1</v>
      </c>
      <c r="Q40">
        <v>0</v>
      </c>
      <c r="R40">
        <v>1</v>
      </c>
      <c r="S40">
        <v>0</v>
      </c>
      <c r="T40">
        <v>1</v>
      </c>
      <c r="U40">
        <v>0</v>
      </c>
      <c r="V40">
        <v>1</v>
      </c>
      <c r="W40">
        <v>1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0</v>
      </c>
      <c r="AR40">
        <v>0</v>
      </c>
      <c r="AS40">
        <v>1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2</v>
      </c>
      <c r="BF40">
        <v>0</v>
      </c>
      <c r="BG40">
        <v>1</v>
      </c>
    </row>
    <row r="41" spans="1:59" x14ac:dyDescent="0.35">
      <c r="A41" t="s">
        <v>79</v>
      </c>
      <c r="B41" s="1">
        <v>42278</v>
      </c>
      <c r="C41" s="1">
        <v>42401</v>
      </c>
      <c r="D41">
        <v>1</v>
      </c>
      <c r="E41">
        <v>1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1</v>
      </c>
      <c r="O41">
        <v>0</v>
      </c>
      <c r="P41">
        <v>1</v>
      </c>
      <c r="Q41">
        <v>0</v>
      </c>
      <c r="R41">
        <v>1</v>
      </c>
      <c r="S41">
        <v>0</v>
      </c>
      <c r="T41">
        <v>1</v>
      </c>
      <c r="U41">
        <v>0</v>
      </c>
      <c r="V41">
        <v>1</v>
      </c>
      <c r="W41">
        <v>1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1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2</v>
      </c>
      <c r="BF41">
        <v>0</v>
      </c>
      <c r="BG41">
        <v>1</v>
      </c>
    </row>
    <row r="42" spans="1:59" x14ac:dyDescent="0.35">
      <c r="A42" t="s">
        <v>80</v>
      </c>
      <c r="B42" s="1">
        <v>41864</v>
      </c>
      <c r="C42" s="1">
        <v>42004</v>
      </c>
      <c r="D42">
        <v>1</v>
      </c>
      <c r="E42">
        <v>0</v>
      </c>
      <c r="F42">
        <v>0</v>
      </c>
      <c r="G42">
        <v>1</v>
      </c>
      <c r="H42">
        <v>0</v>
      </c>
      <c r="I42">
        <v>0</v>
      </c>
      <c r="J42">
        <v>3</v>
      </c>
      <c r="K42">
        <v>0</v>
      </c>
      <c r="L42">
        <v>0</v>
      </c>
      <c r="M42">
        <v>1</v>
      </c>
      <c r="N42">
        <v>0</v>
      </c>
      <c r="O42">
        <v>0</v>
      </c>
      <c r="P42">
        <v>1</v>
      </c>
      <c r="Q42">
        <v>1</v>
      </c>
      <c r="R42">
        <v>0</v>
      </c>
      <c r="S42">
        <v>0</v>
      </c>
      <c r="T42">
        <v>1</v>
      </c>
      <c r="U42">
        <v>0</v>
      </c>
      <c r="V42">
        <v>1</v>
      </c>
      <c r="W42">
        <v>1</v>
      </c>
      <c r="X42">
        <v>0</v>
      </c>
      <c r="Y42">
        <v>0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 t="s">
        <v>60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1</v>
      </c>
      <c r="AP42">
        <v>1</v>
      </c>
      <c r="AQ42">
        <v>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0</v>
      </c>
      <c r="BE42">
        <v>9</v>
      </c>
      <c r="BF42">
        <v>0</v>
      </c>
      <c r="BG42">
        <v>1</v>
      </c>
    </row>
    <row r="43" spans="1:59" x14ac:dyDescent="0.35">
      <c r="A43" t="s">
        <v>80</v>
      </c>
      <c r="B43" s="1">
        <v>42005</v>
      </c>
      <c r="C43" s="1">
        <v>42401</v>
      </c>
      <c r="D43">
        <v>1</v>
      </c>
      <c r="E43">
        <v>0</v>
      </c>
      <c r="F43">
        <v>0</v>
      </c>
      <c r="G43">
        <v>1</v>
      </c>
      <c r="H43">
        <v>0</v>
      </c>
      <c r="I43">
        <v>0</v>
      </c>
      <c r="J43">
        <v>3</v>
      </c>
      <c r="K43">
        <v>0</v>
      </c>
      <c r="L43">
        <v>0</v>
      </c>
      <c r="M43">
        <v>1</v>
      </c>
      <c r="N43">
        <v>0</v>
      </c>
      <c r="O43">
        <v>0</v>
      </c>
      <c r="P43">
        <v>1</v>
      </c>
      <c r="Q43">
        <v>1</v>
      </c>
      <c r="R43">
        <v>0</v>
      </c>
      <c r="S43">
        <v>0</v>
      </c>
      <c r="T43">
        <v>1</v>
      </c>
      <c r="U43">
        <v>0</v>
      </c>
      <c r="V43">
        <v>1</v>
      </c>
      <c r="W43">
        <v>1</v>
      </c>
      <c r="X43">
        <v>0</v>
      </c>
      <c r="Y43">
        <v>0</v>
      </c>
      <c r="Z43">
        <v>0</v>
      </c>
      <c r="AA43">
        <v>0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 t="s">
        <v>60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1</v>
      </c>
      <c r="BD43">
        <v>0</v>
      </c>
      <c r="BE43">
        <v>9</v>
      </c>
      <c r="BF43">
        <v>0</v>
      </c>
      <c r="BG43">
        <v>1</v>
      </c>
    </row>
    <row r="44" spans="1:59" x14ac:dyDescent="0.35">
      <c r="A44" t="s">
        <v>81</v>
      </c>
      <c r="B44" s="1">
        <v>39819</v>
      </c>
      <c r="C44" s="1">
        <v>41993</v>
      </c>
      <c r="D44">
        <v>1</v>
      </c>
      <c r="E44">
        <v>0</v>
      </c>
      <c r="F44">
        <v>0</v>
      </c>
      <c r="G44">
        <v>1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 t="s">
        <v>60</v>
      </c>
      <c r="AJ44">
        <v>0</v>
      </c>
      <c r="AK44">
        <v>1</v>
      </c>
      <c r="AL44">
        <v>0</v>
      </c>
      <c r="AM44">
        <v>0</v>
      </c>
      <c r="AN44">
        <v>1</v>
      </c>
      <c r="AO44">
        <v>1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5</v>
      </c>
      <c r="BF44">
        <v>0</v>
      </c>
      <c r="BG44">
        <v>0</v>
      </c>
    </row>
    <row r="45" spans="1:59" x14ac:dyDescent="0.35">
      <c r="A45" t="s">
        <v>81</v>
      </c>
      <c r="B45" s="1">
        <v>41994</v>
      </c>
      <c r="C45" s="1">
        <v>42156</v>
      </c>
      <c r="D45">
        <v>1</v>
      </c>
      <c r="E45">
        <v>0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 t="s">
        <v>60</v>
      </c>
      <c r="AJ45">
        <v>0</v>
      </c>
      <c r="AK45">
        <v>1</v>
      </c>
      <c r="AL45">
        <v>0</v>
      </c>
      <c r="AM45">
        <v>0</v>
      </c>
      <c r="AN45">
        <v>1</v>
      </c>
      <c r="AO45">
        <v>1</v>
      </c>
      <c r="AP45">
        <v>1</v>
      </c>
      <c r="AQ45">
        <v>0</v>
      </c>
      <c r="AR45">
        <v>0</v>
      </c>
      <c r="AS45">
        <v>0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5</v>
      </c>
      <c r="BF45">
        <v>0</v>
      </c>
      <c r="BG45">
        <v>0</v>
      </c>
    </row>
    <row r="46" spans="1:59" x14ac:dyDescent="0.35">
      <c r="A46" t="s">
        <v>81</v>
      </c>
      <c r="B46" s="1">
        <v>42157</v>
      </c>
      <c r="C46" s="1">
        <v>42197</v>
      </c>
      <c r="D46">
        <v>1</v>
      </c>
      <c r="E46">
        <v>0</v>
      </c>
      <c r="F46">
        <v>0</v>
      </c>
      <c r="G46">
        <v>1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 t="s">
        <v>60</v>
      </c>
      <c r="AJ46">
        <v>0</v>
      </c>
      <c r="AK46">
        <v>1</v>
      </c>
      <c r="AL46">
        <v>0</v>
      </c>
      <c r="AM46">
        <v>0</v>
      </c>
      <c r="AN46">
        <v>1</v>
      </c>
      <c r="AO46">
        <v>1</v>
      </c>
      <c r="AP46">
        <v>1</v>
      </c>
      <c r="AQ46">
        <v>0</v>
      </c>
      <c r="AR46">
        <v>0</v>
      </c>
      <c r="AS46">
        <v>1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5</v>
      </c>
      <c r="BF46">
        <v>0</v>
      </c>
      <c r="BG46">
        <v>1</v>
      </c>
    </row>
    <row r="47" spans="1:59" x14ac:dyDescent="0.35">
      <c r="A47" t="s">
        <v>81</v>
      </c>
      <c r="B47" s="1">
        <v>42198</v>
      </c>
      <c r="C47" s="1">
        <v>42338</v>
      </c>
      <c r="D47">
        <v>1</v>
      </c>
      <c r="E47">
        <v>0</v>
      </c>
      <c r="F47">
        <v>0</v>
      </c>
      <c r="G47">
        <v>1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 t="s">
        <v>60</v>
      </c>
      <c r="AJ47">
        <v>0</v>
      </c>
      <c r="AK47">
        <v>1</v>
      </c>
      <c r="AL47">
        <v>0</v>
      </c>
      <c r="AM47">
        <v>0</v>
      </c>
      <c r="AN47">
        <v>1</v>
      </c>
      <c r="AO47">
        <v>1</v>
      </c>
      <c r="AP47">
        <v>1</v>
      </c>
      <c r="AQ47">
        <v>0</v>
      </c>
      <c r="AR47">
        <v>0</v>
      </c>
      <c r="AS47">
        <v>1</v>
      </c>
      <c r="AT47">
        <v>0</v>
      </c>
      <c r="AU47">
        <v>0</v>
      </c>
      <c r="AV47">
        <v>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5</v>
      </c>
      <c r="BF47">
        <v>0</v>
      </c>
      <c r="BG47">
        <v>1</v>
      </c>
    </row>
    <row r="48" spans="1:59" x14ac:dyDescent="0.35">
      <c r="A48" t="s">
        <v>81</v>
      </c>
      <c r="B48" s="1">
        <v>42339</v>
      </c>
      <c r="C48" s="1">
        <v>42401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 t="s">
        <v>60</v>
      </c>
      <c r="AJ48">
        <v>0</v>
      </c>
      <c r="AK48">
        <v>1</v>
      </c>
      <c r="AL48">
        <v>0</v>
      </c>
      <c r="AM48">
        <v>0</v>
      </c>
      <c r="AN48">
        <v>1</v>
      </c>
      <c r="AO48">
        <v>1</v>
      </c>
      <c r="AP48">
        <v>1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5</v>
      </c>
      <c r="BF48">
        <v>0</v>
      </c>
      <c r="BG48">
        <v>1</v>
      </c>
    </row>
    <row r="49" spans="1:59" x14ac:dyDescent="0.35">
      <c r="A49" t="s">
        <v>82</v>
      </c>
      <c r="B49" s="1">
        <v>41852</v>
      </c>
      <c r="C49" s="1">
        <v>42216</v>
      </c>
      <c r="D49">
        <v>1</v>
      </c>
      <c r="E49">
        <v>0</v>
      </c>
      <c r="F49">
        <v>0</v>
      </c>
      <c r="G49">
        <v>1</v>
      </c>
      <c r="H49">
        <v>0</v>
      </c>
      <c r="I49">
        <v>1</v>
      </c>
      <c r="J49">
        <v>3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1</v>
      </c>
      <c r="S49">
        <v>1</v>
      </c>
      <c r="T49">
        <v>1</v>
      </c>
      <c r="U49">
        <v>0</v>
      </c>
      <c r="V49">
        <v>1</v>
      </c>
      <c r="W49">
        <v>1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 t="s">
        <v>60</v>
      </c>
      <c r="AJ49">
        <v>0</v>
      </c>
      <c r="AK49">
        <v>1</v>
      </c>
      <c r="AL49">
        <v>1</v>
      </c>
      <c r="AM49">
        <v>1</v>
      </c>
      <c r="AN49">
        <v>1</v>
      </c>
      <c r="AO49">
        <v>0</v>
      </c>
      <c r="AP49">
        <v>1</v>
      </c>
      <c r="AQ49">
        <v>1</v>
      </c>
      <c r="AR49">
        <v>0</v>
      </c>
      <c r="AS49">
        <v>1</v>
      </c>
      <c r="AT49">
        <v>0</v>
      </c>
      <c r="AU49">
        <v>0</v>
      </c>
      <c r="AV49">
        <v>1</v>
      </c>
      <c r="AW49">
        <v>0</v>
      </c>
      <c r="AX49">
        <v>0</v>
      </c>
      <c r="AY49">
        <v>1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7</v>
      </c>
      <c r="BF49">
        <v>0</v>
      </c>
      <c r="BG49">
        <v>1</v>
      </c>
    </row>
    <row r="50" spans="1:59" x14ac:dyDescent="0.35">
      <c r="A50" t="s">
        <v>82</v>
      </c>
      <c r="B50" s="1">
        <v>42217</v>
      </c>
      <c r="C50" s="1">
        <v>42401</v>
      </c>
      <c r="D50">
        <v>1</v>
      </c>
      <c r="E50">
        <v>0</v>
      </c>
      <c r="F50">
        <v>0</v>
      </c>
      <c r="G50">
        <v>1</v>
      </c>
      <c r="H50">
        <v>0</v>
      </c>
      <c r="I50">
        <v>1</v>
      </c>
      <c r="J50">
        <v>3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1</v>
      </c>
      <c r="S50">
        <v>1</v>
      </c>
      <c r="T50">
        <v>1</v>
      </c>
      <c r="U50">
        <v>0</v>
      </c>
      <c r="V50">
        <v>1</v>
      </c>
      <c r="W50">
        <v>1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 t="s">
        <v>60</v>
      </c>
      <c r="AJ50">
        <v>0</v>
      </c>
      <c r="AK50">
        <v>1</v>
      </c>
      <c r="AL50">
        <v>1</v>
      </c>
      <c r="AM50">
        <v>1</v>
      </c>
      <c r="AN50">
        <v>1</v>
      </c>
      <c r="AO50">
        <v>0</v>
      </c>
      <c r="AP50">
        <v>1</v>
      </c>
      <c r="AQ50">
        <v>1</v>
      </c>
      <c r="AR50">
        <v>0</v>
      </c>
      <c r="AS50">
        <v>1</v>
      </c>
      <c r="AT50">
        <v>0</v>
      </c>
      <c r="AU50">
        <v>0</v>
      </c>
      <c r="AV50">
        <v>1</v>
      </c>
      <c r="AW50">
        <v>0</v>
      </c>
      <c r="AX50">
        <v>0</v>
      </c>
      <c r="AY50">
        <v>1</v>
      </c>
      <c r="AZ50">
        <v>1</v>
      </c>
      <c r="BA50">
        <v>0</v>
      </c>
      <c r="BB50">
        <v>0</v>
      </c>
      <c r="BC50">
        <v>0</v>
      </c>
      <c r="BD50">
        <v>0</v>
      </c>
      <c r="BE50">
        <v>7</v>
      </c>
      <c r="BF50">
        <v>0</v>
      </c>
      <c r="BG50">
        <v>1</v>
      </c>
    </row>
    <row r="51" spans="1:59" x14ac:dyDescent="0.35">
      <c r="A51" t="s">
        <v>83</v>
      </c>
      <c r="B51" s="1">
        <v>41821</v>
      </c>
      <c r="C51" s="1">
        <v>42102</v>
      </c>
      <c r="D51">
        <v>1</v>
      </c>
      <c r="E51">
        <v>0</v>
      </c>
      <c r="F51">
        <v>0</v>
      </c>
      <c r="G51">
        <v>1</v>
      </c>
      <c r="H51">
        <v>0</v>
      </c>
      <c r="I51">
        <v>0</v>
      </c>
      <c r="J51">
        <v>3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0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1</v>
      </c>
      <c r="AH51">
        <v>1</v>
      </c>
      <c r="AI51">
        <v>0</v>
      </c>
      <c r="AJ51">
        <v>0</v>
      </c>
      <c r="AK51">
        <v>1</v>
      </c>
      <c r="AL51">
        <v>0</v>
      </c>
      <c r="AM51">
        <v>1</v>
      </c>
      <c r="AN51">
        <v>1</v>
      </c>
      <c r="AO51">
        <v>0</v>
      </c>
      <c r="AP51">
        <v>1</v>
      </c>
      <c r="AQ51">
        <v>0</v>
      </c>
      <c r="AR51">
        <v>0</v>
      </c>
      <c r="AS51">
        <v>1</v>
      </c>
      <c r="AT51">
        <v>0</v>
      </c>
      <c r="AU51">
        <v>0</v>
      </c>
      <c r="AV51">
        <v>1</v>
      </c>
      <c r="AW51">
        <v>0</v>
      </c>
      <c r="AX51">
        <v>0</v>
      </c>
      <c r="AY51">
        <v>1</v>
      </c>
      <c r="AZ51">
        <v>1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</row>
    <row r="52" spans="1:59" x14ac:dyDescent="0.35">
      <c r="A52" t="s">
        <v>83</v>
      </c>
      <c r="B52" s="1">
        <v>42103</v>
      </c>
      <c r="C52" s="1">
        <v>42186</v>
      </c>
      <c r="D52">
        <v>1</v>
      </c>
      <c r="E52">
        <v>0</v>
      </c>
      <c r="F52">
        <v>0</v>
      </c>
      <c r="G52">
        <v>1</v>
      </c>
      <c r="H52">
        <v>0</v>
      </c>
      <c r="I52">
        <v>0</v>
      </c>
      <c r="J52">
        <v>3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1</v>
      </c>
      <c r="AF52">
        <v>0</v>
      </c>
      <c r="AG52">
        <v>1</v>
      </c>
      <c r="AH52">
        <v>1</v>
      </c>
      <c r="AI52">
        <v>0</v>
      </c>
      <c r="AJ52">
        <v>0</v>
      </c>
      <c r="AK52">
        <v>1</v>
      </c>
      <c r="AL52">
        <v>0</v>
      </c>
      <c r="AM52">
        <v>1</v>
      </c>
      <c r="AN52">
        <v>1</v>
      </c>
      <c r="AO52">
        <v>0</v>
      </c>
      <c r="AP52">
        <v>1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1</v>
      </c>
      <c r="AW52">
        <v>0</v>
      </c>
      <c r="AX52">
        <v>0</v>
      </c>
      <c r="AY52">
        <v>1</v>
      </c>
      <c r="AZ52">
        <v>1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</row>
    <row r="53" spans="1:59" x14ac:dyDescent="0.35">
      <c r="A53" t="s">
        <v>83</v>
      </c>
      <c r="B53" s="1">
        <v>42186</v>
      </c>
      <c r="C53" s="1">
        <v>42401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  <c r="J53">
        <v>3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1</v>
      </c>
      <c r="AH53">
        <v>1</v>
      </c>
      <c r="AI53">
        <v>0</v>
      </c>
      <c r="AJ53">
        <v>0</v>
      </c>
      <c r="AK53">
        <v>1</v>
      </c>
      <c r="AL53">
        <v>0</v>
      </c>
      <c r="AM53">
        <v>1</v>
      </c>
      <c r="AN53">
        <v>1</v>
      </c>
      <c r="AO53">
        <v>0</v>
      </c>
      <c r="AP53">
        <v>1</v>
      </c>
      <c r="AQ53">
        <v>0</v>
      </c>
      <c r="AR53">
        <v>0</v>
      </c>
      <c r="AS53">
        <v>1</v>
      </c>
      <c r="AT53">
        <v>0</v>
      </c>
      <c r="AU53">
        <v>0</v>
      </c>
      <c r="AV53">
        <v>1</v>
      </c>
      <c r="AW53">
        <v>0</v>
      </c>
      <c r="AX53">
        <v>0</v>
      </c>
      <c r="AY53">
        <v>1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</row>
    <row r="54" spans="1:59" x14ac:dyDescent="0.35">
      <c r="A54" t="s">
        <v>84</v>
      </c>
      <c r="B54" s="1">
        <v>40783</v>
      </c>
      <c r="C54" s="1">
        <v>42401</v>
      </c>
      <c r="D54">
        <v>1</v>
      </c>
      <c r="E54">
        <v>0</v>
      </c>
      <c r="F54">
        <v>0</v>
      </c>
      <c r="G54">
        <v>1</v>
      </c>
      <c r="H54">
        <v>1</v>
      </c>
      <c r="I54">
        <v>1</v>
      </c>
      <c r="J54">
        <v>4</v>
      </c>
      <c r="K54">
        <v>0</v>
      </c>
      <c r="L54">
        <v>0</v>
      </c>
      <c r="M54">
        <v>1</v>
      </c>
      <c r="N54">
        <v>1</v>
      </c>
      <c r="O54">
        <v>0</v>
      </c>
      <c r="P54">
        <v>1</v>
      </c>
      <c r="Q54">
        <v>1</v>
      </c>
      <c r="R54">
        <v>0</v>
      </c>
      <c r="S54">
        <v>0</v>
      </c>
      <c r="T54">
        <v>1</v>
      </c>
      <c r="U54">
        <v>1</v>
      </c>
      <c r="V54">
        <v>1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</v>
      </c>
      <c r="AG54">
        <v>0</v>
      </c>
      <c r="AH54">
        <v>0</v>
      </c>
      <c r="AI54" t="s">
        <v>60</v>
      </c>
      <c r="AJ54">
        <v>0</v>
      </c>
      <c r="AK54">
        <v>1</v>
      </c>
      <c r="AL54">
        <v>0</v>
      </c>
      <c r="AM54">
        <v>0</v>
      </c>
      <c r="AN54">
        <v>1</v>
      </c>
      <c r="AO54">
        <v>1</v>
      </c>
      <c r="AP54">
        <v>1</v>
      </c>
      <c r="AQ54">
        <v>0</v>
      </c>
      <c r="AR54">
        <v>0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</v>
      </c>
      <c r="BF54">
        <v>0</v>
      </c>
      <c r="BG54">
        <v>0</v>
      </c>
    </row>
    <row r="55" spans="1:59" x14ac:dyDescent="0.35">
      <c r="A55" t="s">
        <v>85</v>
      </c>
      <c r="B55" s="1">
        <v>41548</v>
      </c>
      <c r="C55" s="1">
        <v>42094</v>
      </c>
      <c r="D55">
        <v>1</v>
      </c>
      <c r="E55">
        <v>0</v>
      </c>
      <c r="F55">
        <v>0</v>
      </c>
      <c r="G55">
        <v>1</v>
      </c>
      <c r="H55">
        <v>0</v>
      </c>
      <c r="I55">
        <v>1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60</v>
      </c>
      <c r="AJ55">
        <v>0</v>
      </c>
      <c r="AK55">
        <v>1</v>
      </c>
      <c r="AL55">
        <v>1</v>
      </c>
      <c r="AM55">
        <v>0</v>
      </c>
      <c r="AN55">
        <v>0</v>
      </c>
      <c r="AO55">
        <v>1</v>
      </c>
      <c r="AP55">
        <v>1</v>
      </c>
      <c r="AQ55">
        <v>0</v>
      </c>
      <c r="AR55">
        <v>0</v>
      </c>
      <c r="AS55">
        <v>1</v>
      </c>
      <c r="AT55">
        <v>0</v>
      </c>
      <c r="AU55">
        <v>0</v>
      </c>
      <c r="AV55">
        <v>1</v>
      </c>
      <c r="AW55">
        <v>0</v>
      </c>
      <c r="AX55">
        <v>1</v>
      </c>
      <c r="AY55">
        <v>1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9</v>
      </c>
      <c r="BF55">
        <v>0</v>
      </c>
      <c r="BG55">
        <v>0</v>
      </c>
    </row>
    <row r="56" spans="1:59" x14ac:dyDescent="0.35">
      <c r="A56" t="s">
        <v>85</v>
      </c>
      <c r="B56" s="1">
        <v>42095</v>
      </c>
      <c r="C56" s="1">
        <v>42129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>
        <v>0</v>
      </c>
      <c r="M56">
        <v>1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 t="s">
        <v>60</v>
      </c>
      <c r="AJ56">
        <v>0</v>
      </c>
      <c r="AK56">
        <v>1</v>
      </c>
      <c r="AL56">
        <v>1</v>
      </c>
      <c r="AM56">
        <v>0</v>
      </c>
      <c r="AN56">
        <v>0</v>
      </c>
      <c r="AO56">
        <v>1</v>
      </c>
      <c r="AP56">
        <v>1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1</v>
      </c>
      <c r="AW56">
        <v>0</v>
      </c>
      <c r="AX56">
        <v>1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9</v>
      </c>
      <c r="BF56">
        <v>0</v>
      </c>
      <c r="BG56">
        <v>0</v>
      </c>
    </row>
    <row r="57" spans="1:59" x14ac:dyDescent="0.35">
      <c r="A57" t="s">
        <v>85</v>
      </c>
      <c r="B57" s="1">
        <v>42130</v>
      </c>
      <c r="C57" s="1">
        <v>42401</v>
      </c>
      <c r="D57">
        <v>1</v>
      </c>
      <c r="E57">
        <v>0</v>
      </c>
      <c r="F57">
        <v>0</v>
      </c>
      <c r="G57">
        <v>1</v>
      </c>
      <c r="H57">
        <v>0</v>
      </c>
      <c r="I57">
        <v>1</v>
      </c>
      <c r="J57">
        <v>0</v>
      </c>
      <c r="K57">
        <v>0</v>
      </c>
      <c r="L57">
        <v>0</v>
      </c>
      <c r="M57">
        <v>1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 t="s">
        <v>60</v>
      </c>
      <c r="AJ57">
        <v>0</v>
      </c>
      <c r="AK57">
        <v>1</v>
      </c>
      <c r="AL57">
        <v>1</v>
      </c>
      <c r="AM57">
        <v>0</v>
      </c>
      <c r="AN57">
        <v>0</v>
      </c>
      <c r="AO57">
        <v>1</v>
      </c>
      <c r="AP57">
        <v>1</v>
      </c>
      <c r="AQ57">
        <v>0</v>
      </c>
      <c r="AR57">
        <v>0</v>
      </c>
      <c r="AS57">
        <v>1</v>
      </c>
      <c r="AT57">
        <v>0</v>
      </c>
      <c r="AU57">
        <v>0</v>
      </c>
      <c r="AV57">
        <v>1</v>
      </c>
      <c r="AW57">
        <v>0</v>
      </c>
      <c r="AX57">
        <v>1</v>
      </c>
      <c r="AY57">
        <v>1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9</v>
      </c>
      <c r="BF57">
        <v>0</v>
      </c>
      <c r="BG57">
        <v>0</v>
      </c>
    </row>
    <row r="58" spans="1:59" x14ac:dyDescent="0.35">
      <c r="A58" t="s">
        <v>86</v>
      </c>
      <c r="B58" s="1">
        <v>41018</v>
      </c>
      <c r="C58" s="1">
        <v>42401</v>
      </c>
      <c r="D58">
        <v>1</v>
      </c>
      <c r="E58">
        <v>0</v>
      </c>
      <c r="F58">
        <v>0</v>
      </c>
      <c r="G58">
        <v>1</v>
      </c>
      <c r="H58">
        <v>0</v>
      </c>
      <c r="I58">
        <v>0</v>
      </c>
      <c r="J58">
        <v>8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 t="s">
        <v>60</v>
      </c>
      <c r="AJ58">
        <v>0</v>
      </c>
      <c r="AK58">
        <v>0</v>
      </c>
      <c r="AL58">
        <v>0</v>
      </c>
      <c r="AM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1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6</v>
      </c>
      <c r="BF58">
        <v>0</v>
      </c>
      <c r="BG58">
        <v>0</v>
      </c>
    </row>
    <row r="59" spans="1:59" x14ac:dyDescent="0.35">
      <c r="A59" t="s">
        <v>87</v>
      </c>
      <c r="B59" s="1">
        <v>41456</v>
      </c>
      <c r="C59" s="1">
        <v>42156</v>
      </c>
      <c r="D59">
        <v>1</v>
      </c>
      <c r="E59">
        <v>0</v>
      </c>
      <c r="F59">
        <v>0</v>
      </c>
      <c r="G59">
        <v>1</v>
      </c>
      <c r="H59">
        <v>0</v>
      </c>
      <c r="I59">
        <v>0</v>
      </c>
      <c r="J59">
        <v>3</v>
      </c>
      <c r="K59">
        <v>1</v>
      </c>
      <c r="L59">
        <v>0</v>
      </c>
      <c r="M59">
        <v>1</v>
      </c>
      <c r="N59">
        <v>0</v>
      </c>
      <c r="O59">
        <v>0</v>
      </c>
      <c r="P59">
        <v>1</v>
      </c>
      <c r="Q59">
        <v>1</v>
      </c>
      <c r="R59">
        <v>0</v>
      </c>
      <c r="S59">
        <v>0</v>
      </c>
      <c r="T59">
        <v>1</v>
      </c>
      <c r="U59">
        <v>1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>
        <v>0</v>
      </c>
      <c r="AF59">
        <v>0</v>
      </c>
      <c r="AG59">
        <v>1</v>
      </c>
      <c r="AH59">
        <v>1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1</v>
      </c>
      <c r="AT59">
        <v>0</v>
      </c>
      <c r="AU59">
        <v>1</v>
      </c>
      <c r="AV59">
        <v>1</v>
      </c>
      <c r="AW59">
        <v>0</v>
      </c>
      <c r="AX59">
        <v>0</v>
      </c>
      <c r="AY59">
        <v>1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1</v>
      </c>
    </row>
    <row r="60" spans="1:59" x14ac:dyDescent="0.35">
      <c r="A60" t="s">
        <v>87</v>
      </c>
      <c r="B60" s="1">
        <v>42157</v>
      </c>
      <c r="C60" s="1">
        <v>42163</v>
      </c>
      <c r="D60">
        <v>1</v>
      </c>
      <c r="E60">
        <v>0</v>
      </c>
      <c r="F60">
        <v>0</v>
      </c>
      <c r="G60">
        <v>1</v>
      </c>
      <c r="H60">
        <v>0</v>
      </c>
      <c r="I60">
        <v>0</v>
      </c>
      <c r="J60">
        <v>3</v>
      </c>
      <c r="K60">
        <v>1</v>
      </c>
      <c r="L60">
        <v>0</v>
      </c>
      <c r="M60">
        <v>1</v>
      </c>
      <c r="N60">
        <v>0</v>
      </c>
      <c r="O60">
        <v>0</v>
      </c>
      <c r="P60">
        <v>1</v>
      </c>
      <c r="Q60">
        <v>1</v>
      </c>
      <c r="R60">
        <v>0</v>
      </c>
      <c r="S60">
        <v>0</v>
      </c>
      <c r="T60">
        <v>1</v>
      </c>
      <c r="U60">
        <v>1</v>
      </c>
      <c r="V60">
        <v>1</v>
      </c>
      <c r="W60">
        <v>0</v>
      </c>
      <c r="X60">
        <v>0</v>
      </c>
      <c r="Y60">
        <v>0</v>
      </c>
      <c r="Z60">
        <v>0</v>
      </c>
      <c r="AA60">
        <v>0</v>
      </c>
      <c r="AB60">
        <v>1</v>
      </c>
      <c r="AC60">
        <v>0</v>
      </c>
      <c r="AD60">
        <v>0</v>
      </c>
      <c r="AE60">
        <v>0</v>
      </c>
      <c r="AF60">
        <v>0</v>
      </c>
      <c r="AG60">
        <v>1</v>
      </c>
      <c r="AH60">
        <v>1</v>
      </c>
      <c r="AI60">
        <v>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1</v>
      </c>
      <c r="AT60">
        <v>0</v>
      </c>
      <c r="AU60">
        <v>1</v>
      </c>
      <c r="AV60">
        <v>1</v>
      </c>
      <c r="AW60">
        <v>0</v>
      </c>
      <c r="AX60">
        <v>0</v>
      </c>
      <c r="AY60">
        <v>1</v>
      </c>
      <c r="AZ60">
        <v>1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</row>
    <row r="61" spans="1:59" x14ac:dyDescent="0.35">
      <c r="A61" t="s">
        <v>87</v>
      </c>
      <c r="B61" s="1">
        <v>42164</v>
      </c>
      <c r="C61" s="1">
        <v>42277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3</v>
      </c>
      <c r="K61">
        <v>1</v>
      </c>
      <c r="L61">
        <v>0</v>
      </c>
      <c r="M61">
        <v>1</v>
      </c>
      <c r="N61">
        <v>0</v>
      </c>
      <c r="O61">
        <v>0</v>
      </c>
      <c r="P61">
        <v>1</v>
      </c>
      <c r="Q61">
        <v>1</v>
      </c>
      <c r="R61">
        <v>0</v>
      </c>
      <c r="S61">
        <v>1</v>
      </c>
      <c r="T61">
        <v>1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0</v>
      </c>
      <c r="AD61">
        <v>0</v>
      </c>
      <c r="AE61">
        <v>0</v>
      </c>
      <c r="AF61">
        <v>0</v>
      </c>
      <c r="AG61">
        <v>1</v>
      </c>
      <c r="AH61">
        <v>1</v>
      </c>
      <c r="AI61">
        <v>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0</v>
      </c>
      <c r="AS61">
        <v>1</v>
      </c>
      <c r="AT61">
        <v>0</v>
      </c>
      <c r="AU61">
        <v>1</v>
      </c>
      <c r="AV61">
        <v>1</v>
      </c>
      <c r="AW61">
        <v>0</v>
      </c>
      <c r="AX61">
        <v>0</v>
      </c>
      <c r="AY61">
        <v>1</v>
      </c>
      <c r="AZ61">
        <v>1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1</v>
      </c>
    </row>
    <row r="62" spans="1:59" x14ac:dyDescent="0.35">
      <c r="A62" t="s">
        <v>87</v>
      </c>
      <c r="B62" s="1">
        <v>42278</v>
      </c>
      <c r="C62" s="1">
        <v>42401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  <c r="J62">
        <v>3</v>
      </c>
      <c r="K62">
        <v>1</v>
      </c>
      <c r="L62">
        <v>0</v>
      </c>
      <c r="M62">
        <v>1</v>
      </c>
      <c r="N62">
        <v>0</v>
      </c>
      <c r="O62">
        <v>0</v>
      </c>
      <c r="P62">
        <v>1</v>
      </c>
      <c r="Q62">
        <v>1</v>
      </c>
      <c r="R62">
        <v>0</v>
      </c>
      <c r="S62">
        <v>1</v>
      </c>
      <c r="T62">
        <v>1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v>1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1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0</v>
      </c>
      <c r="AR62">
        <v>0</v>
      </c>
      <c r="AS62">
        <v>1</v>
      </c>
      <c r="AT62">
        <v>0</v>
      </c>
      <c r="AU62">
        <v>1</v>
      </c>
      <c r="AV62">
        <v>1</v>
      </c>
      <c r="AW62">
        <v>0</v>
      </c>
      <c r="AX62">
        <v>0</v>
      </c>
      <c r="AY62">
        <v>1</v>
      </c>
      <c r="AZ62">
        <v>1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1</v>
      </c>
    </row>
    <row r="63" spans="1:59" x14ac:dyDescent="0.35">
      <c r="A63" t="s">
        <v>88</v>
      </c>
      <c r="B63" s="1">
        <v>40432</v>
      </c>
      <c r="C63" s="1">
        <v>42401</v>
      </c>
      <c r="D63">
        <v>1</v>
      </c>
      <c r="E63">
        <v>0</v>
      </c>
      <c r="F63">
        <v>0</v>
      </c>
      <c r="G63">
        <v>1</v>
      </c>
      <c r="H63">
        <v>1</v>
      </c>
      <c r="I63">
        <v>1</v>
      </c>
      <c r="J63">
        <v>7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1</v>
      </c>
      <c r="AJ63">
        <v>0</v>
      </c>
      <c r="AK63">
        <v>1</v>
      </c>
      <c r="AL63">
        <v>0</v>
      </c>
      <c r="AM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8</v>
      </c>
      <c r="BF63">
        <v>1</v>
      </c>
      <c r="BG63">
        <v>0</v>
      </c>
    </row>
    <row r="64" spans="1:59" x14ac:dyDescent="0.35">
      <c r="A64" t="s">
        <v>89</v>
      </c>
      <c r="B64" s="1">
        <v>41494</v>
      </c>
      <c r="C64" s="1">
        <v>42401</v>
      </c>
      <c r="D64">
        <v>1</v>
      </c>
      <c r="E64">
        <v>0</v>
      </c>
      <c r="F64">
        <v>0</v>
      </c>
      <c r="G64">
        <v>1</v>
      </c>
      <c r="H64">
        <v>0</v>
      </c>
      <c r="I64">
        <v>0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1</v>
      </c>
      <c r="R64">
        <v>0</v>
      </c>
      <c r="S64">
        <v>0</v>
      </c>
      <c r="T64">
        <v>1</v>
      </c>
      <c r="U64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  <c r="AB64">
        <v>1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0</v>
      </c>
      <c r="AI64" t="s">
        <v>60</v>
      </c>
      <c r="AJ64">
        <v>0</v>
      </c>
      <c r="AK64">
        <v>1</v>
      </c>
      <c r="AL64">
        <v>0</v>
      </c>
      <c r="AM64">
        <v>0</v>
      </c>
      <c r="AN64">
        <v>1</v>
      </c>
      <c r="AO64">
        <v>1</v>
      </c>
      <c r="AP64">
        <v>1</v>
      </c>
      <c r="AQ64">
        <v>0</v>
      </c>
      <c r="AR64">
        <v>0</v>
      </c>
      <c r="AS64">
        <v>1</v>
      </c>
      <c r="AT64">
        <v>1</v>
      </c>
      <c r="AU64">
        <v>1</v>
      </c>
      <c r="AV64">
        <v>1</v>
      </c>
      <c r="AW64">
        <v>0</v>
      </c>
      <c r="AX64">
        <v>0</v>
      </c>
      <c r="AY64">
        <v>0</v>
      </c>
      <c r="AZ64">
        <v>0</v>
      </c>
      <c r="BA64">
        <v>1</v>
      </c>
      <c r="BB64">
        <v>0</v>
      </c>
      <c r="BC64">
        <v>0</v>
      </c>
      <c r="BD64">
        <v>0</v>
      </c>
      <c r="BE64">
        <v>5</v>
      </c>
      <c r="BF64">
        <v>0</v>
      </c>
      <c r="BG64">
        <v>1</v>
      </c>
    </row>
    <row r="65" spans="1:59" x14ac:dyDescent="0.35">
      <c r="A65" t="s">
        <v>90</v>
      </c>
      <c r="B65" s="1">
        <v>41439</v>
      </c>
      <c r="C65" s="1">
        <v>42401</v>
      </c>
      <c r="D65">
        <v>1</v>
      </c>
      <c r="E65">
        <v>0</v>
      </c>
      <c r="F65">
        <v>0</v>
      </c>
      <c r="G65">
        <v>1</v>
      </c>
      <c r="H65">
        <v>1</v>
      </c>
      <c r="I65">
        <v>0</v>
      </c>
      <c r="J65">
        <v>6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 t="s">
        <v>60</v>
      </c>
      <c r="AJ65">
        <v>0</v>
      </c>
      <c r="AK65">
        <v>1</v>
      </c>
      <c r="AL65">
        <v>0</v>
      </c>
      <c r="AM65">
        <v>0</v>
      </c>
      <c r="AN65">
        <v>1</v>
      </c>
      <c r="AO65">
        <v>1</v>
      </c>
      <c r="AP65">
        <v>1</v>
      </c>
      <c r="AQ65">
        <v>0</v>
      </c>
      <c r="AR65">
        <v>0</v>
      </c>
      <c r="AS65">
        <v>1</v>
      </c>
      <c r="AT65">
        <v>0</v>
      </c>
      <c r="AU65">
        <v>1</v>
      </c>
      <c r="AV65">
        <v>0</v>
      </c>
      <c r="AW65">
        <v>1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1</v>
      </c>
      <c r="BG65">
        <v>1</v>
      </c>
    </row>
    <row r="66" spans="1:59" x14ac:dyDescent="0.35">
      <c r="A66" t="s">
        <v>91</v>
      </c>
      <c r="B66" s="1">
        <v>41654</v>
      </c>
      <c r="C66" s="1">
        <v>42401</v>
      </c>
      <c r="D66">
        <v>1</v>
      </c>
      <c r="E66">
        <v>1</v>
      </c>
      <c r="F66">
        <v>0</v>
      </c>
      <c r="G66">
        <v>0</v>
      </c>
      <c r="H66">
        <v>0</v>
      </c>
      <c r="I66">
        <v>0</v>
      </c>
      <c r="J66">
        <v>3</v>
      </c>
      <c r="K66">
        <v>1</v>
      </c>
      <c r="L66">
        <v>0</v>
      </c>
      <c r="M66">
        <v>1</v>
      </c>
      <c r="N66">
        <v>1</v>
      </c>
      <c r="O66">
        <v>0</v>
      </c>
      <c r="P66">
        <v>1</v>
      </c>
      <c r="Q66">
        <v>1</v>
      </c>
      <c r="R66">
        <v>0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1</v>
      </c>
      <c r="AI66">
        <v>0</v>
      </c>
      <c r="AJ66">
        <v>1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1</v>
      </c>
      <c r="AR66">
        <v>0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2</v>
      </c>
      <c r="BF66">
        <v>0</v>
      </c>
      <c r="BG66">
        <v>1</v>
      </c>
    </row>
    <row r="67" spans="1:59" x14ac:dyDescent="0.35">
      <c r="A67" t="s">
        <v>92</v>
      </c>
      <c r="B67" s="1">
        <v>41548</v>
      </c>
      <c r="C67" s="1">
        <v>42004</v>
      </c>
      <c r="D67">
        <v>1</v>
      </c>
      <c r="E67">
        <v>0</v>
      </c>
      <c r="F67">
        <v>0</v>
      </c>
      <c r="G67">
        <v>1</v>
      </c>
      <c r="H67">
        <v>1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 t="s">
        <v>60</v>
      </c>
      <c r="AJ67">
        <v>0</v>
      </c>
      <c r="AK67">
        <v>1</v>
      </c>
      <c r="AL67">
        <v>0</v>
      </c>
      <c r="AM67">
        <v>0</v>
      </c>
      <c r="AN67">
        <v>1</v>
      </c>
      <c r="AO67">
        <v>1</v>
      </c>
      <c r="AP67">
        <v>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5</v>
      </c>
      <c r="BF67">
        <v>1</v>
      </c>
      <c r="BG67">
        <v>0</v>
      </c>
    </row>
    <row r="68" spans="1:59" x14ac:dyDescent="0.35">
      <c r="A68" t="s">
        <v>92</v>
      </c>
      <c r="B68" s="1">
        <v>42005</v>
      </c>
      <c r="C68" s="1">
        <v>42220</v>
      </c>
      <c r="D68">
        <v>1</v>
      </c>
      <c r="E68">
        <v>0</v>
      </c>
      <c r="F68">
        <v>0</v>
      </c>
      <c r="G68">
        <v>1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 t="s">
        <v>60</v>
      </c>
      <c r="AJ68">
        <v>0</v>
      </c>
      <c r="AK68">
        <v>1</v>
      </c>
      <c r="AL68">
        <v>0</v>
      </c>
      <c r="AM68">
        <v>0</v>
      </c>
      <c r="AN68">
        <v>1</v>
      </c>
      <c r="AO68">
        <v>1</v>
      </c>
      <c r="AP68">
        <v>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5</v>
      </c>
      <c r="BF68">
        <v>1</v>
      </c>
      <c r="BG68">
        <v>0</v>
      </c>
    </row>
    <row r="69" spans="1:59" x14ac:dyDescent="0.35">
      <c r="A69" t="s">
        <v>92</v>
      </c>
      <c r="B69" s="1">
        <v>42221</v>
      </c>
      <c r="C69" s="1">
        <v>42277</v>
      </c>
      <c r="D69">
        <v>1</v>
      </c>
      <c r="E69">
        <v>0</v>
      </c>
      <c r="F69">
        <v>0</v>
      </c>
      <c r="G69">
        <v>1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 t="s">
        <v>60</v>
      </c>
      <c r="AJ69">
        <v>0</v>
      </c>
      <c r="AK69">
        <v>1</v>
      </c>
      <c r="AL69">
        <v>0</v>
      </c>
      <c r="AM69">
        <v>0</v>
      </c>
      <c r="AN69">
        <v>1</v>
      </c>
      <c r="AO69">
        <v>1</v>
      </c>
      <c r="AP69">
        <v>1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5</v>
      </c>
      <c r="BF69">
        <v>1</v>
      </c>
      <c r="BG69">
        <v>0</v>
      </c>
    </row>
    <row r="70" spans="1:59" x14ac:dyDescent="0.35">
      <c r="A70" t="s">
        <v>92</v>
      </c>
      <c r="B70" s="1">
        <v>42278</v>
      </c>
      <c r="C70" s="1">
        <v>42338</v>
      </c>
      <c r="D70">
        <v>1</v>
      </c>
      <c r="E70">
        <v>0</v>
      </c>
      <c r="F70">
        <v>0</v>
      </c>
      <c r="G70">
        <v>1</v>
      </c>
      <c r="H70">
        <v>1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 t="s">
        <v>60</v>
      </c>
      <c r="AJ70">
        <v>0</v>
      </c>
      <c r="AK70">
        <v>1</v>
      </c>
      <c r="AL70">
        <v>0</v>
      </c>
      <c r="AM70">
        <v>0</v>
      </c>
      <c r="AN70">
        <v>1</v>
      </c>
      <c r="AO70">
        <v>1</v>
      </c>
      <c r="AP70">
        <v>1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5</v>
      </c>
      <c r="BF70">
        <v>1</v>
      </c>
      <c r="BG70">
        <v>0</v>
      </c>
    </row>
    <row r="71" spans="1:59" x14ac:dyDescent="0.35">
      <c r="A71" t="s">
        <v>92</v>
      </c>
      <c r="B71" s="1">
        <v>42339</v>
      </c>
      <c r="C71" s="1">
        <v>42401</v>
      </c>
      <c r="D71">
        <v>1</v>
      </c>
      <c r="E71">
        <v>0</v>
      </c>
      <c r="F71">
        <v>0</v>
      </c>
      <c r="G71">
        <v>1</v>
      </c>
      <c r="H71">
        <v>1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 t="s">
        <v>60</v>
      </c>
      <c r="AJ71">
        <v>0</v>
      </c>
      <c r="AK71">
        <v>1</v>
      </c>
      <c r="AL71">
        <v>0</v>
      </c>
      <c r="AM71">
        <v>0</v>
      </c>
      <c r="AN71">
        <v>1</v>
      </c>
      <c r="AO71">
        <v>1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5</v>
      </c>
      <c r="BF71">
        <v>1</v>
      </c>
      <c r="BG71">
        <v>0</v>
      </c>
    </row>
    <row r="72" spans="1:59" x14ac:dyDescent="0.35">
      <c r="A72" t="s">
        <v>93</v>
      </c>
      <c r="B72" s="1">
        <v>41487</v>
      </c>
      <c r="C72" s="1">
        <v>42216</v>
      </c>
      <c r="D72">
        <v>1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</v>
      </c>
      <c r="Q72">
        <v>1</v>
      </c>
      <c r="R72">
        <v>0</v>
      </c>
      <c r="S72">
        <v>0</v>
      </c>
      <c r="T72">
        <v>1</v>
      </c>
      <c r="U72">
        <v>1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1</v>
      </c>
      <c r="AJ72">
        <v>0</v>
      </c>
      <c r="AK72">
        <v>1</v>
      </c>
      <c r="AL72">
        <v>0</v>
      </c>
      <c r="AM72">
        <v>0</v>
      </c>
      <c r="AN72">
        <v>0</v>
      </c>
      <c r="AO72">
        <v>1</v>
      </c>
      <c r="AP72">
        <v>1</v>
      </c>
      <c r="AQ72">
        <v>0</v>
      </c>
      <c r="AR72">
        <v>0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0</v>
      </c>
      <c r="AY72">
        <v>0</v>
      </c>
      <c r="AZ72">
        <v>0</v>
      </c>
      <c r="BA72">
        <v>1</v>
      </c>
      <c r="BB72">
        <v>0</v>
      </c>
      <c r="BC72">
        <v>0</v>
      </c>
      <c r="BD72">
        <v>0</v>
      </c>
      <c r="BE72">
        <v>5</v>
      </c>
      <c r="BF72">
        <v>0</v>
      </c>
      <c r="BG72">
        <v>0</v>
      </c>
    </row>
    <row r="73" spans="1:59" x14ac:dyDescent="0.35">
      <c r="A73" t="s">
        <v>93</v>
      </c>
      <c r="B73" s="1">
        <v>42217</v>
      </c>
      <c r="C73" s="1">
        <v>42401</v>
      </c>
      <c r="D73">
        <v>1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1</v>
      </c>
      <c r="AJ73">
        <v>0</v>
      </c>
      <c r="AK73">
        <v>1</v>
      </c>
      <c r="AL73">
        <v>0</v>
      </c>
      <c r="AM73">
        <v>0</v>
      </c>
      <c r="AN73">
        <v>0</v>
      </c>
      <c r="AO73">
        <v>1</v>
      </c>
      <c r="AP73">
        <v>1</v>
      </c>
      <c r="AQ73">
        <v>0</v>
      </c>
      <c r="AR73">
        <v>0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0</v>
      </c>
      <c r="AY73">
        <v>1</v>
      </c>
      <c r="AZ73">
        <v>1</v>
      </c>
      <c r="BA73">
        <v>1</v>
      </c>
      <c r="BB73">
        <v>0</v>
      </c>
      <c r="BC73">
        <v>0</v>
      </c>
      <c r="BD73">
        <v>0</v>
      </c>
      <c r="BE73">
        <v>5</v>
      </c>
      <c r="BF73">
        <v>0</v>
      </c>
      <c r="BG73">
        <v>0</v>
      </c>
    </row>
    <row r="74" spans="1:59" x14ac:dyDescent="0.35">
      <c r="A74" t="s">
        <v>94</v>
      </c>
      <c r="B74" s="1">
        <v>41899</v>
      </c>
      <c r="C74" s="1">
        <v>42275</v>
      </c>
      <c r="D74">
        <v>1</v>
      </c>
      <c r="E74">
        <v>0</v>
      </c>
      <c r="F74">
        <v>0</v>
      </c>
      <c r="G74">
        <v>1</v>
      </c>
      <c r="H74">
        <v>0</v>
      </c>
      <c r="I74">
        <v>0</v>
      </c>
      <c r="J74">
        <v>4</v>
      </c>
      <c r="K74">
        <v>0</v>
      </c>
      <c r="L74">
        <v>0</v>
      </c>
      <c r="M74">
        <v>1</v>
      </c>
      <c r="N74">
        <v>0</v>
      </c>
      <c r="O74">
        <v>1</v>
      </c>
      <c r="P74">
        <v>1</v>
      </c>
      <c r="Q74">
        <v>0</v>
      </c>
      <c r="R74">
        <v>0</v>
      </c>
      <c r="S74">
        <v>0</v>
      </c>
      <c r="T74">
        <v>1</v>
      </c>
      <c r="U74">
        <v>1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 t="s">
        <v>60</v>
      </c>
      <c r="AJ74">
        <v>0</v>
      </c>
      <c r="AK74">
        <v>1</v>
      </c>
      <c r="AL74">
        <v>1</v>
      </c>
      <c r="AM74">
        <v>1</v>
      </c>
      <c r="AN74">
        <v>1</v>
      </c>
      <c r="AO74">
        <v>0</v>
      </c>
      <c r="AP74">
        <v>1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1</v>
      </c>
      <c r="BD74">
        <v>0</v>
      </c>
      <c r="BE74">
        <v>5</v>
      </c>
      <c r="BF74">
        <v>0</v>
      </c>
      <c r="BG74">
        <v>0</v>
      </c>
    </row>
    <row r="75" spans="1:59" x14ac:dyDescent="0.35">
      <c r="A75" t="s">
        <v>94</v>
      </c>
      <c r="B75" s="1">
        <v>42276</v>
      </c>
      <c r="C75" s="1">
        <v>42401</v>
      </c>
      <c r="D75">
        <v>1</v>
      </c>
      <c r="E75">
        <v>0</v>
      </c>
      <c r="F75">
        <v>0</v>
      </c>
      <c r="G75">
        <v>1</v>
      </c>
      <c r="H75">
        <v>0</v>
      </c>
      <c r="I75">
        <v>0</v>
      </c>
      <c r="J75">
        <v>4</v>
      </c>
      <c r="K75">
        <v>0</v>
      </c>
      <c r="L75">
        <v>0</v>
      </c>
      <c r="M75">
        <v>1</v>
      </c>
      <c r="N75">
        <v>0</v>
      </c>
      <c r="O75">
        <v>1</v>
      </c>
      <c r="P75">
        <v>1</v>
      </c>
      <c r="Q75">
        <v>0</v>
      </c>
      <c r="R75">
        <v>0</v>
      </c>
      <c r="S75">
        <v>0</v>
      </c>
      <c r="T75">
        <v>1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 t="s">
        <v>60</v>
      </c>
      <c r="AJ75">
        <v>0</v>
      </c>
      <c r="AK75">
        <v>1</v>
      </c>
      <c r="AL75">
        <v>1</v>
      </c>
      <c r="AM75">
        <v>1</v>
      </c>
      <c r="AN75">
        <v>1</v>
      </c>
      <c r="AO75">
        <v>0</v>
      </c>
      <c r="AP75">
        <v>1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5</v>
      </c>
      <c r="BF75">
        <v>0</v>
      </c>
      <c r="BG75">
        <v>0</v>
      </c>
    </row>
    <row r="76" spans="1:59" x14ac:dyDescent="0.35">
      <c r="A76" t="s">
        <v>95</v>
      </c>
      <c r="B76" s="1">
        <v>41579</v>
      </c>
      <c r="C76" s="1">
        <v>42308</v>
      </c>
      <c r="D76">
        <v>1</v>
      </c>
      <c r="E76">
        <v>0</v>
      </c>
      <c r="F76">
        <v>0</v>
      </c>
      <c r="G76">
        <v>1</v>
      </c>
      <c r="H76">
        <v>0</v>
      </c>
      <c r="I76">
        <v>0</v>
      </c>
      <c r="J76">
        <v>5</v>
      </c>
      <c r="K76">
        <v>1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1</v>
      </c>
      <c r="AH76">
        <v>0</v>
      </c>
      <c r="AI76" t="s">
        <v>60</v>
      </c>
      <c r="AJ76">
        <v>0</v>
      </c>
      <c r="AK76">
        <v>1</v>
      </c>
      <c r="AL76">
        <v>0</v>
      </c>
      <c r="AM76">
        <v>0</v>
      </c>
      <c r="AN76">
        <v>1</v>
      </c>
      <c r="AO76">
        <v>0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1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3</v>
      </c>
      <c r="BF76">
        <v>1</v>
      </c>
      <c r="BG76">
        <v>1</v>
      </c>
    </row>
    <row r="77" spans="1:59" x14ac:dyDescent="0.35">
      <c r="A77" t="s">
        <v>95</v>
      </c>
      <c r="B77" s="1">
        <v>42309</v>
      </c>
      <c r="C77" s="1">
        <v>42401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  <c r="J77">
        <v>5</v>
      </c>
      <c r="K77">
        <v>1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0</v>
      </c>
      <c r="AI77" t="s">
        <v>60</v>
      </c>
      <c r="AJ77">
        <v>0</v>
      </c>
      <c r="AK77">
        <v>1</v>
      </c>
      <c r="AL77">
        <v>0</v>
      </c>
      <c r="AM77">
        <v>0</v>
      </c>
      <c r="AN77">
        <v>1</v>
      </c>
      <c r="AO77">
        <v>0</v>
      </c>
      <c r="AP77">
        <v>1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3</v>
      </c>
      <c r="BF77">
        <v>1</v>
      </c>
      <c r="BG77">
        <v>1</v>
      </c>
    </row>
    <row r="78" spans="1:59" x14ac:dyDescent="0.35">
      <c r="A78" t="s">
        <v>96</v>
      </c>
      <c r="B78" s="1">
        <v>41640</v>
      </c>
      <c r="C78" s="1">
        <v>42134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  <c r="J78">
        <v>3</v>
      </c>
      <c r="K78">
        <v>0</v>
      </c>
      <c r="L78">
        <v>0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 t="s">
        <v>60</v>
      </c>
      <c r="AJ78">
        <v>0</v>
      </c>
      <c r="AK78">
        <v>1</v>
      </c>
      <c r="AL78">
        <v>0</v>
      </c>
      <c r="AM78">
        <v>0</v>
      </c>
      <c r="AN78">
        <v>0</v>
      </c>
      <c r="AO78">
        <v>1</v>
      </c>
      <c r="AP78">
        <v>1</v>
      </c>
      <c r="AQ78">
        <v>0</v>
      </c>
      <c r="AR78">
        <v>0</v>
      </c>
      <c r="AS78">
        <v>1</v>
      </c>
      <c r="AT78">
        <v>1</v>
      </c>
      <c r="AU78">
        <v>0</v>
      </c>
      <c r="AV78">
        <v>0</v>
      </c>
      <c r="AW78">
        <v>1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</row>
    <row r="79" spans="1:59" x14ac:dyDescent="0.35">
      <c r="A79" t="s">
        <v>96</v>
      </c>
      <c r="B79" s="1">
        <v>42135</v>
      </c>
      <c r="C79" s="1">
        <v>42156</v>
      </c>
      <c r="D79">
        <v>1</v>
      </c>
      <c r="E79">
        <v>0</v>
      </c>
      <c r="F79">
        <v>0</v>
      </c>
      <c r="G79">
        <v>1</v>
      </c>
      <c r="H79">
        <v>0</v>
      </c>
      <c r="I79">
        <v>0</v>
      </c>
      <c r="J79">
        <v>3</v>
      </c>
      <c r="K79">
        <v>0</v>
      </c>
      <c r="L79">
        <v>0</v>
      </c>
      <c r="M79">
        <v>0</v>
      </c>
      <c r="N79">
        <v>1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 t="s">
        <v>60</v>
      </c>
      <c r="AJ79">
        <v>0</v>
      </c>
      <c r="AK79">
        <v>1</v>
      </c>
      <c r="AL79">
        <v>0</v>
      </c>
      <c r="AM79">
        <v>0</v>
      </c>
      <c r="AN79">
        <v>0</v>
      </c>
      <c r="AO79">
        <v>1</v>
      </c>
      <c r="AP79">
        <v>1</v>
      </c>
      <c r="AQ79">
        <v>0</v>
      </c>
      <c r="AR79">
        <v>0</v>
      </c>
      <c r="AS79">
        <v>1</v>
      </c>
      <c r="AT79">
        <v>1</v>
      </c>
      <c r="AU79">
        <v>0</v>
      </c>
      <c r="AV79">
        <v>0</v>
      </c>
      <c r="AW79">
        <v>1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</row>
    <row r="80" spans="1:59" x14ac:dyDescent="0.35">
      <c r="A80" t="s">
        <v>96</v>
      </c>
      <c r="B80" s="1">
        <v>42157</v>
      </c>
      <c r="C80" s="1">
        <v>42170</v>
      </c>
      <c r="D80">
        <v>1</v>
      </c>
      <c r="E80">
        <v>0</v>
      </c>
      <c r="F80">
        <v>0</v>
      </c>
      <c r="G80">
        <v>1</v>
      </c>
      <c r="H80">
        <v>0</v>
      </c>
      <c r="I80">
        <v>0</v>
      </c>
      <c r="J80">
        <v>3</v>
      </c>
      <c r="K80">
        <v>0</v>
      </c>
      <c r="L80">
        <v>0</v>
      </c>
      <c r="M80">
        <v>0</v>
      </c>
      <c r="N80">
        <v>1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 t="s">
        <v>60</v>
      </c>
      <c r="AJ80">
        <v>0</v>
      </c>
      <c r="AK80">
        <v>1</v>
      </c>
      <c r="AL80">
        <v>0</v>
      </c>
      <c r="AM80">
        <v>0</v>
      </c>
      <c r="AN80">
        <v>0</v>
      </c>
      <c r="AO80">
        <v>1</v>
      </c>
      <c r="AP80">
        <v>1</v>
      </c>
      <c r="AQ80">
        <v>0</v>
      </c>
      <c r="AR80">
        <v>0</v>
      </c>
      <c r="AS80">
        <v>1</v>
      </c>
      <c r="AT80">
        <v>1</v>
      </c>
      <c r="AU80">
        <v>0</v>
      </c>
      <c r="AV80">
        <v>0</v>
      </c>
      <c r="AW80">
        <v>1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</row>
    <row r="81" spans="1:59" x14ac:dyDescent="0.35">
      <c r="A81" t="s">
        <v>96</v>
      </c>
      <c r="B81" s="1">
        <v>42171</v>
      </c>
      <c r="C81" s="1">
        <v>42204</v>
      </c>
      <c r="D81">
        <v>1</v>
      </c>
      <c r="E81">
        <v>0</v>
      </c>
      <c r="F81">
        <v>0</v>
      </c>
      <c r="G81">
        <v>1</v>
      </c>
      <c r="H81">
        <v>0</v>
      </c>
      <c r="I81">
        <v>0</v>
      </c>
      <c r="J81">
        <v>3</v>
      </c>
      <c r="K81">
        <v>0</v>
      </c>
      <c r="L81">
        <v>0</v>
      </c>
      <c r="M81">
        <v>0</v>
      </c>
      <c r="N81">
        <v>1</v>
      </c>
      <c r="O81">
        <v>0</v>
      </c>
      <c r="P81">
        <v>1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 t="s">
        <v>60</v>
      </c>
      <c r="AJ81">
        <v>0</v>
      </c>
      <c r="AK81">
        <v>1</v>
      </c>
      <c r="AL81">
        <v>0</v>
      </c>
      <c r="AM81">
        <v>0</v>
      </c>
      <c r="AN81">
        <v>0</v>
      </c>
      <c r="AO81">
        <v>1</v>
      </c>
      <c r="AP81">
        <v>1</v>
      </c>
      <c r="AQ81">
        <v>0</v>
      </c>
      <c r="AR81">
        <v>0</v>
      </c>
      <c r="AS81">
        <v>1</v>
      </c>
      <c r="AT81">
        <v>1</v>
      </c>
      <c r="AU81">
        <v>0</v>
      </c>
      <c r="AV81">
        <v>0</v>
      </c>
      <c r="AW81">
        <v>1</v>
      </c>
      <c r="AX81">
        <v>0</v>
      </c>
      <c r="AY81">
        <v>1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</row>
    <row r="82" spans="1:59" x14ac:dyDescent="0.35">
      <c r="A82" t="s">
        <v>96</v>
      </c>
      <c r="B82" s="1">
        <v>42205</v>
      </c>
      <c r="C82" s="1">
        <v>42211</v>
      </c>
      <c r="D82">
        <v>1</v>
      </c>
      <c r="E82">
        <v>0</v>
      </c>
      <c r="F82">
        <v>0</v>
      </c>
      <c r="G82">
        <v>1</v>
      </c>
      <c r="H82">
        <v>0</v>
      </c>
      <c r="I82">
        <v>0</v>
      </c>
      <c r="J82">
        <v>3</v>
      </c>
      <c r="K82">
        <v>0</v>
      </c>
      <c r="L82">
        <v>0</v>
      </c>
      <c r="M82">
        <v>0</v>
      </c>
      <c r="N82">
        <v>1</v>
      </c>
      <c r="O82">
        <v>0</v>
      </c>
      <c r="P82">
        <v>1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 t="s">
        <v>60</v>
      </c>
      <c r="AJ82">
        <v>0</v>
      </c>
      <c r="AK82">
        <v>1</v>
      </c>
      <c r="AL82">
        <v>0</v>
      </c>
      <c r="AM82">
        <v>0</v>
      </c>
      <c r="AN82">
        <v>0</v>
      </c>
      <c r="AO82">
        <v>1</v>
      </c>
      <c r="AP82">
        <v>1</v>
      </c>
      <c r="AQ82">
        <v>0</v>
      </c>
      <c r="AR82">
        <v>0</v>
      </c>
      <c r="AS82">
        <v>1</v>
      </c>
      <c r="AT82">
        <v>1</v>
      </c>
      <c r="AU82">
        <v>0</v>
      </c>
      <c r="AV82">
        <v>0</v>
      </c>
      <c r="AW82">
        <v>1</v>
      </c>
      <c r="AX82">
        <v>0</v>
      </c>
      <c r="AY82">
        <v>1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</row>
    <row r="83" spans="1:59" x14ac:dyDescent="0.35">
      <c r="A83" t="s">
        <v>96</v>
      </c>
      <c r="B83" s="1">
        <v>42212</v>
      </c>
      <c r="C83" s="1">
        <v>42369</v>
      </c>
      <c r="D83">
        <v>1</v>
      </c>
      <c r="E83">
        <v>0</v>
      </c>
      <c r="F83">
        <v>0</v>
      </c>
      <c r="G83">
        <v>1</v>
      </c>
      <c r="H83">
        <v>0</v>
      </c>
      <c r="I83">
        <v>0</v>
      </c>
      <c r="J83">
        <v>3</v>
      </c>
      <c r="K83">
        <v>0</v>
      </c>
      <c r="L83">
        <v>0</v>
      </c>
      <c r="M83">
        <v>0</v>
      </c>
      <c r="N83">
        <v>1</v>
      </c>
      <c r="O83">
        <v>0</v>
      </c>
      <c r="P83">
        <v>1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 t="s">
        <v>60</v>
      </c>
      <c r="AJ83">
        <v>0</v>
      </c>
      <c r="AK83">
        <v>1</v>
      </c>
      <c r="AL83">
        <v>0</v>
      </c>
      <c r="AM83">
        <v>0</v>
      </c>
      <c r="AN83">
        <v>0</v>
      </c>
      <c r="AO83">
        <v>1</v>
      </c>
      <c r="AP83">
        <v>1</v>
      </c>
      <c r="AQ83">
        <v>0</v>
      </c>
      <c r="AR83">
        <v>0</v>
      </c>
      <c r="AS83">
        <v>1</v>
      </c>
      <c r="AT83">
        <v>1</v>
      </c>
      <c r="AU83">
        <v>0</v>
      </c>
      <c r="AV83">
        <v>0</v>
      </c>
      <c r="AW83">
        <v>1</v>
      </c>
      <c r="AX83">
        <v>0</v>
      </c>
      <c r="AY83">
        <v>1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</row>
    <row r="84" spans="1:59" x14ac:dyDescent="0.35">
      <c r="A84" t="s">
        <v>96</v>
      </c>
      <c r="B84" s="1">
        <v>42370</v>
      </c>
      <c r="C84" s="1">
        <v>42401</v>
      </c>
      <c r="D84">
        <v>1</v>
      </c>
      <c r="E84">
        <v>0</v>
      </c>
      <c r="F84">
        <v>0</v>
      </c>
      <c r="G84">
        <v>1</v>
      </c>
      <c r="H84">
        <v>0</v>
      </c>
      <c r="I84">
        <v>0</v>
      </c>
      <c r="J84">
        <v>3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0</v>
      </c>
      <c r="R84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 t="s">
        <v>60</v>
      </c>
      <c r="AJ84">
        <v>0</v>
      </c>
      <c r="AK84">
        <v>1</v>
      </c>
      <c r="AL84">
        <v>0</v>
      </c>
      <c r="AM84">
        <v>0</v>
      </c>
      <c r="AN84">
        <v>0</v>
      </c>
      <c r="AO84">
        <v>1</v>
      </c>
      <c r="AP84">
        <v>1</v>
      </c>
      <c r="AQ84">
        <v>0</v>
      </c>
      <c r="AR84">
        <v>0</v>
      </c>
      <c r="AS84">
        <v>1</v>
      </c>
      <c r="AT84">
        <v>1</v>
      </c>
      <c r="AU84">
        <v>0</v>
      </c>
      <c r="AV84">
        <v>0</v>
      </c>
      <c r="AW84">
        <v>1</v>
      </c>
      <c r="AX84">
        <v>0</v>
      </c>
      <c r="AY84">
        <v>1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</row>
    <row r="85" spans="1:59" x14ac:dyDescent="0.35">
      <c r="A85" t="s">
        <v>97</v>
      </c>
      <c r="B85" s="1">
        <v>39798</v>
      </c>
      <c r="C85" s="1">
        <v>42401</v>
      </c>
      <c r="D85">
        <v>1</v>
      </c>
      <c r="E85">
        <v>0</v>
      </c>
      <c r="F85">
        <v>0</v>
      </c>
      <c r="G85">
        <v>1</v>
      </c>
      <c r="H85">
        <v>1</v>
      </c>
      <c r="I85">
        <v>1</v>
      </c>
      <c r="J85">
        <v>5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0</v>
      </c>
      <c r="AI85" t="s">
        <v>60</v>
      </c>
      <c r="AJ85">
        <v>0</v>
      </c>
      <c r="AK85">
        <v>1</v>
      </c>
      <c r="AL85">
        <v>0</v>
      </c>
      <c r="AM85">
        <v>0</v>
      </c>
      <c r="AN85">
        <v>1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1</v>
      </c>
      <c r="BE85" t="s">
        <v>60</v>
      </c>
      <c r="BF85">
        <v>0</v>
      </c>
      <c r="BG85">
        <v>0</v>
      </c>
    </row>
    <row r="86" spans="1:59" x14ac:dyDescent="0.35">
      <c r="A86" t="s">
        <v>98</v>
      </c>
      <c r="B86" s="1">
        <v>41822</v>
      </c>
      <c r="C86" s="1">
        <v>42004</v>
      </c>
      <c r="D86">
        <v>1</v>
      </c>
      <c r="E86">
        <v>0</v>
      </c>
      <c r="F86">
        <v>0</v>
      </c>
      <c r="G86">
        <v>1</v>
      </c>
      <c r="H86">
        <v>0</v>
      </c>
      <c r="I86">
        <v>0</v>
      </c>
      <c r="J86">
        <v>7</v>
      </c>
      <c r="K86">
        <v>0</v>
      </c>
      <c r="L86">
        <v>0</v>
      </c>
      <c r="M86">
        <v>1</v>
      </c>
      <c r="N86">
        <v>0</v>
      </c>
      <c r="O86">
        <v>0</v>
      </c>
      <c r="P86">
        <v>1</v>
      </c>
      <c r="Q86">
        <v>1</v>
      </c>
      <c r="R86">
        <v>0</v>
      </c>
      <c r="S86">
        <v>0</v>
      </c>
      <c r="T86">
        <v>1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 t="s">
        <v>60</v>
      </c>
      <c r="AJ86">
        <v>0</v>
      </c>
      <c r="AK86">
        <v>1</v>
      </c>
      <c r="AL86">
        <v>0</v>
      </c>
      <c r="AM86">
        <v>0</v>
      </c>
      <c r="AN86">
        <v>1</v>
      </c>
      <c r="AO86">
        <v>1</v>
      </c>
      <c r="AP86">
        <v>1</v>
      </c>
      <c r="AQ86">
        <v>0</v>
      </c>
      <c r="AR86">
        <v>0</v>
      </c>
      <c r="AS86">
        <v>1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8</v>
      </c>
      <c r="BF86">
        <v>0</v>
      </c>
      <c r="BG86">
        <v>0</v>
      </c>
    </row>
    <row r="87" spans="1:59" x14ac:dyDescent="0.35">
      <c r="A87" t="s">
        <v>98</v>
      </c>
      <c r="B87" s="1">
        <v>42005</v>
      </c>
      <c r="C87" s="1">
        <v>42401</v>
      </c>
      <c r="D87">
        <v>1</v>
      </c>
      <c r="E87">
        <v>0</v>
      </c>
      <c r="F87">
        <v>0</v>
      </c>
      <c r="G87">
        <v>1</v>
      </c>
      <c r="H87">
        <v>0</v>
      </c>
      <c r="I87">
        <v>0</v>
      </c>
      <c r="J87">
        <v>7</v>
      </c>
      <c r="K87">
        <v>0</v>
      </c>
      <c r="L87">
        <v>0</v>
      </c>
      <c r="M87">
        <v>1</v>
      </c>
      <c r="N87">
        <v>0</v>
      </c>
      <c r="O87">
        <v>0</v>
      </c>
      <c r="P87">
        <v>1</v>
      </c>
      <c r="Q87">
        <v>1</v>
      </c>
      <c r="R87">
        <v>0</v>
      </c>
      <c r="S87">
        <v>0</v>
      </c>
      <c r="T87">
        <v>1</v>
      </c>
      <c r="U87">
        <v>1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 t="s">
        <v>60</v>
      </c>
      <c r="AJ87">
        <v>0</v>
      </c>
      <c r="AK87">
        <v>1</v>
      </c>
      <c r="AL87">
        <v>0</v>
      </c>
      <c r="AM87">
        <v>0</v>
      </c>
      <c r="AN87">
        <v>1</v>
      </c>
      <c r="AO87">
        <v>1</v>
      </c>
      <c r="AP87">
        <v>1</v>
      </c>
      <c r="AQ87">
        <v>0</v>
      </c>
      <c r="AR87">
        <v>0</v>
      </c>
      <c r="AS87">
        <v>1</v>
      </c>
      <c r="AT87">
        <v>0</v>
      </c>
      <c r="AU87">
        <v>1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8</v>
      </c>
      <c r="BF87">
        <v>0</v>
      </c>
      <c r="BG87">
        <v>0</v>
      </c>
    </row>
    <row r="88" spans="1:59" x14ac:dyDescent="0.35">
      <c r="A88" t="s">
        <v>99</v>
      </c>
      <c r="B88" s="1">
        <v>39540</v>
      </c>
      <c r="C88" s="1">
        <v>42401</v>
      </c>
      <c r="D88">
        <v>1</v>
      </c>
      <c r="E88">
        <v>0</v>
      </c>
      <c r="F88">
        <v>0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0</v>
      </c>
      <c r="AR88">
        <v>0</v>
      </c>
      <c r="AS88">
        <v>1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5</v>
      </c>
      <c r="BF88">
        <v>0</v>
      </c>
      <c r="BG88">
        <v>0</v>
      </c>
    </row>
    <row r="89" spans="1:59" x14ac:dyDescent="0.35">
      <c r="A89" t="s">
        <v>100</v>
      </c>
      <c r="B89" s="1">
        <v>40725</v>
      </c>
      <c r="C89" s="1">
        <v>42401</v>
      </c>
      <c r="D89">
        <v>1</v>
      </c>
      <c r="E89">
        <v>0</v>
      </c>
      <c r="F89">
        <v>0</v>
      </c>
      <c r="G89">
        <v>1</v>
      </c>
      <c r="H89">
        <v>0</v>
      </c>
      <c r="I89">
        <v>0</v>
      </c>
      <c r="J89">
        <v>5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 t="s">
        <v>60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1</v>
      </c>
      <c r="AP89">
        <v>1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1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5</v>
      </c>
      <c r="BF89">
        <v>0</v>
      </c>
      <c r="BG89">
        <v>1</v>
      </c>
    </row>
    <row r="90" spans="1:59" x14ac:dyDescent="0.35">
      <c r="A90" t="s">
        <v>101</v>
      </c>
      <c r="B90" s="1">
        <v>41760</v>
      </c>
      <c r="C90" s="1">
        <v>42185</v>
      </c>
      <c r="D90">
        <v>1</v>
      </c>
      <c r="E90">
        <v>0</v>
      </c>
      <c r="F90">
        <v>0</v>
      </c>
      <c r="G90">
        <v>1</v>
      </c>
      <c r="H90">
        <v>0</v>
      </c>
      <c r="I90">
        <v>0</v>
      </c>
      <c r="J90">
        <v>3</v>
      </c>
      <c r="K90">
        <v>0</v>
      </c>
      <c r="L90">
        <v>0</v>
      </c>
      <c r="M90">
        <v>1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1</v>
      </c>
      <c r="AI90">
        <v>1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1</v>
      </c>
      <c r="AQ90">
        <v>0</v>
      </c>
      <c r="AR90">
        <v>0</v>
      </c>
      <c r="AS90">
        <v>1</v>
      </c>
      <c r="AT90">
        <v>0</v>
      </c>
      <c r="AU90">
        <v>0</v>
      </c>
      <c r="AV90">
        <v>1</v>
      </c>
      <c r="AW90">
        <v>0</v>
      </c>
      <c r="AX90">
        <v>1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1</v>
      </c>
    </row>
    <row r="91" spans="1:59" x14ac:dyDescent="0.35">
      <c r="A91" t="s">
        <v>101</v>
      </c>
      <c r="B91" s="1">
        <v>42186</v>
      </c>
      <c r="C91" s="1">
        <v>42369</v>
      </c>
      <c r="D91">
        <v>1</v>
      </c>
      <c r="E91">
        <v>0</v>
      </c>
      <c r="F91">
        <v>0</v>
      </c>
      <c r="G91">
        <v>1</v>
      </c>
      <c r="H91">
        <v>0</v>
      </c>
      <c r="I91">
        <v>0</v>
      </c>
      <c r="J91">
        <v>3</v>
      </c>
      <c r="K91">
        <v>0</v>
      </c>
      <c r="L91">
        <v>0</v>
      </c>
      <c r="M91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1</v>
      </c>
      <c r="AI91">
        <v>1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0</v>
      </c>
      <c r="AR91">
        <v>0</v>
      </c>
      <c r="AS91">
        <v>1</v>
      </c>
      <c r="AT91">
        <v>0</v>
      </c>
      <c r="AU91">
        <v>0</v>
      </c>
      <c r="AV91">
        <v>1</v>
      </c>
      <c r="AW91">
        <v>0</v>
      </c>
      <c r="AX91">
        <v>1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1</v>
      </c>
    </row>
    <row r="92" spans="1:59" x14ac:dyDescent="0.35">
      <c r="A92" t="s">
        <v>101</v>
      </c>
      <c r="B92" s="1">
        <v>42370</v>
      </c>
      <c r="C92" s="1">
        <v>42401</v>
      </c>
      <c r="D92">
        <v>1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1</v>
      </c>
      <c r="AI92">
        <v>1</v>
      </c>
      <c r="AJ92">
        <v>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1</v>
      </c>
      <c r="AQ92">
        <v>0</v>
      </c>
      <c r="AR92">
        <v>0</v>
      </c>
      <c r="AS92">
        <v>1</v>
      </c>
      <c r="AT92">
        <v>0</v>
      </c>
      <c r="AU92">
        <v>0</v>
      </c>
      <c r="AV92">
        <v>1</v>
      </c>
      <c r="AW92">
        <v>0</v>
      </c>
      <c r="AX92">
        <v>1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1</v>
      </c>
    </row>
    <row r="93" spans="1:59" x14ac:dyDescent="0.35">
      <c r="A93" t="s">
        <v>102</v>
      </c>
      <c r="B93" s="1">
        <v>41518</v>
      </c>
      <c r="C93" s="1">
        <v>42095</v>
      </c>
      <c r="D93">
        <v>1</v>
      </c>
      <c r="E93">
        <v>0</v>
      </c>
      <c r="F93">
        <v>0</v>
      </c>
      <c r="G93">
        <v>1</v>
      </c>
      <c r="H93">
        <v>0</v>
      </c>
      <c r="I93">
        <v>0</v>
      </c>
      <c r="J93">
        <v>2</v>
      </c>
      <c r="K93">
        <v>0</v>
      </c>
      <c r="L93">
        <v>0</v>
      </c>
      <c r="M93">
        <v>0</v>
      </c>
      <c r="N93">
        <v>1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>
        <v>1</v>
      </c>
      <c r="AJ93">
        <v>0</v>
      </c>
      <c r="AK93">
        <v>1</v>
      </c>
      <c r="AL93">
        <v>0</v>
      </c>
      <c r="AM93">
        <v>0</v>
      </c>
      <c r="AN93">
        <v>1</v>
      </c>
      <c r="AO93">
        <v>1</v>
      </c>
      <c r="AP93">
        <v>1</v>
      </c>
      <c r="AQ93">
        <v>0</v>
      </c>
      <c r="AR93">
        <v>0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3</v>
      </c>
      <c r="BF93">
        <v>1</v>
      </c>
      <c r="BG93">
        <v>1</v>
      </c>
    </row>
    <row r="94" spans="1:59" x14ac:dyDescent="0.35">
      <c r="A94" t="s">
        <v>102</v>
      </c>
      <c r="B94" s="1">
        <v>42096</v>
      </c>
      <c r="C94" s="1">
        <v>42247</v>
      </c>
      <c r="D94">
        <v>1</v>
      </c>
      <c r="E94">
        <v>0</v>
      </c>
      <c r="F94">
        <v>0</v>
      </c>
      <c r="G94">
        <v>1</v>
      </c>
      <c r="H94">
        <v>0</v>
      </c>
      <c r="I94">
        <v>0</v>
      </c>
      <c r="J94">
        <v>2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</v>
      </c>
      <c r="AH94">
        <v>1</v>
      </c>
      <c r="AI94">
        <v>1</v>
      </c>
      <c r="AJ94">
        <v>0</v>
      </c>
      <c r="AK94">
        <v>1</v>
      </c>
      <c r="AL94">
        <v>0</v>
      </c>
      <c r="AM94">
        <v>0</v>
      </c>
      <c r="AN94">
        <v>1</v>
      </c>
      <c r="AO94">
        <v>1</v>
      </c>
      <c r="AP94">
        <v>1</v>
      </c>
      <c r="AQ94">
        <v>0</v>
      </c>
      <c r="AR94">
        <v>0</v>
      </c>
      <c r="AS94">
        <v>1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3</v>
      </c>
      <c r="BF94">
        <v>1</v>
      </c>
      <c r="BG94">
        <v>1</v>
      </c>
    </row>
    <row r="95" spans="1:59" x14ac:dyDescent="0.35">
      <c r="A95" t="s">
        <v>102</v>
      </c>
      <c r="B95" s="1">
        <v>42248</v>
      </c>
      <c r="C95" s="1">
        <v>42369</v>
      </c>
      <c r="D95">
        <v>1</v>
      </c>
      <c r="E95">
        <v>0</v>
      </c>
      <c r="F95">
        <v>0</v>
      </c>
      <c r="G95">
        <v>1</v>
      </c>
      <c r="H95">
        <v>0</v>
      </c>
      <c r="I95">
        <v>0</v>
      </c>
      <c r="J95">
        <v>2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1</v>
      </c>
      <c r="AH95">
        <v>1</v>
      </c>
      <c r="AI95">
        <v>1</v>
      </c>
      <c r="AJ95">
        <v>0</v>
      </c>
      <c r="AK95">
        <v>1</v>
      </c>
      <c r="AL95">
        <v>0</v>
      </c>
      <c r="AM95">
        <v>0</v>
      </c>
      <c r="AN95">
        <v>1</v>
      </c>
      <c r="AO95">
        <v>1</v>
      </c>
      <c r="AP95">
        <v>1</v>
      </c>
      <c r="AQ95">
        <v>0</v>
      </c>
      <c r="AR95">
        <v>0</v>
      </c>
      <c r="AS95">
        <v>1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3</v>
      </c>
      <c r="BF95">
        <v>1</v>
      </c>
      <c r="BG95">
        <v>1</v>
      </c>
    </row>
    <row r="96" spans="1:59" x14ac:dyDescent="0.35">
      <c r="A96" t="s">
        <v>102</v>
      </c>
      <c r="B96" s="1">
        <v>42370</v>
      </c>
      <c r="C96" s="1">
        <v>42401</v>
      </c>
      <c r="D96">
        <v>1</v>
      </c>
      <c r="E96">
        <v>0</v>
      </c>
      <c r="F96">
        <v>0</v>
      </c>
      <c r="G96">
        <v>1</v>
      </c>
      <c r="H96">
        <v>0</v>
      </c>
      <c r="I96">
        <v>0</v>
      </c>
      <c r="J96">
        <v>2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1</v>
      </c>
      <c r="AH96">
        <v>1</v>
      </c>
      <c r="AI96">
        <v>1</v>
      </c>
      <c r="AJ96">
        <v>0</v>
      </c>
      <c r="AK96">
        <v>1</v>
      </c>
      <c r="AL96">
        <v>0</v>
      </c>
      <c r="AM96">
        <v>0</v>
      </c>
      <c r="AN96">
        <v>1</v>
      </c>
      <c r="AO96">
        <v>1</v>
      </c>
      <c r="AP96">
        <v>1</v>
      </c>
      <c r="AQ96">
        <v>0</v>
      </c>
      <c r="AR96">
        <v>0</v>
      </c>
      <c r="AS96">
        <v>1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3</v>
      </c>
      <c r="BF96">
        <v>1</v>
      </c>
      <c r="BG96">
        <v>1</v>
      </c>
    </row>
    <row r="97" spans="1:59" x14ac:dyDescent="0.35">
      <c r="A97" t="s">
        <v>103</v>
      </c>
      <c r="B97" s="1">
        <v>41408</v>
      </c>
      <c r="C97" s="1">
        <v>42401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1</v>
      </c>
      <c r="V97">
        <v>1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 t="s">
        <v>60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1</v>
      </c>
      <c r="BE97" t="s">
        <v>60</v>
      </c>
      <c r="BF97">
        <v>0</v>
      </c>
      <c r="BG97">
        <v>0</v>
      </c>
    </row>
    <row r="98" spans="1:59" x14ac:dyDescent="0.35">
      <c r="A98" t="s">
        <v>104</v>
      </c>
      <c r="B98" s="1">
        <v>41821</v>
      </c>
      <c r="C98" s="1">
        <v>41943</v>
      </c>
      <c r="D98">
        <v>1</v>
      </c>
      <c r="E98">
        <v>0</v>
      </c>
      <c r="F98">
        <v>0</v>
      </c>
      <c r="G98">
        <v>1</v>
      </c>
      <c r="H98">
        <v>0</v>
      </c>
      <c r="I98">
        <v>0</v>
      </c>
      <c r="J98">
        <v>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0</v>
      </c>
      <c r="AJ98">
        <v>1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0</v>
      </c>
      <c r="AU98">
        <v>1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5</v>
      </c>
      <c r="BF98">
        <v>1</v>
      </c>
      <c r="BG98">
        <v>0</v>
      </c>
    </row>
    <row r="99" spans="1:59" x14ac:dyDescent="0.35">
      <c r="A99" t="s">
        <v>104</v>
      </c>
      <c r="B99" s="1">
        <v>41944</v>
      </c>
      <c r="C99" s="1">
        <v>42401</v>
      </c>
      <c r="D99">
        <v>1</v>
      </c>
      <c r="E99">
        <v>0</v>
      </c>
      <c r="F99">
        <v>0</v>
      </c>
      <c r="G99">
        <v>1</v>
      </c>
      <c r="H99">
        <v>0</v>
      </c>
      <c r="I99">
        <v>0</v>
      </c>
      <c r="J99">
        <v>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1</v>
      </c>
      <c r="AK99">
        <v>0</v>
      </c>
      <c r="AL99">
        <v>0</v>
      </c>
      <c r="AM99">
        <v>0</v>
      </c>
      <c r="AN99">
        <v>1</v>
      </c>
      <c r="AO99">
        <v>0</v>
      </c>
      <c r="AP99">
        <v>1</v>
      </c>
      <c r="AQ99">
        <v>0</v>
      </c>
      <c r="AR99">
        <v>0</v>
      </c>
      <c r="AS99">
        <v>0</v>
      </c>
      <c r="AT99">
        <v>0</v>
      </c>
      <c r="AU99">
        <v>1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5</v>
      </c>
      <c r="BF99">
        <v>1</v>
      </c>
      <c r="BG99">
        <v>0</v>
      </c>
    </row>
    <row r="100" spans="1:59" x14ac:dyDescent="0.35">
      <c r="A100" t="s">
        <v>105</v>
      </c>
      <c r="B100" s="1">
        <v>41821</v>
      </c>
      <c r="C100" s="1">
        <v>42185</v>
      </c>
      <c r="D100">
        <v>1</v>
      </c>
      <c r="E100">
        <v>0</v>
      </c>
      <c r="F100">
        <v>0</v>
      </c>
      <c r="G100">
        <v>1</v>
      </c>
      <c r="H100">
        <v>0</v>
      </c>
      <c r="I100">
        <v>1</v>
      </c>
      <c r="J100">
        <v>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0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1</v>
      </c>
      <c r="BD100">
        <v>0</v>
      </c>
      <c r="BE100">
        <v>9</v>
      </c>
      <c r="BF100">
        <v>0</v>
      </c>
      <c r="BG100">
        <v>0</v>
      </c>
    </row>
    <row r="101" spans="1:59" x14ac:dyDescent="0.35">
      <c r="A101" t="s">
        <v>105</v>
      </c>
      <c r="B101" s="1">
        <v>42186</v>
      </c>
      <c r="C101" s="1">
        <v>42401</v>
      </c>
      <c r="D101">
        <v>1</v>
      </c>
      <c r="E101">
        <v>0</v>
      </c>
      <c r="F101">
        <v>0</v>
      </c>
      <c r="G101">
        <v>1</v>
      </c>
      <c r="H101">
        <v>0</v>
      </c>
      <c r="I101">
        <v>1</v>
      </c>
      <c r="J101">
        <v>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  <c r="AJ101">
        <v>0</v>
      </c>
      <c r="AK101">
        <v>1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1</v>
      </c>
      <c r="BD101">
        <v>0</v>
      </c>
      <c r="BE101">
        <v>9</v>
      </c>
      <c r="BF101">
        <v>0</v>
      </c>
      <c r="BG101">
        <v>0</v>
      </c>
    </row>
    <row r="102" spans="1:59" x14ac:dyDescent="0.35">
      <c r="A102" t="s">
        <v>106</v>
      </c>
      <c r="B102" s="1">
        <v>41802</v>
      </c>
      <c r="C102" s="1">
        <v>42137</v>
      </c>
      <c r="D102">
        <v>1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3</v>
      </c>
      <c r="K102">
        <v>0</v>
      </c>
      <c r="L102">
        <v>0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 t="s">
        <v>60</v>
      </c>
      <c r="AJ102">
        <v>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1</v>
      </c>
      <c r="BD102">
        <v>0</v>
      </c>
      <c r="BE102">
        <v>1</v>
      </c>
      <c r="BF102">
        <v>0</v>
      </c>
      <c r="BG102">
        <v>0</v>
      </c>
    </row>
    <row r="103" spans="1:59" x14ac:dyDescent="0.35">
      <c r="A103" t="s">
        <v>106</v>
      </c>
      <c r="B103" s="1">
        <v>42138</v>
      </c>
      <c r="C103" s="1">
        <v>42208</v>
      </c>
      <c r="D103">
        <v>1</v>
      </c>
      <c r="E103">
        <v>0</v>
      </c>
      <c r="F103">
        <v>0</v>
      </c>
      <c r="G103">
        <v>1</v>
      </c>
      <c r="H103">
        <v>0</v>
      </c>
      <c r="I103">
        <v>1</v>
      </c>
      <c r="J103">
        <v>3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 t="s">
        <v>60</v>
      </c>
      <c r="AJ103">
        <v>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1</v>
      </c>
      <c r="BD103">
        <v>0</v>
      </c>
      <c r="BE103">
        <v>1</v>
      </c>
      <c r="BF103">
        <v>0</v>
      </c>
      <c r="BG103">
        <v>0</v>
      </c>
    </row>
    <row r="104" spans="1:59" x14ac:dyDescent="0.35">
      <c r="A104" t="s">
        <v>106</v>
      </c>
      <c r="B104" s="1">
        <v>42209</v>
      </c>
      <c r="C104" s="1">
        <v>42401</v>
      </c>
      <c r="D104">
        <v>1</v>
      </c>
      <c r="E104">
        <v>0</v>
      </c>
      <c r="F104">
        <v>0</v>
      </c>
      <c r="G104">
        <v>1</v>
      </c>
      <c r="H104">
        <v>0</v>
      </c>
      <c r="I104">
        <v>1</v>
      </c>
      <c r="J104">
        <v>3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 t="s">
        <v>60</v>
      </c>
      <c r="AJ104">
        <v>1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1</v>
      </c>
      <c r="BD104">
        <v>0</v>
      </c>
      <c r="BE104">
        <v>1</v>
      </c>
      <c r="BF104">
        <v>0</v>
      </c>
      <c r="BG104">
        <v>0</v>
      </c>
    </row>
    <row r="105" spans="1:59" x14ac:dyDescent="0.35">
      <c r="A105" t="s">
        <v>107</v>
      </c>
      <c r="B105" s="1">
        <v>41068</v>
      </c>
      <c r="C105" s="1">
        <v>42401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8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 t="s">
        <v>60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1</v>
      </c>
      <c r="AP105">
        <v>1</v>
      </c>
      <c r="AQ105">
        <v>0</v>
      </c>
      <c r="AR105">
        <v>0</v>
      </c>
      <c r="AS105">
        <v>1</v>
      </c>
      <c r="AT105">
        <v>0</v>
      </c>
      <c r="AU105">
        <v>0</v>
      </c>
      <c r="AV105">
        <v>1</v>
      </c>
      <c r="AW105">
        <v>0</v>
      </c>
      <c r="AX105">
        <v>0</v>
      </c>
      <c r="AY105">
        <v>1</v>
      </c>
      <c r="AZ105">
        <v>1</v>
      </c>
      <c r="BA105">
        <v>1</v>
      </c>
      <c r="BB105">
        <v>0</v>
      </c>
      <c r="BC105">
        <v>0</v>
      </c>
      <c r="BD105">
        <v>0</v>
      </c>
      <c r="BE105">
        <v>8</v>
      </c>
      <c r="BF105">
        <v>0</v>
      </c>
      <c r="BG105">
        <v>0</v>
      </c>
    </row>
    <row r="106" spans="1:59" x14ac:dyDescent="0.35">
      <c r="A106" t="s">
        <v>108</v>
      </c>
      <c r="B106" s="1">
        <v>41739</v>
      </c>
      <c r="C106" s="1">
        <v>42198</v>
      </c>
      <c r="D106">
        <v>1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3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t="s">
        <v>60</v>
      </c>
      <c r="AJ106">
        <v>0</v>
      </c>
      <c r="AK106">
        <v>1</v>
      </c>
      <c r="AL106">
        <v>1</v>
      </c>
      <c r="AM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>
        <v>1</v>
      </c>
      <c r="AT106">
        <v>1</v>
      </c>
      <c r="AU106">
        <v>1</v>
      </c>
      <c r="AV106">
        <v>0</v>
      </c>
      <c r="AW106">
        <v>1</v>
      </c>
      <c r="AX106">
        <v>0</v>
      </c>
      <c r="AY106">
        <v>0</v>
      </c>
      <c r="AZ106">
        <v>0</v>
      </c>
      <c r="BA106">
        <v>1</v>
      </c>
      <c r="BB106">
        <v>0</v>
      </c>
      <c r="BC106">
        <v>0</v>
      </c>
      <c r="BD106">
        <v>0</v>
      </c>
      <c r="BE106">
        <v>5</v>
      </c>
      <c r="BF106">
        <v>0</v>
      </c>
      <c r="BG106">
        <v>0</v>
      </c>
    </row>
    <row r="107" spans="1:59" x14ac:dyDescent="0.35">
      <c r="A107" t="s">
        <v>108</v>
      </c>
      <c r="B107" s="1">
        <v>42199</v>
      </c>
      <c r="C107" s="1">
        <v>42319</v>
      </c>
      <c r="D107">
        <v>1</v>
      </c>
      <c r="E107">
        <v>0</v>
      </c>
      <c r="F107">
        <v>0</v>
      </c>
      <c r="G107">
        <v>1</v>
      </c>
      <c r="H107">
        <v>0</v>
      </c>
      <c r="I107">
        <v>1</v>
      </c>
      <c r="J107">
        <v>3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 t="s">
        <v>60</v>
      </c>
      <c r="AJ107">
        <v>0</v>
      </c>
      <c r="AK107">
        <v>1</v>
      </c>
      <c r="AL107">
        <v>1</v>
      </c>
      <c r="AM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>
        <v>1</v>
      </c>
      <c r="AT107">
        <v>1</v>
      </c>
      <c r="AU107">
        <v>1</v>
      </c>
      <c r="AV107">
        <v>0</v>
      </c>
      <c r="AW107">
        <v>1</v>
      </c>
      <c r="AX107">
        <v>0</v>
      </c>
      <c r="AY107">
        <v>0</v>
      </c>
      <c r="AZ107">
        <v>0</v>
      </c>
      <c r="BA107">
        <v>1</v>
      </c>
      <c r="BB107">
        <v>0</v>
      </c>
      <c r="BC107">
        <v>0</v>
      </c>
      <c r="BD107">
        <v>0</v>
      </c>
      <c r="BE107">
        <v>5</v>
      </c>
      <c r="BF107">
        <v>0</v>
      </c>
      <c r="BG107">
        <v>0</v>
      </c>
    </row>
    <row r="108" spans="1:59" x14ac:dyDescent="0.35">
      <c r="A108" t="s">
        <v>108</v>
      </c>
      <c r="B108" s="1">
        <v>42320</v>
      </c>
      <c r="C108" s="1">
        <v>42401</v>
      </c>
      <c r="D108">
        <v>1</v>
      </c>
      <c r="E108">
        <v>0</v>
      </c>
      <c r="F108">
        <v>0</v>
      </c>
      <c r="G108">
        <v>1</v>
      </c>
      <c r="H108">
        <v>0</v>
      </c>
      <c r="I108">
        <v>1</v>
      </c>
      <c r="J108">
        <v>3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 t="s">
        <v>60</v>
      </c>
      <c r="AJ108">
        <v>0</v>
      </c>
      <c r="AK108">
        <v>1</v>
      </c>
      <c r="AL108">
        <v>1</v>
      </c>
      <c r="AM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>
        <v>1</v>
      </c>
      <c r="AT108">
        <v>1</v>
      </c>
      <c r="AU108">
        <v>1</v>
      </c>
      <c r="AV108">
        <v>0</v>
      </c>
      <c r="AW108">
        <v>1</v>
      </c>
      <c r="AX108">
        <v>0</v>
      </c>
      <c r="AY108">
        <v>0</v>
      </c>
      <c r="AZ108">
        <v>0</v>
      </c>
      <c r="BA108">
        <v>1</v>
      </c>
      <c r="BB108">
        <v>0</v>
      </c>
      <c r="BC108">
        <v>0</v>
      </c>
      <c r="BD108">
        <v>0</v>
      </c>
      <c r="BE108">
        <v>5</v>
      </c>
      <c r="BF108">
        <v>0</v>
      </c>
      <c r="BG108">
        <v>0</v>
      </c>
    </row>
    <row r="109" spans="1:59" x14ac:dyDescent="0.35">
      <c r="A109" t="s">
        <v>109</v>
      </c>
      <c r="B109" s="1">
        <v>41821</v>
      </c>
      <c r="C109" s="1">
        <v>42401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3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1</v>
      </c>
      <c r="Q109">
        <v>0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1</v>
      </c>
      <c r="AJ109">
        <v>0</v>
      </c>
      <c r="AK109">
        <v>1</v>
      </c>
      <c r="AL109">
        <v>0</v>
      </c>
      <c r="AM109">
        <v>0</v>
      </c>
      <c r="AN109">
        <v>1</v>
      </c>
      <c r="AO109">
        <v>1</v>
      </c>
      <c r="AP109">
        <v>1</v>
      </c>
      <c r="AQ109">
        <v>0</v>
      </c>
      <c r="AR109">
        <v>0</v>
      </c>
      <c r="AS109">
        <v>1</v>
      </c>
      <c r="AT109">
        <v>0</v>
      </c>
      <c r="AU109">
        <v>1</v>
      </c>
      <c r="AV109">
        <v>1</v>
      </c>
      <c r="AW109">
        <v>1</v>
      </c>
      <c r="AX109">
        <v>0</v>
      </c>
      <c r="AY109">
        <v>1</v>
      </c>
      <c r="AZ109">
        <v>1</v>
      </c>
      <c r="BA109">
        <v>1</v>
      </c>
      <c r="BB109">
        <v>0</v>
      </c>
      <c r="BC109">
        <v>0</v>
      </c>
      <c r="BD109">
        <v>0</v>
      </c>
      <c r="BE109">
        <v>5</v>
      </c>
      <c r="BF109">
        <v>1</v>
      </c>
      <c r="BG109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workbookViewId="0">
      <selection activeCell="AN1" sqref="AN1:AO1048576"/>
    </sheetView>
  </sheetViews>
  <sheetFormatPr defaultRowHeight="14.5" x14ac:dyDescent="0.35"/>
  <cols>
    <col min="1" max="1" width="11.6328125" customWidth="1"/>
    <col min="2" max="2" width="12" customWidth="1"/>
    <col min="3" max="3" width="10.54296875" customWidth="1"/>
  </cols>
  <sheetData>
    <row r="1" spans="1:39" s="2" customFormat="1" ht="43.5" x14ac:dyDescent="0.35">
      <c r="A1" s="2" t="s">
        <v>110</v>
      </c>
      <c r="B1" s="2" t="s">
        <v>0</v>
      </c>
      <c r="C1" s="2" t="s">
        <v>1</v>
      </c>
      <c r="D1" s="2" t="s">
        <v>2</v>
      </c>
      <c r="E1" s="2" t="s">
        <v>111</v>
      </c>
      <c r="F1" s="2" t="s">
        <v>112</v>
      </c>
      <c r="G1" s="2" t="s">
        <v>113</v>
      </c>
      <c r="H1" s="2" t="s">
        <v>114</v>
      </c>
      <c r="I1" s="2" t="s">
        <v>115</v>
      </c>
      <c r="J1" s="2" t="s">
        <v>8</v>
      </c>
      <c r="K1" s="2" t="s">
        <v>116</v>
      </c>
      <c r="L1" s="2" t="s">
        <v>117</v>
      </c>
      <c r="M1" s="2" t="s">
        <v>118</v>
      </c>
      <c r="N1" s="2" t="s">
        <v>119</v>
      </c>
      <c r="O1" s="2" t="s">
        <v>120</v>
      </c>
      <c r="P1" s="2" t="s">
        <v>32</v>
      </c>
      <c r="Q1" s="2" t="s">
        <v>121</v>
      </c>
      <c r="R1" s="2" t="s">
        <v>122</v>
      </c>
      <c r="S1" s="2" t="s">
        <v>33</v>
      </c>
      <c r="T1" s="2" t="s">
        <v>123</v>
      </c>
      <c r="U1" s="2" t="s">
        <v>124</v>
      </c>
      <c r="V1" s="2" t="s">
        <v>34</v>
      </c>
      <c r="W1" s="2" t="s">
        <v>125</v>
      </c>
      <c r="X1" s="2" t="s">
        <v>126</v>
      </c>
      <c r="Y1" s="2" t="s">
        <v>127</v>
      </c>
      <c r="Z1" s="2" t="s">
        <v>128</v>
      </c>
      <c r="AA1" s="2" t="s">
        <v>129</v>
      </c>
      <c r="AB1" s="2" t="s">
        <v>130</v>
      </c>
      <c r="AC1" s="2" t="s">
        <v>131</v>
      </c>
      <c r="AD1" s="2" t="s">
        <v>132</v>
      </c>
      <c r="AE1" s="2" t="s">
        <v>55</v>
      </c>
      <c r="AF1" s="2" t="s">
        <v>133</v>
      </c>
      <c r="AG1" s="2" t="s">
        <v>134</v>
      </c>
      <c r="AH1" s="2" t="s">
        <v>56</v>
      </c>
      <c r="AI1" s="2" t="s">
        <v>135</v>
      </c>
      <c r="AJ1" s="2" t="s">
        <v>136</v>
      </c>
      <c r="AK1" s="2" t="s">
        <v>57</v>
      </c>
      <c r="AL1" s="2" t="s">
        <v>137</v>
      </c>
      <c r="AM1" s="2" t="s">
        <v>138</v>
      </c>
    </row>
    <row r="2" spans="1:39" x14ac:dyDescent="0.35">
      <c r="A2" t="s">
        <v>58</v>
      </c>
      <c r="B2" s="1">
        <v>41415</v>
      </c>
      <c r="C2" s="1">
        <v>42247</v>
      </c>
      <c r="D2" t="str">
        <f t="shared" ref="D2:D65" si="0">("Yes")</f>
        <v>Yes</v>
      </c>
      <c r="E2" t="s">
        <v>139</v>
      </c>
      <c r="G2" t="str">
        <f>("Danger to self or others due to mental illness")</f>
        <v>Danger to self or others due to mental illness</v>
      </c>
      <c r="H2" t="s">
        <v>140</v>
      </c>
      <c r="J2" t="str">
        <f>("7 days")</f>
        <v>7 days</v>
      </c>
      <c r="K2" t="s">
        <v>140</v>
      </c>
      <c r="M2" t="str">
        <f>("Police officer, Mental health professional")</f>
        <v>Police officer, Mental health professional</v>
      </c>
      <c r="N2" t="s">
        <v>140</v>
      </c>
      <c r="P2" t="str">
        <f>("Yes")</f>
        <v>Yes</v>
      </c>
      <c r="Q2" t="s">
        <v>140</v>
      </c>
      <c r="S2" t="str">
        <f>("After individual is admitted")</f>
        <v>After individual is admitted</v>
      </c>
      <c r="T2" t="s">
        <v>140</v>
      </c>
      <c r="V2" t="str">
        <f t="shared" ref="V2:V19" si="1">("No")</f>
        <v>No</v>
      </c>
      <c r="Y2" t="str">
        <f>("Reason for commitment, Right to see an attorney, Right to see a health care professional for an assessment")</f>
        <v>Reason for commitment, Right to see an attorney, Right to see a health care professional for an assessment</v>
      </c>
      <c r="Z2" t="s">
        <v>140</v>
      </c>
      <c r="AB2" t="str">
        <f>("Physician, Psychiatrist")</f>
        <v>Physician, Psychiatrist</v>
      </c>
      <c r="AC2" t="s">
        <v>140</v>
      </c>
      <c r="AE2" t="str">
        <f>("On arrival")</f>
        <v>On arrival</v>
      </c>
      <c r="AF2" t="s">
        <v>140</v>
      </c>
      <c r="AH2" t="str">
        <f>("No")</f>
        <v>No</v>
      </c>
      <c r="AK2">
        <v>0</v>
      </c>
    </row>
    <row r="3" spans="1:39" x14ac:dyDescent="0.35">
      <c r="A3" t="s">
        <v>58</v>
      </c>
      <c r="B3" s="1">
        <v>42248</v>
      </c>
      <c r="C3" s="1">
        <v>42401</v>
      </c>
      <c r="D3" t="str">
        <f t="shared" si="0"/>
        <v>Yes</v>
      </c>
      <c r="E3" t="s">
        <v>141</v>
      </c>
      <c r="G3" t="str">
        <f>("Danger to self or others due to mental illness")</f>
        <v>Danger to self or others due to mental illness</v>
      </c>
      <c r="H3" t="s">
        <v>140</v>
      </c>
      <c r="J3" t="str">
        <f>("7 days")</f>
        <v>7 days</v>
      </c>
      <c r="K3" t="s">
        <v>140</v>
      </c>
      <c r="M3" t="str">
        <f>("Police officer, Mental health professional")</f>
        <v>Police officer, Mental health professional</v>
      </c>
      <c r="N3" t="s">
        <v>140</v>
      </c>
      <c r="P3" t="str">
        <f>("Yes")</f>
        <v>Yes</v>
      </c>
      <c r="Q3" t="s">
        <v>140</v>
      </c>
      <c r="S3" t="str">
        <f>("After individual is admitted")</f>
        <v>After individual is admitted</v>
      </c>
      <c r="T3" t="s">
        <v>140</v>
      </c>
      <c r="V3" t="str">
        <f t="shared" si="1"/>
        <v>No</v>
      </c>
      <c r="Y3" t="str">
        <f>("Reason for commitment, Right to see an attorney, Right to see a health care professional for an assessment")</f>
        <v>Reason for commitment, Right to see an attorney, Right to see a health care professional for an assessment</v>
      </c>
      <c r="Z3" t="s">
        <v>140</v>
      </c>
      <c r="AB3" t="str">
        <f>("Physician, Psychiatrist")</f>
        <v>Physician, Psychiatrist</v>
      </c>
      <c r="AC3" t="s">
        <v>140</v>
      </c>
      <c r="AE3" t="str">
        <f>("On arrival")</f>
        <v>On arrival</v>
      </c>
      <c r="AF3" t="s">
        <v>140</v>
      </c>
      <c r="AH3" t="str">
        <f>("No")</f>
        <v>No</v>
      </c>
      <c r="AK3">
        <v>1</v>
      </c>
      <c r="AL3" t="s">
        <v>142</v>
      </c>
    </row>
    <row r="4" spans="1:39" x14ac:dyDescent="0.35">
      <c r="A4" t="s">
        <v>59</v>
      </c>
      <c r="B4" s="1">
        <v>39985</v>
      </c>
      <c r="C4" s="1">
        <v>42401</v>
      </c>
      <c r="D4" t="str">
        <f t="shared" si="0"/>
        <v>Yes</v>
      </c>
      <c r="E4" t="s">
        <v>143</v>
      </c>
      <c r="G4" t="str">
        <f>("Danger to self or others due to mental illness, Unable to meet basic needs")</f>
        <v>Danger to self or others due to mental illness, Unable to meet basic needs</v>
      </c>
      <c r="H4" t="s">
        <v>144</v>
      </c>
      <c r="J4" t="str">
        <f>("72 hours")</f>
        <v>72 hours</v>
      </c>
      <c r="K4" t="s">
        <v>145</v>
      </c>
      <c r="M4" t="str">
        <f>("Peace officer, Physician, Psychologist, Psychiatrist")</f>
        <v>Peace officer, Physician, Psychologist, Psychiatrist</v>
      </c>
      <c r="N4" t="s">
        <v>146</v>
      </c>
      <c r="P4" t="str">
        <f>("No")</f>
        <v>No</v>
      </c>
      <c r="V4" t="str">
        <f t="shared" si="1"/>
        <v>No</v>
      </c>
      <c r="Y4" t="s">
        <v>147</v>
      </c>
      <c r="Z4" t="s">
        <v>148</v>
      </c>
      <c r="AB4" t="str">
        <f>("Physician, Mental health professional")</f>
        <v>Physician, Mental health professional</v>
      </c>
      <c r="AC4" t="s">
        <v>149</v>
      </c>
      <c r="AE4" t="str">
        <f>("24 hours")</f>
        <v>24 hours</v>
      </c>
      <c r="AF4" t="s">
        <v>149</v>
      </c>
      <c r="AH4" t="str">
        <f>("Yes")</f>
        <v>Yes</v>
      </c>
      <c r="AI4" t="s">
        <v>150</v>
      </c>
      <c r="AK4">
        <v>0</v>
      </c>
    </row>
    <row r="5" spans="1:39" x14ac:dyDescent="0.35">
      <c r="A5" t="s">
        <v>61</v>
      </c>
      <c r="B5" s="1">
        <v>41844</v>
      </c>
      <c r="C5" s="1">
        <v>42004</v>
      </c>
      <c r="D5" t="str">
        <f t="shared" si="0"/>
        <v>Yes</v>
      </c>
      <c r="E5" t="s">
        <v>151</v>
      </c>
      <c r="G5" t="str">
        <f>("Danger to self or others due to mental illness")</f>
        <v>Danger to self or others due to mental illness</v>
      </c>
      <c r="H5" t="s">
        <v>151</v>
      </c>
      <c r="J5" t="str">
        <f>("24 hours")</f>
        <v>24 hours</v>
      </c>
      <c r="K5" t="s">
        <v>152</v>
      </c>
      <c r="M5" t="str">
        <f>("Relative, Friend, Peace officer, Physician, Nurse, Psychiatrist, Any interested person")</f>
        <v>Relative, Friend, Peace officer, Physician, Nurse, Psychiatrist, Any interested person</v>
      </c>
      <c r="N5" t="s">
        <v>153</v>
      </c>
      <c r="P5" t="str">
        <f>("No")</f>
        <v>No</v>
      </c>
      <c r="V5" t="str">
        <f t="shared" si="1"/>
        <v>No</v>
      </c>
      <c r="Y5" t="str">
        <f>("Right to refuse treatment, Right to see an attorney, Right to see a health care professional for an assessment")</f>
        <v>Right to refuse treatment, Right to see an attorney, Right to see a health care professional for an assessment</v>
      </c>
      <c r="Z5" t="s">
        <v>154</v>
      </c>
      <c r="AB5" t="str">
        <f>("Physician, Nurse, Psychiatrist")</f>
        <v>Physician, Nurse, Psychiatrist</v>
      </c>
      <c r="AC5" t="s">
        <v>155</v>
      </c>
      <c r="AE5" t="str">
        <f>("On arrival")</f>
        <v>On arrival</v>
      </c>
      <c r="AF5" t="s">
        <v>156</v>
      </c>
      <c r="AH5" t="str">
        <f t="shared" ref="AH5:AH12" si="2">("No")</f>
        <v>No</v>
      </c>
      <c r="AK5">
        <v>0</v>
      </c>
    </row>
    <row r="6" spans="1:39" x14ac:dyDescent="0.35">
      <c r="A6" t="s">
        <v>61</v>
      </c>
      <c r="B6" s="1">
        <v>42005</v>
      </c>
      <c r="C6" s="1">
        <v>42401</v>
      </c>
      <c r="D6" t="str">
        <f t="shared" si="0"/>
        <v>Yes</v>
      </c>
      <c r="E6" t="s">
        <v>151</v>
      </c>
      <c r="G6" t="str">
        <f>("Danger to self or others due to mental illness")</f>
        <v>Danger to self or others due to mental illness</v>
      </c>
      <c r="H6" t="s">
        <v>151</v>
      </c>
      <c r="J6" t="str">
        <f>("24 hours")</f>
        <v>24 hours</v>
      </c>
      <c r="K6" t="s">
        <v>152</v>
      </c>
      <c r="M6" t="str">
        <f>("Relative, Friend, Peace officer, Physician, Nurse, Psychiatrist, Any interested person")</f>
        <v>Relative, Friend, Peace officer, Physician, Nurse, Psychiatrist, Any interested person</v>
      </c>
      <c r="N6" t="s">
        <v>153</v>
      </c>
      <c r="P6" t="str">
        <f>("No")</f>
        <v>No</v>
      </c>
      <c r="V6" t="str">
        <f t="shared" si="1"/>
        <v>No</v>
      </c>
      <c r="Y6" t="str">
        <f>("Right to refuse treatment, Right to see an attorney, Right to see a health care professional for an assessment")</f>
        <v>Right to refuse treatment, Right to see an attorney, Right to see a health care professional for an assessment</v>
      </c>
      <c r="Z6" t="s">
        <v>154</v>
      </c>
      <c r="AB6" t="str">
        <f>("Physician, Nurse, Psychiatrist")</f>
        <v>Physician, Nurse, Psychiatrist</v>
      </c>
      <c r="AC6" t="s">
        <v>155</v>
      </c>
      <c r="AE6" t="str">
        <f>("On arrival")</f>
        <v>On arrival</v>
      </c>
      <c r="AF6" t="s">
        <v>156</v>
      </c>
      <c r="AH6" t="str">
        <f t="shared" si="2"/>
        <v>No</v>
      </c>
      <c r="AK6">
        <v>0</v>
      </c>
    </row>
    <row r="7" spans="1:39" x14ac:dyDescent="0.35">
      <c r="A7" t="s">
        <v>62</v>
      </c>
      <c r="B7" s="1">
        <v>37818</v>
      </c>
      <c r="C7" s="1">
        <v>42401</v>
      </c>
      <c r="D7" t="str">
        <f t="shared" si="0"/>
        <v>Yes</v>
      </c>
      <c r="E7" t="s">
        <v>157</v>
      </c>
      <c r="G7" t="str">
        <f>("Danger to self or others")</f>
        <v>Danger to self or others</v>
      </c>
      <c r="H7" t="s">
        <v>158</v>
      </c>
      <c r="J7" t="str">
        <f t="shared" ref="J7:J12" si="3">("72 hours")</f>
        <v>72 hours</v>
      </c>
      <c r="K7" t="s">
        <v>158</v>
      </c>
      <c r="M7" t="str">
        <f>("Any interested person")</f>
        <v>Any interested person</v>
      </c>
      <c r="N7" t="s">
        <v>159</v>
      </c>
      <c r="P7" t="str">
        <f>("Yes")</f>
        <v>Yes</v>
      </c>
      <c r="Q7" t="s">
        <v>159</v>
      </c>
      <c r="S7" t="str">
        <f>("Before individual is admitted")</f>
        <v>Before individual is admitted</v>
      </c>
      <c r="T7" t="s">
        <v>159</v>
      </c>
      <c r="V7" t="str">
        <f t="shared" si="1"/>
        <v>No</v>
      </c>
      <c r="Y7" t="str">
        <f>("Reason for commitment, Right to see an attorney")</f>
        <v>Reason for commitment, Right to see an attorney</v>
      </c>
      <c r="Z7" t="s">
        <v>160</v>
      </c>
      <c r="AB7" t="str">
        <f>("No assessment required")</f>
        <v>No assessment required</v>
      </c>
      <c r="AH7" t="str">
        <f t="shared" si="2"/>
        <v>No</v>
      </c>
      <c r="AK7">
        <v>1</v>
      </c>
      <c r="AL7" t="s">
        <v>161</v>
      </c>
    </row>
    <row r="8" spans="1:39" x14ac:dyDescent="0.35">
      <c r="A8" t="s">
        <v>63</v>
      </c>
      <c r="B8" s="1">
        <v>41640</v>
      </c>
      <c r="C8" s="1">
        <v>42369</v>
      </c>
      <c r="D8" t="str">
        <f t="shared" si="0"/>
        <v>Yes</v>
      </c>
      <c r="E8" t="s">
        <v>162</v>
      </c>
      <c r="G8" t="str">
        <f>("Danger to self or others due to mental illness, Unable to meet basic needs")</f>
        <v>Danger to self or others due to mental illness, Unable to meet basic needs</v>
      </c>
      <c r="H8" t="s">
        <v>163</v>
      </c>
      <c r="J8" t="str">
        <f t="shared" si="3"/>
        <v>72 hours</v>
      </c>
      <c r="K8" t="s">
        <v>164</v>
      </c>
      <c r="M8" t="str">
        <f>("Peace officer, Mental health professional, Medical directors")</f>
        <v>Peace officer, Mental health professional, Medical directors</v>
      </c>
      <c r="N8" t="s">
        <v>165</v>
      </c>
      <c r="P8" t="str">
        <f>("No")</f>
        <v>No</v>
      </c>
      <c r="V8" t="str">
        <f t="shared" si="1"/>
        <v>No</v>
      </c>
      <c r="Y8" t="str">
        <f>("Reason for commitment, Right to refuse medication, Right to refuse treatment, Right to make a phone call, Right to see a health care professional for an assessment")</f>
        <v>Reason for commitment, Right to refuse medication, Right to refuse treatment, Right to make a phone call, Right to see a health care professional for an assessment</v>
      </c>
      <c r="Z8" t="s">
        <v>166</v>
      </c>
      <c r="AB8" t="str">
        <f>("County appointed professional")</f>
        <v>County appointed professional</v>
      </c>
      <c r="AC8" t="s">
        <v>165</v>
      </c>
      <c r="AE8" t="str">
        <f>("On arrival")</f>
        <v>On arrival</v>
      </c>
      <c r="AF8" t="s">
        <v>167</v>
      </c>
      <c r="AH8" t="str">
        <f t="shared" si="2"/>
        <v>No</v>
      </c>
      <c r="AK8">
        <v>1</v>
      </c>
      <c r="AL8" t="s">
        <v>168</v>
      </c>
    </row>
    <row r="9" spans="1:39" x14ac:dyDescent="0.35">
      <c r="A9" t="s">
        <v>63</v>
      </c>
      <c r="B9" s="1">
        <v>42370</v>
      </c>
      <c r="C9" s="1">
        <v>42401</v>
      </c>
      <c r="D9" t="str">
        <f t="shared" si="0"/>
        <v>Yes</v>
      </c>
      <c r="E9" t="s">
        <v>162</v>
      </c>
      <c r="G9" t="str">
        <f>("Danger to self or others due to mental illness, Unable to meet basic needs")</f>
        <v>Danger to self or others due to mental illness, Unable to meet basic needs</v>
      </c>
      <c r="H9" t="s">
        <v>163</v>
      </c>
      <c r="J9" t="str">
        <f t="shared" si="3"/>
        <v>72 hours</v>
      </c>
      <c r="K9" t="s">
        <v>164</v>
      </c>
      <c r="M9" t="str">
        <f>("Peace officer, Mental health professional, Medical directors")</f>
        <v>Peace officer, Mental health professional, Medical directors</v>
      </c>
      <c r="N9" t="s">
        <v>165</v>
      </c>
      <c r="P9" t="str">
        <f>("No")</f>
        <v>No</v>
      </c>
      <c r="V9" t="str">
        <f t="shared" si="1"/>
        <v>No</v>
      </c>
      <c r="Y9" t="str">
        <f>("Reason for commitment, Right to refuse medication, Right to refuse treatment, Right to make a phone call, Right to see a health care professional for an assessment")</f>
        <v>Reason for commitment, Right to refuse medication, Right to refuse treatment, Right to make a phone call, Right to see a health care professional for an assessment</v>
      </c>
      <c r="Z9" t="s">
        <v>166</v>
      </c>
      <c r="AB9" t="str">
        <f>("County appointed professional")</f>
        <v>County appointed professional</v>
      </c>
      <c r="AC9" t="s">
        <v>165</v>
      </c>
      <c r="AE9" t="str">
        <f>("On arrival")</f>
        <v>On arrival</v>
      </c>
      <c r="AF9" t="s">
        <v>167</v>
      </c>
      <c r="AH9" t="str">
        <f t="shared" si="2"/>
        <v>No</v>
      </c>
      <c r="AK9">
        <v>1</v>
      </c>
      <c r="AL9" t="s">
        <v>168</v>
      </c>
    </row>
    <row r="10" spans="1:39" x14ac:dyDescent="0.35">
      <c r="A10" t="s">
        <v>64</v>
      </c>
      <c r="B10" s="1">
        <v>40725</v>
      </c>
      <c r="C10" s="1">
        <v>42401</v>
      </c>
      <c r="D10" t="str">
        <f t="shared" si="0"/>
        <v>Yes</v>
      </c>
      <c r="E10" t="s">
        <v>169</v>
      </c>
      <c r="G10" t="str">
        <f>("Danger to self or others due to mental illness, Unable to meet basic needs")</f>
        <v>Danger to self or others due to mental illness, Unable to meet basic needs</v>
      </c>
      <c r="H10" t="s">
        <v>170</v>
      </c>
      <c r="J10" t="str">
        <f t="shared" si="3"/>
        <v>72 hours</v>
      </c>
      <c r="K10" t="s">
        <v>170</v>
      </c>
      <c r="M10" t="str">
        <f>("Peace officer, Nurse, Mental health professional, Any interested person, Social worker")</f>
        <v>Peace officer, Nurse, Mental health professional, Any interested person, Social worker</v>
      </c>
      <c r="N10" t="s">
        <v>170</v>
      </c>
      <c r="P10" t="str">
        <f>("Yes")</f>
        <v>Yes</v>
      </c>
      <c r="Q10" t="s">
        <v>170</v>
      </c>
      <c r="R10" t="s">
        <v>171</v>
      </c>
      <c r="S10" t="str">
        <f>("Before individual is admitted")</f>
        <v>Before individual is admitted</v>
      </c>
      <c r="T10" t="s">
        <v>170</v>
      </c>
      <c r="V10" t="str">
        <f t="shared" si="1"/>
        <v>No</v>
      </c>
      <c r="Y10" t="str">
        <f>("Right to make a phone call, Right to see an attorney")</f>
        <v>Right to make a phone call, Right to see an attorney</v>
      </c>
      <c r="Z10" t="s">
        <v>172</v>
      </c>
      <c r="AB10" t="str">
        <f>("No assessment required")</f>
        <v>No assessment required</v>
      </c>
      <c r="AH10" t="str">
        <f t="shared" si="2"/>
        <v>No</v>
      </c>
      <c r="AK10">
        <v>0</v>
      </c>
    </row>
    <row r="11" spans="1:39" x14ac:dyDescent="0.35">
      <c r="A11" t="s">
        <v>65</v>
      </c>
      <c r="B11" s="1">
        <v>41548</v>
      </c>
      <c r="C11" s="1">
        <v>42277</v>
      </c>
      <c r="D11" t="str">
        <f t="shared" si="0"/>
        <v>Yes</v>
      </c>
      <c r="E11" t="s">
        <v>173</v>
      </c>
      <c r="G11" t="str">
        <f>("Danger to self or others due to mental illness, Unable to meet basic needs")</f>
        <v>Danger to self or others due to mental illness, Unable to meet basic needs</v>
      </c>
      <c r="H11" t="s">
        <v>174</v>
      </c>
      <c r="J11" t="str">
        <f t="shared" si="3"/>
        <v>72 hours</v>
      </c>
      <c r="K11" t="s">
        <v>175</v>
      </c>
      <c r="L11" t="s">
        <v>176</v>
      </c>
      <c r="M11" t="str">
        <f>("Police officer, Physician, Advanced practice registered nurse (APRN), Psychologist, Social worker")</f>
        <v>Police officer, Physician, Advanced practice registered nurse (APRN), Psychologist, Social worker</v>
      </c>
      <c r="N11" t="s">
        <v>177</v>
      </c>
      <c r="P11" t="str">
        <f>("No")</f>
        <v>No</v>
      </c>
      <c r="V11" t="str">
        <f t="shared" si="1"/>
        <v>No</v>
      </c>
      <c r="Y11" t="str">
        <f>("Right to see an attorney, Right to see a health care professional for an assessment, Right to appeal the emergency commitment")</f>
        <v>Right to see an attorney, Right to see a health care professional for an assessment, Right to appeal the emergency commitment</v>
      </c>
      <c r="Z11" t="s">
        <v>178</v>
      </c>
      <c r="AB11" t="str">
        <f>("Physician")</f>
        <v>Physician</v>
      </c>
      <c r="AC11" t="s">
        <v>177</v>
      </c>
      <c r="AE11" t="str">
        <f>("24 hours")</f>
        <v>24 hours</v>
      </c>
      <c r="AF11" t="s">
        <v>177</v>
      </c>
      <c r="AG11" t="s">
        <v>179</v>
      </c>
      <c r="AH11" t="str">
        <f t="shared" si="2"/>
        <v>No</v>
      </c>
      <c r="AK11">
        <v>1</v>
      </c>
      <c r="AL11" t="s">
        <v>180</v>
      </c>
    </row>
    <row r="12" spans="1:39" x14ac:dyDescent="0.35">
      <c r="A12" t="s">
        <v>65</v>
      </c>
      <c r="B12" s="1">
        <v>42278</v>
      </c>
      <c r="C12" s="1">
        <v>42401</v>
      </c>
      <c r="D12" t="str">
        <f t="shared" si="0"/>
        <v>Yes</v>
      </c>
      <c r="E12" t="s">
        <v>173</v>
      </c>
      <c r="G12" t="str">
        <f>("Danger to self or others due to mental illness, Unable to meet basic needs")</f>
        <v>Danger to self or others due to mental illness, Unable to meet basic needs</v>
      </c>
      <c r="H12" t="s">
        <v>174</v>
      </c>
      <c r="J12" t="str">
        <f t="shared" si="3"/>
        <v>72 hours</v>
      </c>
      <c r="K12" t="s">
        <v>175</v>
      </c>
      <c r="L12" t="s">
        <v>176</v>
      </c>
      <c r="M12" t="str">
        <f>("Police officer, Physician, Advanced practice registered nurse (APRN), Psychologist, Social worker")</f>
        <v>Police officer, Physician, Advanced practice registered nurse (APRN), Psychologist, Social worker</v>
      </c>
      <c r="N12" t="s">
        <v>177</v>
      </c>
      <c r="P12" t="str">
        <f>("No")</f>
        <v>No</v>
      </c>
      <c r="V12" t="str">
        <f t="shared" si="1"/>
        <v>No</v>
      </c>
      <c r="Y12" t="str">
        <f>("Right to see an attorney, Right to see a health care professional for an assessment, Right to appeal the emergency commitment")</f>
        <v>Right to see an attorney, Right to see a health care professional for an assessment, Right to appeal the emergency commitment</v>
      </c>
      <c r="Z12" t="s">
        <v>178</v>
      </c>
      <c r="AB12" t="str">
        <f>("Physician")</f>
        <v>Physician</v>
      </c>
      <c r="AC12" t="s">
        <v>177</v>
      </c>
      <c r="AE12" t="str">
        <f>("24 hours")</f>
        <v>24 hours</v>
      </c>
      <c r="AF12" t="s">
        <v>177</v>
      </c>
      <c r="AG12" t="s">
        <v>179</v>
      </c>
      <c r="AH12" t="str">
        <f t="shared" si="2"/>
        <v>No</v>
      </c>
      <c r="AK12">
        <v>1</v>
      </c>
      <c r="AL12" t="s">
        <v>180</v>
      </c>
    </row>
    <row r="13" spans="1:39" x14ac:dyDescent="0.35">
      <c r="A13" t="s">
        <v>66</v>
      </c>
      <c r="B13" s="1">
        <v>41824</v>
      </c>
      <c r="C13" s="1">
        <v>41925</v>
      </c>
      <c r="D13" t="str">
        <f t="shared" si="0"/>
        <v>Yes</v>
      </c>
      <c r="E13" t="s">
        <v>181</v>
      </c>
      <c r="G13" t="str">
        <f>("Danger to self or others due to mental illness")</f>
        <v>Danger to self or others due to mental illness</v>
      </c>
      <c r="H13" t="s">
        <v>182</v>
      </c>
      <c r="J13" t="str">
        <f>("24 hours")</f>
        <v>24 hours</v>
      </c>
      <c r="K13" t="s">
        <v>183</v>
      </c>
      <c r="M13" t="str">
        <f>("Police officer, Peace officer, Physician, Psychiatrist, Mental health professional, Any interested person, Government employee in the course of employment")</f>
        <v>Police officer, Peace officer, Physician, Psychiatrist, Mental health professional, Any interested person, Government employee in the course of employment</v>
      </c>
      <c r="N13" t="s">
        <v>183</v>
      </c>
      <c r="P13" t="str">
        <f>("No")</f>
        <v>No</v>
      </c>
      <c r="V13" t="str">
        <f t="shared" si="1"/>
        <v>No</v>
      </c>
      <c r="Y13" t="str">
        <f>("Reason for commitment, Right to see a health care professional for an assessment, Right to appeal the emergency commitment")</f>
        <v>Reason for commitment, Right to see a health care professional for an assessment, Right to appeal the emergency commitment</v>
      </c>
      <c r="Z13" t="s">
        <v>184</v>
      </c>
      <c r="AB13" t="str">
        <f>("Psychiatrist")</f>
        <v>Psychiatrist</v>
      </c>
      <c r="AC13" t="s">
        <v>183</v>
      </c>
      <c r="AE13" t="str">
        <f>("24 hours")</f>
        <v>24 hours</v>
      </c>
      <c r="AF13" t="s">
        <v>183</v>
      </c>
      <c r="AH13" t="str">
        <f>("Yes")</f>
        <v>Yes</v>
      </c>
      <c r="AI13" t="s">
        <v>183</v>
      </c>
      <c r="AK13">
        <v>1</v>
      </c>
      <c r="AL13" t="s">
        <v>185</v>
      </c>
    </row>
    <row r="14" spans="1:39" x14ac:dyDescent="0.35">
      <c r="A14" t="s">
        <v>66</v>
      </c>
      <c r="B14" s="1">
        <v>41926</v>
      </c>
      <c r="C14" s="1">
        <v>42116</v>
      </c>
      <c r="D14" t="str">
        <f t="shared" si="0"/>
        <v>Yes</v>
      </c>
      <c r="E14" t="s">
        <v>186</v>
      </c>
      <c r="G14" t="str">
        <f>("Danger to self or others due to mental illness")</f>
        <v>Danger to self or others due to mental illness</v>
      </c>
      <c r="H14" t="s">
        <v>187</v>
      </c>
      <c r="J14" t="str">
        <f>("24 hours")</f>
        <v>24 hours</v>
      </c>
      <c r="K14" t="s">
        <v>188</v>
      </c>
      <c r="M14" t="str">
        <f>("Physician, Psychiatrist, Mental health professional")</f>
        <v>Physician, Psychiatrist, Mental health professional</v>
      </c>
      <c r="N14" t="s">
        <v>186</v>
      </c>
      <c r="P14" t="str">
        <f>("No")</f>
        <v>No</v>
      </c>
      <c r="V14" t="str">
        <f t="shared" si="1"/>
        <v>No</v>
      </c>
      <c r="Y14" t="str">
        <f>("Reason for commitment, Right to see a health care professional for an assessment, Right to appeal the emergency commitment")</f>
        <v>Reason for commitment, Right to see a health care professional for an assessment, Right to appeal the emergency commitment</v>
      </c>
      <c r="Z14" t="s">
        <v>189</v>
      </c>
      <c r="AB14" t="str">
        <f>("Psychiatrist")</f>
        <v>Psychiatrist</v>
      </c>
      <c r="AC14" t="s">
        <v>187</v>
      </c>
      <c r="AE14" t="str">
        <f>("24 hours")</f>
        <v>24 hours</v>
      </c>
      <c r="AF14" t="s">
        <v>186</v>
      </c>
      <c r="AH14" t="str">
        <f>("Yes")</f>
        <v>Yes</v>
      </c>
      <c r="AI14" t="s">
        <v>188</v>
      </c>
      <c r="AK14">
        <v>1</v>
      </c>
      <c r="AL14" t="s">
        <v>185</v>
      </c>
    </row>
    <row r="15" spans="1:39" x14ac:dyDescent="0.35">
      <c r="A15" t="s">
        <v>66</v>
      </c>
      <c r="B15" s="1">
        <v>42117</v>
      </c>
      <c r="C15" s="1">
        <v>42401</v>
      </c>
      <c r="D15" t="str">
        <f t="shared" si="0"/>
        <v>Yes</v>
      </c>
      <c r="E15" t="s">
        <v>186</v>
      </c>
      <c r="G15" t="str">
        <f>("Danger to self or others due to mental illness")</f>
        <v>Danger to self or others due to mental illness</v>
      </c>
      <c r="H15" t="s">
        <v>187</v>
      </c>
      <c r="J15" t="str">
        <f>("24 hours")</f>
        <v>24 hours</v>
      </c>
      <c r="K15" t="s">
        <v>188</v>
      </c>
      <c r="M15" t="str">
        <f>("Physician, Psychiatrist, Mental health professional")</f>
        <v>Physician, Psychiatrist, Mental health professional</v>
      </c>
      <c r="N15" t="s">
        <v>186</v>
      </c>
      <c r="P15" t="str">
        <f>("No")</f>
        <v>No</v>
      </c>
      <c r="V15" t="str">
        <f t="shared" si="1"/>
        <v>No</v>
      </c>
      <c r="Y15" t="str">
        <f>("Reason for commitment, Right to see a health care professional for an assessment, Right to appeal the emergency commitment")</f>
        <v>Reason for commitment, Right to see a health care professional for an assessment, Right to appeal the emergency commitment</v>
      </c>
      <c r="Z15" t="s">
        <v>189</v>
      </c>
      <c r="AB15" t="str">
        <f>("Psychiatrist")</f>
        <v>Psychiatrist</v>
      </c>
      <c r="AC15" t="s">
        <v>187</v>
      </c>
      <c r="AE15" t="str">
        <f>("24 hours")</f>
        <v>24 hours</v>
      </c>
      <c r="AF15" t="s">
        <v>186</v>
      </c>
      <c r="AH15" t="str">
        <f>("Yes")</f>
        <v>Yes</v>
      </c>
      <c r="AI15" t="s">
        <v>188</v>
      </c>
      <c r="AK15">
        <v>1</v>
      </c>
      <c r="AL15" t="s">
        <v>185</v>
      </c>
    </row>
    <row r="16" spans="1:39" x14ac:dyDescent="0.35">
      <c r="A16" t="s">
        <v>67</v>
      </c>
      <c r="B16" s="1">
        <v>41178</v>
      </c>
      <c r="C16" s="1">
        <v>42170</v>
      </c>
      <c r="D16" t="str">
        <f t="shared" si="0"/>
        <v>Yes</v>
      </c>
      <c r="E16" t="s">
        <v>190</v>
      </c>
      <c r="G16" t="str">
        <f>("Danger to self or others due to mental illness")</f>
        <v>Danger to self or others due to mental illness</v>
      </c>
      <c r="H16" t="s">
        <v>191</v>
      </c>
      <c r="J16" t="str">
        <f>("48 hours")</f>
        <v>48 hours</v>
      </c>
      <c r="K16" t="s">
        <v>192</v>
      </c>
      <c r="M16" t="str">
        <f>("Physician, Psychologist, Mental health professional")</f>
        <v>Physician, Psychologist, Mental health professional</v>
      </c>
      <c r="N16" t="s">
        <v>191</v>
      </c>
      <c r="P16" t="str">
        <f>("Yes")</f>
        <v>Yes</v>
      </c>
      <c r="Q16" t="s">
        <v>193</v>
      </c>
      <c r="S16" t="str">
        <f>("After individual is admitted")</f>
        <v>After individual is admitted</v>
      </c>
      <c r="T16" t="s">
        <v>194</v>
      </c>
      <c r="V16" t="str">
        <f t="shared" si="1"/>
        <v>No</v>
      </c>
      <c r="Y16" t="str">
        <f>("Right to see a health care professional for an assessment")</f>
        <v>Right to see a health care professional for an assessment</v>
      </c>
      <c r="Z16" t="s">
        <v>195</v>
      </c>
      <c r="AB16" t="str">
        <f>("Psychiatrist, Psychologist")</f>
        <v>Psychiatrist, Psychologist</v>
      </c>
      <c r="AC16" t="s">
        <v>195</v>
      </c>
      <c r="AE16" t="str">
        <f>("48 hours")</f>
        <v>48 hours</v>
      </c>
      <c r="AF16" t="s">
        <v>195</v>
      </c>
      <c r="AH16" t="str">
        <f t="shared" ref="AH16:AH32" si="4">("No")</f>
        <v>No</v>
      </c>
      <c r="AK16">
        <v>1</v>
      </c>
      <c r="AL16" t="s">
        <v>196</v>
      </c>
    </row>
    <row r="17" spans="1:38" x14ac:dyDescent="0.35">
      <c r="A17" t="s">
        <v>67</v>
      </c>
      <c r="B17" s="1">
        <v>42171</v>
      </c>
      <c r="C17" s="1">
        <v>42401</v>
      </c>
      <c r="D17" t="str">
        <f t="shared" si="0"/>
        <v>Yes</v>
      </c>
      <c r="E17" t="s">
        <v>190</v>
      </c>
      <c r="G17" t="str">
        <f>("Danger to self or others due to mental illness")</f>
        <v>Danger to self or others due to mental illness</v>
      </c>
      <c r="H17" t="s">
        <v>191</v>
      </c>
      <c r="J17" t="str">
        <f>("48 hours")</f>
        <v>48 hours</v>
      </c>
      <c r="K17" t="s">
        <v>192</v>
      </c>
      <c r="M17" t="str">
        <f>("Physician, Psychologist, Mental health professional")</f>
        <v>Physician, Psychologist, Mental health professional</v>
      </c>
      <c r="N17" t="s">
        <v>191</v>
      </c>
      <c r="P17" t="str">
        <f>("Yes")</f>
        <v>Yes</v>
      </c>
      <c r="Q17" t="s">
        <v>193</v>
      </c>
      <c r="S17" t="str">
        <f>("After individual is admitted")</f>
        <v>After individual is admitted</v>
      </c>
      <c r="T17" t="s">
        <v>194</v>
      </c>
      <c r="V17" t="str">
        <f t="shared" si="1"/>
        <v>No</v>
      </c>
      <c r="Y17" t="str">
        <f>("Right to see a health care professional for an assessment")</f>
        <v>Right to see a health care professional for an assessment</v>
      </c>
      <c r="Z17" t="s">
        <v>195</v>
      </c>
      <c r="AB17" t="str">
        <f>("Psychiatrist, Psychologist")</f>
        <v>Psychiatrist, Psychologist</v>
      </c>
      <c r="AC17" t="s">
        <v>195</v>
      </c>
      <c r="AE17" t="str">
        <f>("48 hours")</f>
        <v>48 hours</v>
      </c>
      <c r="AF17" t="s">
        <v>195</v>
      </c>
      <c r="AH17" t="str">
        <f t="shared" si="4"/>
        <v>No</v>
      </c>
      <c r="AK17">
        <v>1</v>
      </c>
      <c r="AL17" t="s">
        <v>196</v>
      </c>
    </row>
    <row r="18" spans="1:38" x14ac:dyDescent="0.35">
      <c r="A18" t="s">
        <v>68</v>
      </c>
      <c r="B18" s="1">
        <v>41456</v>
      </c>
      <c r="C18" s="1">
        <v>42185</v>
      </c>
      <c r="D18" t="str">
        <f t="shared" si="0"/>
        <v>Yes</v>
      </c>
      <c r="E18" t="s">
        <v>197</v>
      </c>
      <c r="G18" t="str">
        <f>("Danger to self or others due to mental illness, Unable to meet basic needs")</f>
        <v>Danger to self or others due to mental illness, Unable to meet basic needs</v>
      </c>
      <c r="H18" t="s">
        <v>197</v>
      </c>
      <c r="J18" t="str">
        <f>("72 hours")</f>
        <v>72 hours</v>
      </c>
      <c r="K18" t="s">
        <v>197</v>
      </c>
      <c r="M18" t="str">
        <f>("Police officer, Physician, Nurse, Psychologist, Mental health professional, Judge, Social worker")</f>
        <v>Police officer, Physician, Nurse, Psychologist, Mental health professional, Judge, Social worker</v>
      </c>
      <c r="N18" t="s">
        <v>197</v>
      </c>
      <c r="P18" t="str">
        <f>("Yes")</f>
        <v>Yes</v>
      </c>
      <c r="Q18" t="s">
        <v>197</v>
      </c>
      <c r="R18" t="s">
        <v>198</v>
      </c>
      <c r="S18" t="str">
        <f>("Before individual is admitted")</f>
        <v>Before individual is admitted</v>
      </c>
      <c r="T18" t="s">
        <v>197</v>
      </c>
      <c r="V18" t="str">
        <f t="shared" si="1"/>
        <v>No</v>
      </c>
      <c r="Y18" t="str">
        <f>("Right to see a health care professional for an assessment")</f>
        <v>Right to see a health care professional for an assessment</v>
      </c>
      <c r="Z18" t="s">
        <v>197</v>
      </c>
      <c r="AB18" t="str">
        <f>("Physician, Psychologist")</f>
        <v>Physician, Psychologist</v>
      </c>
      <c r="AC18" t="s">
        <v>197</v>
      </c>
      <c r="AE18" t="str">
        <f>("72 hours")</f>
        <v>72 hours</v>
      </c>
      <c r="AF18" t="s">
        <v>197</v>
      </c>
      <c r="AH18" t="str">
        <f t="shared" si="4"/>
        <v>No</v>
      </c>
      <c r="AK18">
        <v>0</v>
      </c>
      <c r="AL18" t="s">
        <v>199</v>
      </c>
    </row>
    <row r="19" spans="1:38" x14ac:dyDescent="0.35">
      <c r="A19" t="s">
        <v>68</v>
      </c>
      <c r="B19" s="1">
        <v>42186</v>
      </c>
      <c r="C19" s="1">
        <v>42401</v>
      </c>
      <c r="D19" t="str">
        <f t="shared" si="0"/>
        <v>Yes</v>
      </c>
      <c r="E19" t="s">
        <v>197</v>
      </c>
      <c r="G19" t="str">
        <f>("Danger to self or others due to mental illness, Unable to meet basic needs")</f>
        <v>Danger to self or others due to mental illness, Unable to meet basic needs</v>
      </c>
      <c r="H19" t="s">
        <v>197</v>
      </c>
      <c r="J19" t="str">
        <f>("72 hours")</f>
        <v>72 hours</v>
      </c>
      <c r="K19" t="s">
        <v>197</v>
      </c>
      <c r="M19" t="str">
        <f>("Police officer, Physician, Advanced practice registered nurse (APRN), Psychologist, Mental health professional, Judge, Social worker")</f>
        <v>Police officer, Physician, Advanced practice registered nurse (APRN), Psychologist, Mental health professional, Judge, Social worker</v>
      </c>
      <c r="N19" t="s">
        <v>200</v>
      </c>
      <c r="P19" t="str">
        <f>("Yes")</f>
        <v>Yes</v>
      </c>
      <c r="Q19" t="s">
        <v>197</v>
      </c>
      <c r="R19" t="s">
        <v>198</v>
      </c>
      <c r="S19" t="str">
        <f>("Before individual is admitted")</f>
        <v>Before individual is admitted</v>
      </c>
      <c r="T19" t="s">
        <v>197</v>
      </c>
      <c r="V19" t="str">
        <f t="shared" si="1"/>
        <v>No</v>
      </c>
      <c r="Y19" t="str">
        <f>("Right to see a health care professional for an assessment")</f>
        <v>Right to see a health care professional for an assessment</v>
      </c>
      <c r="Z19" t="s">
        <v>197</v>
      </c>
      <c r="AB19" t="str">
        <f>("Physician, Psychologist, Advanced practice registered nurse (APRN)")</f>
        <v>Physician, Psychologist, Advanced practice registered nurse (APRN)</v>
      </c>
      <c r="AC19" t="s">
        <v>200</v>
      </c>
      <c r="AE19" t="str">
        <f>("72 hours")</f>
        <v>72 hours</v>
      </c>
      <c r="AF19" t="s">
        <v>197</v>
      </c>
      <c r="AH19" t="str">
        <f t="shared" si="4"/>
        <v>No</v>
      </c>
      <c r="AK19">
        <v>0</v>
      </c>
      <c r="AL19" t="s">
        <v>199</v>
      </c>
    </row>
    <row r="20" spans="1:38" x14ac:dyDescent="0.35">
      <c r="A20" t="s">
        <v>69</v>
      </c>
      <c r="B20" s="1">
        <v>41821</v>
      </c>
      <c r="C20" s="1">
        <v>42072</v>
      </c>
      <c r="D20" t="str">
        <f t="shared" si="0"/>
        <v>Yes</v>
      </c>
      <c r="E20" t="s">
        <v>201</v>
      </c>
      <c r="G20" t="str">
        <f>("Mentally ill")</f>
        <v>Mentally ill</v>
      </c>
      <c r="H20" t="s">
        <v>202</v>
      </c>
      <c r="J20" t="str">
        <f>("48 hours")</f>
        <v>48 hours</v>
      </c>
      <c r="K20" t="s">
        <v>203</v>
      </c>
      <c r="M20" t="str">
        <f>("Physician, Advanced practice registered nurse (APRN), Psychologist, Mental health professional, Social worker")</f>
        <v>Physician, Advanced practice registered nurse (APRN), Psychologist, Mental health professional, Social worker</v>
      </c>
      <c r="N20" t="s">
        <v>202</v>
      </c>
      <c r="P20" t="str">
        <f>("No")</f>
        <v>No</v>
      </c>
      <c r="V20" t="str">
        <f>("Yes")</f>
        <v>Yes</v>
      </c>
      <c r="W20" t="s">
        <v>203</v>
      </c>
      <c r="Y20" t="str">
        <f>("Reason for commitment, Right to see an attorney, Right to see a health care professional for an assessment, Right to appeal the emergency commitment")</f>
        <v>Reason for commitment, Right to see an attorney, Right to see a health care professional for an assessment, Right to appeal the emergency commitment</v>
      </c>
      <c r="Z20" t="s">
        <v>204</v>
      </c>
      <c r="AB20" t="str">
        <f>("Physician, Psychologist")</f>
        <v>Physician, Psychologist</v>
      </c>
      <c r="AC20" t="s">
        <v>205</v>
      </c>
      <c r="AE20" t="str">
        <f>("48 hours")</f>
        <v>48 hours</v>
      </c>
      <c r="AF20" t="s">
        <v>203</v>
      </c>
      <c r="AH20" t="str">
        <f t="shared" si="4"/>
        <v>No</v>
      </c>
      <c r="AK20">
        <v>1</v>
      </c>
      <c r="AL20" t="s">
        <v>203</v>
      </c>
    </row>
    <row r="21" spans="1:38" x14ac:dyDescent="0.35">
      <c r="A21" t="s">
        <v>69</v>
      </c>
      <c r="B21" s="1">
        <v>42073</v>
      </c>
      <c r="C21" s="1">
        <v>42185</v>
      </c>
      <c r="D21" t="str">
        <f t="shared" si="0"/>
        <v>Yes</v>
      </c>
      <c r="E21" t="s">
        <v>201</v>
      </c>
      <c r="G21" t="str">
        <f>("Mentally ill")</f>
        <v>Mentally ill</v>
      </c>
      <c r="H21" t="s">
        <v>202</v>
      </c>
      <c r="J21" t="str">
        <f>("48 hours")</f>
        <v>48 hours</v>
      </c>
      <c r="K21" t="s">
        <v>203</v>
      </c>
      <c r="M21" t="str">
        <f>("Physician, Advanced practice registered nurse (APRN), Psychologist, Mental health professional, Social worker")</f>
        <v>Physician, Advanced practice registered nurse (APRN), Psychologist, Mental health professional, Social worker</v>
      </c>
      <c r="N21" t="s">
        <v>202</v>
      </c>
      <c r="P21" t="str">
        <f>("No")</f>
        <v>No</v>
      </c>
      <c r="V21" t="str">
        <f>("Yes")</f>
        <v>Yes</v>
      </c>
      <c r="W21" t="s">
        <v>203</v>
      </c>
      <c r="Y21" t="str">
        <f>("Reason for commitment, Right to see an attorney, Right to see a health care professional for an assessment, Right to appeal the emergency commitment")</f>
        <v>Reason for commitment, Right to see an attorney, Right to see a health care professional for an assessment, Right to appeal the emergency commitment</v>
      </c>
      <c r="Z21" t="s">
        <v>204</v>
      </c>
      <c r="AB21" t="str">
        <f>("Physician, Psychologist")</f>
        <v>Physician, Psychologist</v>
      </c>
      <c r="AC21" t="s">
        <v>205</v>
      </c>
      <c r="AE21" t="str">
        <f>("48 hours")</f>
        <v>48 hours</v>
      </c>
      <c r="AF21" t="s">
        <v>203</v>
      </c>
      <c r="AH21" t="str">
        <f t="shared" si="4"/>
        <v>No</v>
      </c>
      <c r="AK21">
        <v>1</v>
      </c>
      <c r="AL21" t="s">
        <v>203</v>
      </c>
    </row>
    <row r="22" spans="1:38" x14ac:dyDescent="0.35">
      <c r="A22" t="s">
        <v>69</v>
      </c>
      <c r="B22" s="1">
        <v>42186</v>
      </c>
      <c r="C22" s="1">
        <v>42401</v>
      </c>
      <c r="D22" t="str">
        <f t="shared" si="0"/>
        <v>Yes</v>
      </c>
      <c r="E22" t="s">
        <v>201</v>
      </c>
      <c r="G22" t="str">
        <f>("Mentally ill")</f>
        <v>Mentally ill</v>
      </c>
      <c r="H22" t="s">
        <v>202</v>
      </c>
      <c r="J22" t="str">
        <f>("48 hours")</f>
        <v>48 hours</v>
      </c>
      <c r="K22" t="s">
        <v>203</v>
      </c>
      <c r="M22" t="str">
        <f>("Physician, Advanced practice registered nurse (APRN), Psychologist, Mental health professional, Social worker")</f>
        <v>Physician, Advanced practice registered nurse (APRN), Psychologist, Mental health professional, Social worker</v>
      </c>
      <c r="N22" t="s">
        <v>202</v>
      </c>
      <c r="P22" t="str">
        <f>("No")</f>
        <v>No</v>
      </c>
      <c r="V22" t="str">
        <f>("Yes")</f>
        <v>Yes</v>
      </c>
      <c r="W22" t="s">
        <v>203</v>
      </c>
      <c r="Y22" t="str">
        <f>("Reason for commitment, Right to see an attorney, Right to see a health care professional for an assessment, Right to appeal the emergency commitment")</f>
        <v>Reason for commitment, Right to see an attorney, Right to see a health care professional for an assessment, Right to appeal the emergency commitment</v>
      </c>
      <c r="Z22" t="s">
        <v>204</v>
      </c>
      <c r="AB22" t="str">
        <f>("Physician, Psychologist")</f>
        <v>Physician, Psychologist</v>
      </c>
      <c r="AC22" t="s">
        <v>205</v>
      </c>
      <c r="AE22" t="str">
        <f>("48 hours")</f>
        <v>48 hours</v>
      </c>
      <c r="AF22" t="s">
        <v>203</v>
      </c>
      <c r="AH22" t="str">
        <f t="shared" si="4"/>
        <v>No</v>
      </c>
      <c r="AK22">
        <v>1</v>
      </c>
      <c r="AL22" t="s">
        <v>203</v>
      </c>
    </row>
    <row r="23" spans="1:38" x14ac:dyDescent="0.35">
      <c r="A23" t="s">
        <v>70</v>
      </c>
      <c r="B23" s="1">
        <v>41640</v>
      </c>
      <c r="C23" s="1">
        <v>42124</v>
      </c>
      <c r="D23" t="str">
        <f t="shared" si="0"/>
        <v>Yes</v>
      </c>
      <c r="E23" t="s">
        <v>206</v>
      </c>
      <c r="G23" t="str">
        <f>("Danger to self or others")</f>
        <v>Danger to self or others</v>
      </c>
      <c r="H23" t="s">
        <v>207</v>
      </c>
      <c r="J23" t="str">
        <f>("48 hours")</f>
        <v>48 hours</v>
      </c>
      <c r="K23" t="s">
        <v>207</v>
      </c>
      <c r="M23" t="s">
        <v>208</v>
      </c>
      <c r="N23" t="s">
        <v>207</v>
      </c>
      <c r="P23" t="str">
        <f>("No")</f>
        <v>No</v>
      </c>
      <c r="V23" t="str">
        <f t="shared" ref="V23:V28" si="5">("No")</f>
        <v>No</v>
      </c>
      <c r="Y23" t="str">
        <f>("Right to make a phone call, Right to see an attorney, Right to see a health care professional for an assessment")</f>
        <v>Right to make a phone call, Right to see an attorney, Right to see a health care professional for an assessment</v>
      </c>
      <c r="Z23" t="s">
        <v>207</v>
      </c>
      <c r="AB23" t="str">
        <f>("Physician")</f>
        <v>Physician</v>
      </c>
      <c r="AC23" t="s">
        <v>207</v>
      </c>
      <c r="AE23" t="str">
        <f>("On arrival")</f>
        <v>On arrival</v>
      </c>
      <c r="AF23" t="s">
        <v>207</v>
      </c>
      <c r="AH23" t="str">
        <f t="shared" si="4"/>
        <v>No</v>
      </c>
      <c r="AK23">
        <v>1</v>
      </c>
      <c r="AL23" t="s">
        <v>209</v>
      </c>
    </row>
    <row r="24" spans="1:38" x14ac:dyDescent="0.35">
      <c r="A24" t="s">
        <v>70</v>
      </c>
      <c r="B24" s="1">
        <v>42125</v>
      </c>
      <c r="C24" s="1">
        <v>42401</v>
      </c>
      <c r="D24" t="str">
        <f t="shared" si="0"/>
        <v>Yes</v>
      </c>
      <c r="E24" t="s">
        <v>210</v>
      </c>
      <c r="G24" t="str">
        <f>("Danger to self or others")</f>
        <v>Danger to self or others</v>
      </c>
      <c r="H24" t="s">
        <v>207</v>
      </c>
      <c r="J24" t="str">
        <f>("48 hours")</f>
        <v>48 hours</v>
      </c>
      <c r="K24" t="s">
        <v>207</v>
      </c>
      <c r="M24" t="s">
        <v>208</v>
      </c>
      <c r="N24" t="s">
        <v>207</v>
      </c>
      <c r="P24" t="str">
        <f>("No")</f>
        <v>No</v>
      </c>
      <c r="V24" t="str">
        <f t="shared" si="5"/>
        <v>No</v>
      </c>
      <c r="Y24" t="str">
        <f>("Right to make a phone call, Right to see an attorney, Right to see a health care professional for an assessment")</f>
        <v>Right to make a phone call, Right to see an attorney, Right to see a health care professional for an assessment</v>
      </c>
      <c r="Z24" t="s">
        <v>207</v>
      </c>
      <c r="AB24" t="str">
        <f>("Physician, Advanced practice registered nurse (APRN)")</f>
        <v>Physician, Advanced practice registered nurse (APRN)</v>
      </c>
      <c r="AC24" t="s">
        <v>207</v>
      </c>
      <c r="AE24" t="str">
        <f>("On arrival")</f>
        <v>On arrival</v>
      </c>
      <c r="AF24" t="s">
        <v>207</v>
      </c>
      <c r="AH24" t="str">
        <f t="shared" si="4"/>
        <v>No</v>
      </c>
      <c r="AK24">
        <v>1</v>
      </c>
      <c r="AL24" t="s">
        <v>209</v>
      </c>
    </row>
    <row r="25" spans="1:38" x14ac:dyDescent="0.35">
      <c r="A25" t="s">
        <v>71</v>
      </c>
      <c r="B25" s="1">
        <v>41456</v>
      </c>
      <c r="C25" s="1">
        <v>42401</v>
      </c>
      <c r="D25" t="str">
        <f t="shared" si="0"/>
        <v>Yes</v>
      </c>
      <c r="E25" t="s">
        <v>211</v>
      </c>
      <c r="G25" t="str">
        <f>("Danger to self or others due to mental illness, Unable to meet basic needs")</f>
        <v>Danger to self or others due to mental illness, Unable to meet basic needs</v>
      </c>
      <c r="H25" t="s">
        <v>212</v>
      </c>
      <c r="J25" t="str">
        <f>("5 days")</f>
        <v>5 days</v>
      </c>
      <c r="K25" t="s">
        <v>212</v>
      </c>
      <c r="M25" t="str">
        <f>("Peace officer, Hospital staff, Guardian")</f>
        <v>Peace officer, Hospital staff, Guardian</v>
      </c>
      <c r="N25" t="s">
        <v>212</v>
      </c>
      <c r="P25" t="str">
        <f>("Yes")</f>
        <v>Yes</v>
      </c>
      <c r="Q25" t="s">
        <v>212</v>
      </c>
      <c r="S25" t="str">
        <f>("After individual is admitted")</f>
        <v>After individual is admitted</v>
      </c>
      <c r="T25" t="s">
        <v>212</v>
      </c>
      <c r="V25" t="str">
        <f t="shared" si="5"/>
        <v>No</v>
      </c>
      <c r="Y25" t="str">
        <f>("Right to see a health care professional for an assessment")</f>
        <v>Right to see a health care professional for an assessment</v>
      </c>
      <c r="Z25" t="s">
        <v>212</v>
      </c>
      <c r="AB25" t="str">
        <f>("Type of healthcare professional not specified")</f>
        <v>Type of healthcare professional not specified</v>
      </c>
      <c r="AE25" t="str">
        <f>("24 hours")</f>
        <v>24 hours</v>
      </c>
      <c r="AF25" t="s">
        <v>212</v>
      </c>
      <c r="AH25" t="str">
        <f t="shared" si="4"/>
        <v>No</v>
      </c>
      <c r="AK25">
        <v>0</v>
      </c>
    </row>
    <row r="26" spans="1:38" x14ac:dyDescent="0.35">
      <c r="A26" t="s">
        <v>72</v>
      </c>
      <c r="B26" s="1">
        <v>41859</v>
      </c>
      <c r="C26" s="1">
        <v>42211</v>
      </c>
      <c r="D26" t="str">
        <f t="shared" si="0"/>
        <v>Yes</v>
      </c>
      <c r="E26" t="s">
        <v>213</v>
      </c>
      <c r="G26" t="str">
        <f>("Danger to self or others")</f>
        <v>Danger to self or others</v>
      </c>
      <c r="H26" t="s">
        <v>214</v>
      </c>
      <c r="J26" t="str">
        <f>("24 hours")</f>
        <v>24 hours</v>
      </c>
      <c r="K26" t="s">
        <v>215</v>
      </c>
      <c r="M26" t="str">
        <f>("Peace officer, Any interested person, Judge")</f>
        <v>Peace officer, Any interested person, Judge</v>
      </c>
      <c r="N26" t="s">
        <v>216</v>
      </c>
      <c r="P26" t="str">
        <f>("No")</f>
        <v>No</v>
      </c>
      <c r="V26" t="str">
        <f t="shared" si="5"/>
        <v>No</v>
      </c>
      <c r="Y26" t="str">
        <f>("Reason for commitment, Right to refuse treatment, Right to make a phone call, Right to see a health care professional for an assessment")</f>
        <v>Reason for commitment, Right to refuse treatment, Right to make a phone call, Right to see a health care professional for an assessment</v>
      </c>
      <c r="Z26" t="s">
        <v>217</v>
      </c>
      <c r="AB26" t="str">
        <f>("Psychiatrist")</f>
        <v>Psychiatrist</v>
      </c>
      <c r="AC26" t="s">
        <v>218</v>
      </c>
      <c r="AE26" t="str">
        <f>("24 hours")</f>
        <v>24 hours</v>
      </c>
      <c r="AF26" t="s">
        <v>218</v>
      </c>
      <c r="AH26" t="str">
        <f t="shared" si="4"/>
        <v>No</v>
      </c>
      <c r="AK26">
        <v>1</v>
      </c>
      <c r="AL26" t="s">
        <v>219</v>
      </c>
    </row>
    <row r="27" spans="1:38" x14ac:dyDescent="0.35">
      <c r="A27" t="s">
        <v>72</v>
      </c>
      <c r="B27" s="1">
        <v>42212</v>
      </c>
      <c r="C27" s="1">
        <v>42401</v>
      </c>
      <c r="D27" t="str">
        <f t="shared" si="0"/>
        <v>Yes</v>
      </c>
      <c r="E27" t="s">
        <v>213</v>
      </c>
      <c r="G27" t="str">
        <f>("Danger to self or others")</f>
        <v>Danger to self or others</v>
      </c>
      <c r="H27" t="s">
        <v>214</v>
      </c>
      <c r="J27" t="str">
        <f>("24 hours")</f>
        <v>24 hours</v>
      </c>
      <c r="K27" t="s">
        <v>215</v>
      </c>
      <c r="M27" t="str">
        <f>("Peace officer, Any interested person, Judge")</f>
        <v>Peace officer, Any interested person, Judge</v>
      </c>
      <c r="N27" t="s">
        <v>220</v>
      </c>
      <c r="P27" t="str">
        <f>("No")</f>
        <v>No</v>
      </c>
      <c r="V27" t="str">
        <f t="shared" si="5"/>
        <v>No</v>
      </c>
      <c r="Y27" t="str">
        <f>("Reason for commitment, Right to refuse treatment, Right to make a phone call, Right to see a health care professional for an assessment")</f>
        <v>Reason for commitment, Right to refuse treatment, Right to make a phone call, Right to see a health care professional for an assessment</v>
      </c>
      <c r="Z27" t="s">
        <v>217</v>
      </c>
      <c r="AB27" t="str">
        <f>("Psychiatrist")</f>
        <v>Psychiatrist</v>
      </c>
      <c r="AC27" t="s">
        <v>218</v>
      </c>
      <c r="AE27" t="str">
        <f>("24 hours")</f>
        <v>24 hours</v>
      </c>
      <c r="AF27" t="s">
        <v>218</v>
      </c>
      <c r="AH27" t="str">
        <f t="shared" si="4"/>
        <v>No</v>
      </c>
      <c r="AK27">
        <v>1</v>
      </c>
      <c r="AL27" t="s">
        <v>219</v>
      </c>
    </row>
    <row r="28" spans="1:38" x14ac:dyDescent="0.35">
      <c r="A28" t="s">
        <v>73</v>
      </c>
      <c r="B28" s="1">
        <v>39204</v>
      </c>
      <c r="C28" s="1">
        <v>42401</v>
      </c>
      <c r="D28" t="str">
        <f t="shared" si="0"/>
        <v>Yes</v>
      </c>
      <c r="E28" t="s">
        <v>221</v>
      </c>
      <c r="G28" t="str">
        <f>("Danger to self or others due to mental illness")</f>
        <v>Danger to self or others due to mental illness</v>
      </c>
      <c r="H28" t="s">
        <v>222</v>
      </c>
      <c r="J28" t="str">
        <f>("72 hours")</f>
        <v>72 hours</v>
      </c>
      <c r="K28" t="s">
        <v>222</v>
      </c>
      <c r="M28" t="str">
        <f>("Any interested person")</f>
        <v>Any interested person</v>
      </c>
      <c r="N28" t="s">
        <v>223</v>
      </c>
      <c r="P28" t="str">
        <f t="shared" ref="P28:P34" si="6">("Yes")</f>
        <v>Yes</v>
      </c>
      <c r="Q28" t="s">
        <v>224</v>
      </c>
      <c r="S28" t="str">
        <f>("After individual is admitted")</f>
        <v>After individual is admitted</v>
      </c>
      <c r="T28" t="s">
        <v>224</v>
      </c>
      <c r="V28" t="str">
        <f t="shared" si="5"/>
        <v>No</v>
      </c>
      <c r="Y28" t="str">
        <f>("Right to see a health care professional for an assessment")</f>
        <v>Right to see a health care professional for an assessment</v>
      </c>
      <c r="Z28" t="s">
        <v>225</v>
      </c>
      <c r="AB28" t="str">
        <f>("Type of healthcare professional not specified")</f>
        <v>Type of healthcare professional not specified</v>
      </c>
      <c r="AE28" t="str">
        <f>("No required time frame for examination")</f>
        <v>No required time frame for examination</v>
      </c>
      <c r="AH28" t="str">
        <f t="shared" si="4"/>
        <v>No</v>
      </c>
      <c r="AK28">
        <v>0</v>
      </c>
    </row>
    <row r="29" spans="1:38" x14ac:dyDescent="0.35">
      <c r="A29" t="s">
        <v>74</v>
      </c>
      <c r="B29" s="1">
        <v>41821</v>
      </c>
      <c r="C29" s="1">
        <v>42185</v>
      </c>
      <c r="D29" t="str">
        <f t="shared" si="0"/>
        <v>Yes</v>
      </c>
      <c r="E29" t="s">
        <v>226</v>
      </c>
      <c r="G29" t="str">
        <f>("Danger to self or others due to mental illness")</f>
        <v>Danger to self or others due to mental illness</v>
      </c>
      <c r="H29" t="s">
        <v>226</v>
      </c>
      <c r="J29" t="str">
        <f>("48 hours")</f>
        <v>48 hours</v>
      </c>
      <c r="K29" t="s">
        <v>227</v>
      </c>
      <c r="M29" t="str">
        <f>("Peace officer, Any interested person")</f>
        <v>Peace officer, Any interested person</v>
      </c>
      <c r="N29" t="s">
        <v>227</v>
      </c>
      <c r="P29" t="str">
        <f t="shared" si="6"/>
        <v>Yes</v>
      </c>
      <c r="Q29" t="s">
        <v>227</v>
      </c>
      <c r="S29" t="str">
        <f>("After individual is admitted")</f>
        <v>After individual is admitted</v>
      </c>
      <c r="T29" t="s">
        <v>227</v>
      </c>
      <c r="V29" t="str">
        <f>("Yes")</f>
        <v>Yes</v>
      </c>
      <c r="W29" t="s">
        <v>227</v>
      </c>
      <c r="Y29" t="str">
        <f>("Reason for commitment, Right to refuse treatment, Right to see a health care professional for an assessment")</f>
        <v>Reason for commitment, Right to refuse treatment, Right to see a health care professional for an assessment</v>
      </c>
      <c r="Z29" t="s">
        <v>228</v>
      </c>
      <c r="AB29" t="str">
        <f>("Physician, Advanced practice registered nurse (APRN), Physician assistant")</f>
        <v>Physician, Advanced practice registered nurse (APRN), Physician assistant</v>
      </c>
      <c r="AC29" t="s">
        <v>227</v>
      </c>
      <c r="AE29" t="str">
        <f>("On arrival")</f>
        <v>On arrival</v>
      </c>
      <c r="AF29" t="s">
        <v>227</v>
      </c>
      <c r="AH29" t="str">
        <f t="shared" si="4"/>
        <v>No</v>
      </c>
      <c r="AK29">
        <v>0</v>
      </c>
    </row>
    <row r="30" spans="1:38" x14ac:dyDescent="0.35">
      <c r="A30" t="s">
        <v>74</v>
      </c>
      <c r="B30" s="1">
        <v>42186</v>
      </c>
      <c r="C30" s="1">
        <v>42401</v>
      </c>
      <c r="D30" t="str">
        <f t="shared" si="0"/>
        <v>Yes</v>
      </c>
      <c r="E30" t="s">
        <v>226</v>
      </c>
      <c r="G30" t="str">
        <f>("Danger to self or others due to mental illness")</f>
        <v>Danger to self or others due to mental illness</v>
      </c>
      <c r="H30" t="s">
        <v>226</v>
      </c>
      <c r="J30" t="str">
        <f>("48 hours")</f>
        <v>48 hours</v>
      </c>
      <c r="K30" t="s">
        <v>227</v>
      </c>
      <c r="M30" t="str">
        <f>("Peace officer, Any interested person")</f>
        <v>Peace officer, Any interested person</v>
      </c>
      <c r="N30" t="s">
        <v>227</v>
      </c>
      <c r="P30" t="str">
        <f t="shared" si="6"/>
        <v>Yes</v>
      </c>
      <c r="Q30" t="s">
        <v>227</v>
      </c>
      <c r="S30" t="str">
        <f>("After individual is admitted")</f>
        <v>After individual is admitted</v>
      </c>
      <c r="T30" t="s">
        <v>227</v>
      </c>
      <c r="V30" t="str">
        <f>("Yes")</f>
        <v>Yes</v>
      </c>
      <c r="W30" t="s">
        <v>227</v>
      </c>
      <c r="Y30" t="str">
        <f>("Reason for commitment, Right to refuse treatment, Right to see a health care professional for an assessment")</f>
        <v>Reason for commitment, Right to refuse treatment, Right to see a health care professional for an assessment</v>
      </c>
      <c r="Z30" t="s">
        <v>228</v>
      </c>
      <c r="AB30" t="str">
        <f>("Physician, Advanced practice registered nurse (APRN), Physician assistant")</f>
        <v>Physician, Advanced practice registered nurse (APRN), Physician assistant</v>
      </c>
      <c r="AC30" t="s">
        <v>227</v>
      </c>
      <c r="AE30" t="str">
        <f>("On arrival")</f>
        <v>On arrival</v>
      </c>
      <c r="AF30" t="s">
        <v>227</v>
      </c>
      <c r="AH30" t="str">
        <f t="shared" si="4"/>
        <v>No</v>
      </c>
      <c r="AK30">
        <v>0</v>
      </c>
    </row>
    <row r="31" spans="1:38" x14ac:dyDescent="0.35">
      <c r="A31" t="s">
        <v>75</v>
      </c>
      <c r="B31" s="1">
        <v>41821</v>
      </c>
      <c r="C31" s="1">
        <v>42185</v>
      </c>
      <c r="D31" t="str">
        <f t="shared" si="0"/>
        <v>Yes</v>
      </c>
      <c r="E31" t="s">
        <v>229</v>
      </c>
      <c r="G31" t="str">
        <f>("Danger to self or others due to mental illness, Unable to meet basic needs")</f>
        <v>Danger to self or others due to mental illness, Unable to meet basic needs</v>
      </c>
      <c r="H31" t="s">
        <v>230</v>
      </c>
      <c r="J31" t="str">
        <f>("Unspecified amount of time")</f>
        <v>Unspecified amount of time</v>
      </c>
      <c r="M31" t="str">
        <f>("Police officer")</f>
        <v>Police officer</v>
      </c>
      <c r="N31" t="s">
        <v>231</v>
      </c>
      <c r="P31" t="str">
        <f t="shared" si="6"/>
        <v>Yes</v>
      </c>
      <c r="Q31" t="s">
        <v>232</v>
      </c>
      <c r="S31" t="str">
        <f>("After individual is admitted")</f>
        <v>After individual is admitted</v>
      </c>
      <c r="T31" t="s">
        <v>233</v>
      </c>
      <c r="V31" t="str">
        <f>("No")</f>
        <v>No</v>
      </c>
      <c r="Y31" t="str">
        <f>("Right to see an attorney, Right to see a health care professional for an assessment")</f>
        <v>Right to see an attorney, Right to see a health care professional for an assessment</v>
      </c>
      <c r="Z31" t="s">
        <v>234</v>
      </c>
      <c r="AB31" t="str">
        <f>("Physician, Psychiatrist")</f>
        <v>Physician, Psychiatrist</v>
      </c>
      <c r="AC31" t="s">
        <v>235</v>
      </c>
      <c r="AE31" t="str">
        <f>("17 hours")</f>
        <v>17 hours</v>
      </c>
      <c r="AF31" t="s">
        <v>235</v>
      </c>
      <c r="AH31" t="str">
        <f t="shared" si="4"/>
        <v>No</v>
      </c>
      <c r="AK31">
        <v>1</v>
      </c>
      <c r="AL31" t="s">
        <v>236</v>
      </c>
    </row>
    <row r="32" spans="1:38" x14ac:dyDescent="0.35">
      <c r="A32" t="s">
        <v>75</v>
      </c>
      <c r="B32" s="1">
        <v>42186</v>
      </c>
      <c r="C32" s="1">
        <v>42401</v>
      </c>
      <c r="D32" t="str">
        <f t="shared" si="0"/>
        <v>Yes</v>
      </c>
      <c r="E32" t="s">
        <v>229</v>
      </c>
      <c r="G32" t="str">
        <f>("Danger to self or others due to mental illness, Unable to meet basic needs")</f>
        <v>Danger to self or others due to mental illness, Unable to meet basic needs</v>
      </c>
      <c r="H32" t="s">
        <v>230</v>
      </c>
      <c r="J32" t="str">
        <f>("Unspecified amount of time")</f>
        <v>Unspecified amount of time</v>
      </c>
      <c r="M32" t="str">
        <f>("Police officer")</f>
        <v>Police officer</v>
      </c>
      <c r="N32" t="s">
        <v>231</v>
      </c>
      <c r="P32" t="str">
        <f t="shared" si="6"/>
        <v>Yes</v>
      </c>
      <c r="Q32" t="s">
        <v>232</v>
      </c>
      <c r="S32" t="str">
        <f>("After individual is admitted")</f>
        <v>After individual is admitted</v>
      </c>
      <c r="T32" t="s">
        <v>233</v>
      </c>
      <c r="V32" t="str">
        <f>("No")</f>
        <v>No</v>
      </c>
      <c r="Y32" t="str">
        <f>("Right to see an attorney, Right to see a health care professional for an assessment")</f>
        <v>Right to see an attorney, Right to see a health care professional for an assessment</v>
      </c>
      <c r="Z32" t="s">
        <v>234</v>
      </c>
      <c r="AB32" t="str">
        <f>("Physician, Psychiatrist")</f>
        <v>Physician, Psychiatrist</v>
      </c>
      <c r="AC32" t="s">
        <v>235</v>
      </c>
      <c r="AE32" t="str">
        <f>("17 hours")</f>
        <v>17 hours</v>
      </c>
      <c r="AF32" t="s">
        <v>235</v>
      </c>
      <c r="AH32" t="str">
        <f t="shared" si="4"/>
        <v>No</v>
      </c>
      <c r="AK32">
        <v>1</v>
      </c>
      <c r="AL32" t="s">
        <v>236</v>
      </c>
    </row>
    <row r="33" spans="1:38" x14ac:dyDescent="0.35">
      <c r="A33" t="s">
        <v>76</v>
      </c>
      <c r="B33" s="1">
        <v>41102</v>
      </c>
      <c r="C33" s="1">
        <v>42178</v>
      </c>
      <c r="D33" t="str">
        <f t="shared" si="0"/>
        <v>Yes</v>
      </c>
      <c r="E33" t="s">
        <v>237</v>
      </c>
      <c r="G33" t="str">
        <f>("Danger to self or others due to mental illness")</f>
        <v>Danger to self or others due to mental illness</v>
      </c>
      <c r="H33" t="s">
        <v>238</v>
      </c>
      <c r="J33" t="str">
        <f>("72 hours")</f>
        <v>72 hours</v>
      </c>
      <c r="K33" t="s">
        <v>239</v>
      </c>
      <c r="M33" t="str">
        <f>("Peace officer, Physician, Mental health professional")</f>
        <v>Peace officer, Physician, Mental health professional</v>
      </c>
      <c r="N33" t="s">
        <v>240</v>
      </c>
      <c r="P33" t="str">
        <f t="shared" si="6"/>
        <v>Yes</v>
      </c>
      <c r="Q33" t="s">
        <v>241</v>
      </c>
      <c r="R33" t="s">
        <v>242</v>
      </c>
      <c r="S33" t="str">
        <f>("Before individual is admitted")</f>
        <v>Before individual is admitted</v>
      </c>
      <c r="T33" t="s">
        <v>241</v>
      </c>
      <c r="V33" t="str">
        <f>("No")</f>
        <v>No</v>
      </c>
      <c r="Y33" t="str">
        <f>("Right to refuse treatment, Right to see a health care professional for an assessment")</f>
        <v>Right to refuse treatment, Right to see a health care professional for an assessment</v>
      </c>
      <c r="Z33" t="s">
        <v>243</v>
      </c>
      <c r="AB33" t="str">
        <f>("Physician, Advanced practice registered nurse (APRN)")</f>
        <v>Physician, Advanced practice registered nurse (APRN)</v>
      </c>
      <c r="AC33" t="s">
        <v>244</v>
      </c>
      <c r="AE33" t="str">
        <f>("36 hours")</f>
        <v>36 hours</v>
      </c>
      <c r="AF33" t="s">
        <v>244</v>
      </c>
      <c r="AH33" t="str">
        <f>("Yes")</f>
        <v>Yes</v>
      </c>
      <c r="AI33" t="s">
        <v>245</v>
      </c>
      <c r="AK33">
        <v>0</v>
      </c>
    </row>
    <row r="34" spans="1:38" x14ac:dyDescent="0.35">
      <c r="A34" t="s">
        <v>76</v>
      </c>
      <c r="B34" s="1">
        <v>42179</v>
      </c>
      <c r="C34" s="1">
        <v>42401</v>
      </c>
      <c r="D34" t="str">
        <f t="shared" si="0"/>
        <v>Yes</v>
      </c>
      <c r="E34" t="s">
        <v>237</v>
      </c>
      <c r="G34" t="str">
        <f>("Danger to self or others due to mental illness")</f>
        <v>Danger to self or others due to mental illness</v>
      </c>
      <c r="H34" t="s">
        <v>238</v>
      </c>
      <c r="J34" t="str">
        <f>("72 hours")</f>
        <v>72 hours</v>
      </c>
      <c r="K34" t="s">
        <v>239</v>
      </c>
      <c r="M34" t="str">
        <f>("Peace officer, Physician, Mental health professional")</f>
        <v>Peace officer, Physician, Mental health professional</v>
      </c>
      <c r="N34" t="s">
        <v>240</v>
      </c>
      <c r="P34" t="str">
        <f t="shared" si="6"/>
        <v>Yes</v>
      </c>
      <c r="Q34" t="s">
        <v>241</v>
      </c>
      <c r="R34" t="s">
        <v>242</v>
      </c>
      <c r="S34" t="str">
        <f>("Before individual is admitted")</f>
        <v>Before individual is admitted</v>
      </c>
      <c r="T34" t="s">
        <v>241</v>
      </c>
      <c r="V34" t="str">
        <f>("No")</f>
        <v>No</v>
      </c>
      <c r="Y34" t="str">
        <f>("Right to refuse treatment, Right to see a health care professional for an assessment")</f>
        <v>Right to refuse treatment, Right to see a health care professional for an assessment</v>
      </c>
      <c r="Z34" t="s">
        <v>243</v>
      </c>
      <c r="AB34" t="str">
        <f>("Physician, Advanced practice registered nurse (APRN)")</f>
        <v>Physician, Advanced practice registered nurse (APRN)</v>
      </c>
      <c r="AC34" t="s">
        <v>244</v>
      </c>
      <c r="AE34" t="str">
        <f>("36 hours")</f>
        <v>36 hours</v>
      </c>
      <c r="AF34" t="s">
        <v>244</v>
      </c>
      <c r="AH34" t="str">
        <f>("Yes")</f>
        <v>Yes</v>
      </c>
      <c r="AI34" t="s">
        <v>245</v>
      </c>
      <c r="AK34">
        <v>0</v>
      </c>
    </row>
    <row r="35" spans="1:38" x14ac:dyDescent="0.35">
      <c r="A35" t="s">
        <v>77</v>
      </c>
      <c r="B35" s="1">
        <v>41852</v>
      </c>
      <c r="C35" s="1">
        <v>42216</v>
      </c>
      <c r="D35" t="str">
        <f t="shared" si="0"/>
        <v>Yes</v>
      </c>
      <c r="E35" t="s">
        <v>246</v>
      </c>
      <c r="G35" t="str">
        <f>("Danger to self or others due to mental illness, Unable to meet basic needs")</f>
        <v>Danger to self or others due to mental illness, Unable to meet basic needs</v>
      </c>
      <c r="H35" t="s">
        <v>246</v>
      </c>
      <c r="J35" t="str">
        <f>("72 hours")</f>
        <v>72 hours</v>
      </c>
      <c r="K35" t="s">
        <v>246</v>
      </c>
      <c r="M35" t="str">
        <f>("Police officer, Peace officer, Physician, Advanced practice registered nurse (APRN), Psychologist, Any interested person")</f>
        <v>Police officer, Peace officer, Physician, Advanced practice registered nurse (APRN), Psychologist, Any interested person</v>
      </c>
      <c r="N35" t="s">
        <v>246</v>
      </c>
      <c r="P35" t="str">
        <f>("No")</f>
        <v>No</v>
      </c>
      <c r="V35" t="str">
        <f>("Yes")</f>
        <v>Yes</v>
      </c>
      <c r="W35" t="s">
        <v>246</v>
      </c>
      <c r="Y35" t="str">
        <f>("Right to make a phone call, Right to see an attorney, Right to see a health care professional for an assessment, Right to appeal the emergency commitment")</f>
        <v>Right to make a phone call, Right to see an attorney, Right to see a health care professional for an assessment, Right to appeal the emergency commitment</v>
      </c>
      <c r="Z35" t="s">
        <v>247</v>
      </c>
      <c r="AB35" t="str">
        <f>("Physician, Psychologist, Advanced practice registered nurse (APRN), Coroner")</f>
        <v>Physician, Psychologist, Advanced practice registered nurse (APRN), Coroner</v>
      </c>
      <c r="AC35" t="s">
        <v>248</v>
      </c>
      <c r="AE35" t="str">
        <f>("72 hours")</f>
        <v>72 hours</v>
      </c>
      <c r="AF35" t="s">
        <v>246</v>
      </c>
      <c r="AH35" t="str">
        <f t="shared" ref="AH35:AH62" si="7">("No")</f>
        <v>No</v>
      </c>
      <c r="AK35">
        <v>0</v>
      </c>
    </row>
    <row r="36" spans="1:38" x14ac:dyDescent="0.35">
      <c r="A36" t="s">
        <v>77</v>
      </c>
      <c r="B36" s="1">
        <v>42217</v>
      </c>
      <c r="C36" s="1">
        <v>42401</v>
      </c>
      <c r="D36" t="str">
        <f t="shared" si="0"/>
        <v>Yes</v>
      </c>
      <c r="E36" t="s">
        <v>246</v>
      </c>
      <c r="G36" t="str">
        <f>("Danger to self or others due to mental illness, Unable to meet basic needs")</f>
        <v>Danger to self or others due to mental illness, Unable to meet basic needs</v>
      </c>
      <c r="H36" t="s">
        <v>246</v>
      </c>
      <c r="J36" t="str">
        <f>("72 hours")</f>
        <v>72 hours</v>
      </c>
      <c r="K36" t="s">
        <v>246</v>
      </c>
      <c r="M36" t="str">
        <f>("Police officer, Peace officer, Physician, Advanced practice registered nurse (APRN), Psychologist, Any interested person")</f>
        <v>Police officer, Peace officer, Physician, Advanced practice registered nurse (APRN), Psychologist, Any interested person</v>
      </c>
      <c r="N36" t="s">
        <v>246</v>
      </c>
      <c r="P36" t="str">
        <f>("No")</f>
        <v>No</v>
      </c>
      <c r="V36" t="str">
        <f>("Yes")</f>
        <v>Yes</v>
      </c>
      <c r="W36" t="s">
        <v>246</v>
      </c>
      <c r="Y36" t="str">
        <f>("Right to make a phone call, Right to see an attorney, Right to see a health care professional for an assessment, Right to appeal the emergency commitment")</f>
        <v>Right to make a phone call, Right to see an attorney, Right to see a health care professional for an assessment, Right to appeal the emergency commitment</v>
      </c>
      <c r="Z36" t="s">
        <v>247</v>
      </c>
      <c r="AB36" t="str">
        <f>("Physician, Psychologist, Advanced practice registered nurse (APRN), Coroner")</f>
        <v>Physician, Psychologist, Advanced practice registered nurse (APRN), Coroner</v>
      </c>
      <c r="AC36" t="s">
        <v>248</v>
      </c>
      <c r="AE36" t="str">
        <f>("72 hours")</f>
        <v>72 hours</v>
      </c>
      <c r="AF36" t="s">
        <v>246</v>
      </c>
      <c r="AH36" t="str">
        <f t="shared" si="7"/>
        <v>No</v>
      </c>
      <c r="AK36">
        <v>0</v>
      </c>
    </row>
    <row r="37" spans="1:38" x14ac:dyDescent="0.35">
      <c r="A37" t="s">
        <v>78</v>
      </c>
      <c r="B37" s="1">
        <v>41151</v>
      </c>
      <c r="C37" s="1">
        <v>42186</v>
      </c>
      <c r="D37" t="str">
        <f t="shared" si="0"/>
        <v>Yes</v>
      </c>
      <c r="E37" t="s">
        <v>249</v>
      </c>
      <c r="G37" t="str">
        <f>("Danger to self or others due to mental illness")</f>
        <v>Danger to self or others due to mental illness</v>
      </c>
      <c r="H37" t="s">
        <v>250</v>
      </c>
      <c r="J37" t="str">
        <f>("24 hours")</f>
        <v>24 hours</v>
      </c>
      <c r="K37" t="s">
        <v>250</v>
      </c>
      <c r="M37" t="str">
        <f>("Peace officer, Mental health professional, Any interested person")</f>
        <v>Peace officer, Mental health professional, Any interested person</v>
      </c>
      <c r="N37" t="s">
        <v>250</v>
      </c>
      <c r="P37" t="str">
        <f>("Yes")</f>
        <v>Yes</v>
      </c>
      <c r="Q37" t="s">
        <v>250</v>
      </c>
      <c r="S37" t="str">
        <f>("After individual is admitted")</f>
        <v>After individual is admitted</v>
      </c>
      <c r="T37" t="s">
        <v>250</v>
      </c>
      <c r="V37" t="str">
        <f t="shared" ref="V37:V65" si="8">("No")</f>
        <v>No</v>
      </c>
      <c r="Y37" t="str">
        <f>("Right to see a health care professional for an assessment")</f>
        <v>Right to see a health care professional for an assessment</v>
      </c>
      <c r="Z37" t="s">
        <v>251</v>
      </c>
      <c r="AB37" t="str">
        <f>("Physician, Psychologist, Advanced practice registered nurse (APRN), Physician assistant")</f>
        <v>Physician, Psychologist, Advanced practice registered nurse (APRN), Physician assistant</v>
      </c>
      <c r="AC37" t="s">
        <v>252</v>
      </c>
      <c r="AE37" t="str">
        <f>("On arrival")</f>
        <v>On arrival</v>
      </c>
      <c r="AF37" t="s">
        <v>253</v>
      </c>
      <c r="AH37" t="str">
        <f t="shared" si="7"/>
        <v>No</v>
      </c>
      <c r="AK37">
        <v>0</v>
      </c>
    </row>
    <row r="38" spans="1:38" x14ac:dyDescent="0.35">
      <c r="A38" t="s">
        <v>78</v>
      </c>
      <c r="B38" s="1">
        <v>42187</v>
      </c>
      <c r="C38" s="1">
        <v>42401</v>
      </c>
      <c r="D38" t="str">
        <f t="shared" si="0"/>
        <v>Yes</v>
      </c>
      <c r="E38" t="s">
        <v>254</v>
      </c>
      <c r="G38" t="str">
        <f>("Danger to self or others due to mental illness")</f>
        <v>Danger to self or others due to mental illness</v>
      </c>
      <c r="H38" t="s">
        <v>253</v>
      </c>
      <c r="J38" t="str">
        <f>("24 hours")</f>
        <v>24 hours</v>
      </c>
      <c r="K38" t="s">
        <v>250</v>
      </c>
      <c r="M38" t="str">
        <f>("Peace officer, Mental health professional, Any interested person")</f>
        <v>Peace officer, Mental health professional, Any interested person</v>
      </c>
      <c r="N38" t="s">
        <v>255</v>
      </c>
      <c r="P38" t="str">
        <f>("Yes")</f>
        <v>Yes</v>
      </c>
      <c r="Q38" t="s">
        <v>250</v>
      </c>
      <c r="S38" t="str">
        <f>("After individual is admitted")</f>
        <v>After individual is admitted</v>
      </c>
      <c r="T38" t="s">
        <v>250</v>
      </c>
      <c r="V38" t="str">
        <f t="shared" si="8"/>
        <v>No</v>
      </c>
      <c r="Y38" t="str">
        <f>("Right to see a health care professional for an assessment")</f>
        <v>Right to see a health care professional for an assessment</v>
      </c>
      <c r="Z38" t="s">
        <v>253</v>
      </c>
      <c r="AB38" t="str">
        <f>("Physician, Psychologist, Advanced practice registered nurse (APRN), Physician assistant")</f>
        <v>Physician, Psychologist, Advanced practice registered nurse (APRN), Physician assistant</v>
      </c>
      <c r="AC38" t="s">
        <v>252</v>
      </c>
      <c r="AE38" t="str">
        <f>("On arrival")</f>
        <v>On arrival</v>
      </c>
      <c r="AF38" t="s">
        <v>253</v>
      </c>
      <c r="AH38" t="str">
        <f t="shared" si="7"/>
        <v>No</v>
      </c>
      <c r="AK38">
        <v>0</v>
      </c>
    </row>
    <row r="39" spans="1:38" x14ac:dyDescent="0.35">
      <c r="A39" t="s">
        <v>79</v>
      </c>
      <c r="B39" s="1">
        <v>41548</v>
      </c>
      <c r="C39" s="1">
        <v>42107</v>
      </c>
      <c r="D39" t="str">
        <f t="shared" si="0"/>
        <v>Yes</v>
      </c>
      <c r="E39" t="s">
        <v>256</v>
      </c>
      <c r="G39" t="str">
        <f>("Danger to self or others")</f>
        <v>Danger to self or others</v>
      </c>
      <c r="H39" t="s">
        <v>257</v>
      </c>
      <c r="J39" t="str">
        <f>("30 hours")</f>
        <v>30 hours</v>
      </c>
      <c r="M39" t="str">
        <f>("Peace officer, Physician, Advanced practice registered nurse (APRN), Psychologist, Mental health professional, Any interested person, Social worker, County appointed professional")</f>
        <v>Peace officer, Physician, Advanced practice registered nurse (APRN), Psychologist, Mental health professional, Any interested person, Social worker, County appointed professional</v>
      </c>
      <c r="N39" t="s">
        <v>257</v>
      </c>
      <c r="P39" t="str">
        <f>("Yes")</f>
        <v>Yes</v>
      </c>
      <c r="Q39" t="s">
        <v>258</v>
      </c>
      <c r="R39" t="s">
        <v>259</v>
      </c>
      <c r="S39" t="str">
        <f>("Before individual is admitted")</f>
        <v>Before individual is admitted</v>
      </c>
      <c r="T39" t="s">
        <v>258</v>
      </c>
      <c r="V39" t="str">
        <f t="shared" si="8"/>
        <v>No</v>
      </c>
      <c r="Y39" t="str">
        <f>("Right to see a health care professional for an assessment")</f>
        <v>Right to see a health care professional for an assessment</v>
      </c>
      <c r="Z39" t="s">
        <v>260</v>
      </c>
      <c r="AB39" t="str">
        <f>("Physician")</f>
        <v>Physician</v>
      </c>
      <c r="AC39" t="s">
        <v>260</v>
      </c>
      <c r="AE39" t="str">
        <f>("6 hours")</f>
        <v>6 hours</v>
      </c>
      <c r="AF39" t="s">
        <v>261</v>
      </c>
      <c r="AH39" t="str">
        <f t="shared" si="7"/>
        <v>No</v>
      </c>
      <c r="AK39">
        <v>1</v>
      </c>
      <c r="AL39" t="s">
        <v>262</v>
      </c>
    </row>
    <row r="40" spans="1:38" x14ac:dyDescent="0.35">
      <c r="A40" t="s">
        <v>79</v>
      </c>
      <c r="B40" s="1">
        <v>42108</v>
      </c>
      <c r="C40" s="1">
        <v>42277</v>
      </c>
      <c r="D40" t="str">
        <f t="shared" si="0"/>
        <v>Yes</v>
      </c>
      <c r="E40" t="s">
        <v>256</v>
      </c>
      <c r="G40" t="str">
        <f>("Danger to self or others")</f>
        <v>Danger to self or others</v>
      </c>
      <c r="H40" t="s">
        <v>257</v>
      </c>
      <c r="J40" t="str">
        <f>("30 hours")</f>
        <v>30 hours</v>
      </c>
      <c r="M40" t="str">
        <f>("Peace officer, Physician, Advanced practice registered nurse (APRN), Psychologist, Mental health professional, Any interested person, Social worker, County appointed professional")</f>
        <v>Peace officer, Physician, Advanced practice registered nurse (APRN), Psychologist, Mental health professional, Any interested person, Social worker, County appointed professional</v>
      </c>
      <c r="N40" t="s">
        <v>257</v>
      </c>
      <c r="P40" t="str">
        <f>("Yes")</f>
        <v>Yes</v>
      </c>
      <c r="Q40" t="s">
        <v>258</v>
      </c>
      <c r="R40" t="s">
        <v>259</v>
      </c>
      <c r="S40" t="str">
        <f>("Before individual is admitted")</f>
        <v>Before individual is admitted</v>
      </c>
      <c r="T40" t="s">
        <v>258</v>
      </c>
      <c r="V40" t="str">
        <f t="shared" si="8"/>
        <v>No</v>
      </c>
      <c r="Y40" t="str">
        <f>("Right to see a health care professional for an assessment")</f>
        <v>Right to see a health care professional for an assessment</v>
      </c>
      <c r="Z40" t="s">
        <v>260</v>
      </c>
      <c r="AB40" t="str">
        <f>("Physician")</f>
        <v>Physician</v>
      </c>
      <c r="AC40" t="s">
        <v>260</v>
      </c>
      <c r="AE40" t="str">
        <f>("6 hours")</f>
        <v>6 hours</v>
      </c>
      <c r="AF40" t="s">
        <v>261</v>
      </c>
      <c r="AH40" t="str">
        <f t="shared" si="7"/>
        <v>No</v>
      </c>
      <c r="AK40">
        <v>1</v>
      </c>
      <c r="AL40" t="s">
        <v>262</v>
      </c>
    </row>
    <row r="41" spans="1:38" x14ac:dyDescent="0.35">
      <c r="A41" t="s">
        <v>79</v>
      </c>
      <c r="B41" s="1">
        <v>42278</v>
      </c>
      <c r="C41" s="1">
        <v>42401</v>
      </c>
      <c r="D41" t="str">
        <f t="shared" si="0"/>
        <v>Yes</v>
      </c>
      <c r="E41" t="s">
        <v>256</v>
      </c>
      <c r="G41" t="str">
        <f>("Danger to self or others")</f>
        <v>Danger to self or others</v>
      </c>
      <c r="H41" t="s">
        <v>257</v>
      </c>
      <c r="J41" t="str">
        <f>("30 hours")</f>
        <v>30 hours</v>
      </c>
      <c r="M41" t="str">
        <f>("Peace officer, Physician, Advanced practice registered nurse (APRN), Psychologist, Mental health professional, Any interested person, Social worker, County appointed professional")</f>
        <v>Peace officer, Physician, Advanced practice registered nurse (APRN), Psychologist, Mental health professional, Any interested person, Social worker, County appointed professional</v>
      </c>
      <c r="N41" t="s">
        <v>257</v>
      </c>
      <c r="P41" t="str">
        <f>("Yes")</f>
        <v>Yes</v>
      </c>
      <c r="Q41" t="s">
        <v>258</v>
      </c>
      <c r="R41" t="s">
        <v>259</v>
      </c>
      <c r="S41" t="str">
        <f>("Before individual is admitted")</f>
        <v>Before individual is admitted</v>
      </c>
      <c r="T41" t="s">
        <v>258</v>
      </c>
      <c r="V41" t="str">
        <f t="shared" si="8"/>
        <v>No</v>
      </c>
      <c r="Y41" t="str">
        <f>("Right to see a health care professional for an assessment")</f>
        <v>Right to see a health care professional for an assessment</v>
      </c>
      <c r="Z41" t="s">
        <v>260</v>
      </c>
      <c r="AB41" t="str">
        <f>("Physician")</f>
        <v>Physician</v>
      </c>
      <c r="AC41" t="s">
        <v>260</v>
      </c>
      <c r="AE41" t="str">
        <f>("6 hours")</f>
        <v>6 hours</v>
      </c>
      <c r="AF41" t="s">
        <v>261</v>
      </c>
      <c r="AH41" t="str">
        <f t="shared" si="7"/>
        <v>No</v>
      </c>
      <c r="AK41">
        <v>1</v>
      </c>
      <c r="AL41" t="s">
        <v>262</v>
      </c>
    </row>
    <row r="42" spans="1:38" x14ac:dyDescent="0.35">
      <c r="A42" t="s">
        <v>80</v>
      </c>
      <c r="B42" s="1">
        <v>41864</v>
      </c>
      <c r="C42" s="1">
        <v>42004</v>
      </c>
      <c r="D42" t="str">
        <f t="shared" si="0"/>
        <v>Yes</v>
      </c>
      <c r="E42" t="s">
        <v>263</v>
      </c>
      <c r="G42" t="str">
        <f>("Danger to self or others due to mental illness")</f>
        <v>Danger to self or others due to mental illness</v>
      </c>
      <c r="H42" t="s">
        <v>263</v>
      </c>
      <c r="J42" t="str">
        <f>("72 hours")</f>
        <v>72 hours</v>
      </c>
      <c r="K42" t="s">
        <v>263</v>
      </c>
      <c r="M42" t="str">
        <f>("Police officer, Physician, Nurse, Psychologist, Mental health professional, Any interested person, Social worker")</f>
        <v>Police officer, Physician, Nurse, Psychologist, Mental health professional, Any interested person, Social worker</v>
      </c>
      <c r="N42" t="s">
        <v>263</v>
      </c>
      <c r="P42" t="str">
        <f t="shared" ref="P42:P50" si="9">("No")</f>
        <v>No</v>
      </c>
      <c r="V42" t="str">
        <f t="shared" si="8"/>
        <v>No</v>
      </c>
      <c r="Y42" t="str">
        <f>("Reason for commitment, Right to see an attorney, Right to see a health care professional for an assessment, Right to appeal the emergency commitment")</f>
        <v>Reason for commitment, Right to see an attorney, Right to see a health care professional for an assessment, Right to appeal the emergency commitment</v>
      </c>
      <c r="Z42" t="s">
        <v>264</v>
      </c>
      <c r="AB42" t="str">
        <f>("Type of healthcare professional not specified")</f>
        <v>Type of healthcare professional not specified</v>
      </c>
      <c r="AE42" t="str">
        <f>("No required time frame for examination")</f>
        <v>No required time frame for examination</v>
      </c>
      <c r="AH42" t="str">
        <f t="shared" si="7"/>
        <v>No</v>
      </c>
      <c r="AK42">
        <v>1</v>
      </c>
      <c r="AL42" t="s">
        <v>265</v>
      </c>
    </row>
    <row r="43" spans="1:38" x14ac:dyDescent="0.35">
      <c r="A43" t="s">
        <v>80</v>
      </c>
      <c r="B43" s="1">
        <v>42005</v>
      </c>
      <c r="C43" s="1">
        <v>42401</v>
      </c>
      <c r="D43" t="str">
        <f t="shared" si="0"/>
        <v>Yes</v>
      </c>
      <c r="E43" t="s">
        <v>263</v>
      </c>
      <c r="G43" t="str">
        <f>("Danger to self or others due to mental illness")</f>
        <v>Danger to self or others due to mental illness</v>
      </c>
      <c r="H43" t="s">
        <v>263</v>
      </c>
      <c r="J43" t="str">
        <f>("72 hours")</f>
        <v>72 hours</v>
      </c>
      <c r="K43" t="s">
        <v>263</v>
      </c>
      <c r="M43" t="str">
        <f>("Police officer, Physician, Nurse, Psychologist, Mental health professional, Any interested person, Social worker")</f>
        <v>Police officer, Physician, Nurse, Psychologist, Mental health professional, Any interested person, Social worker</v>
      </c>
      <c r="N43" t="s">
        <v>263</v>
      </c>
      <c r="P43" t="str">
        <f t="shared" si="9"/>
        <v>No</v>
      </c>
      <c r="V43" t="str">
        <f t="shared" si="8"/>
        <v>No</v>
      </c>
      <c r="Y43" t="str">
        <f>("Reason for commitment, Right to see an attorney, Right to see a health care professional for an assessment, Right to appeal the emergency commitment")</f>
        <v>Reason for commitment, Right to see an attorney, Right to see a health care professional for an assessment, Right to appeal the emergency commitment</v>
      </c>
      <c r="Z43" t="s">
        <v>264</v>
      </c>
      <c r="AB43" t="str">
        <f>("Type of healthcare professional not specified")</f>
        <v>Type of healthcare professional not specified</v>
      </c>
      <c r="AE43" t="str">
        <f>("No required time frame for examination")</f>
        <v>No required time frame for examination</v>
      </c>
      <c r="AH43" t="str">
        <f t="shared" si="7"/>
        <v>No</v>
      </c>
      <c r="AK43">
        <v>1</v>
      </c>
      <c r="AL43" t="s">
        <v>265</v>
      </c>
    </row>
    <row r="44" spans="1:38" x14ac:dyDescent="0.35">
      <c r="A44" t="s">
        <v>81</v>
      </c>
      <c r="B44" s="1">
        <v>39819</v>
      </c>
      <c r="C44" s="1">
        <v>41993</v>
      </c>
      <c r="D44" t="str">
        <f t="shared" si="0"/>
        <v>Yes</v>
      </c>
      <c r="E44" t="s">
        <v>266</v>
      </c>
      <c r="G44" t="str">
        <f t="shared" ref="G44:G50" si="10">("Danger to self or others due to mental illness, Unable to meet basic needs")</f>
        <v>Danger to self or others due to mental illness, Unable to meet basic needs</v>
      </c>
      <c r="H44" t="s">
        <v>267</v>
      </c>
      <c r="I44" t="s">
        <v>268</v>
      </c>
      <c r="J44" t="str">
        <f>("24 hours")</f>
        <v>24 hours</v>
      </c>
      <c r="K44" t="s">
        <v>269</v>
      </c>
      <c r="M44" t="str">
        <f>("Peace officer")</f>
        <v>Peace officer</v>
      </c>
      <c r="N44" t="s">
        <v>270</v>
      </c>
      <c r="P44" t="str">
        <f t="shared" si="9"/>
        <v>No</v>
      </c>
      <c r="V44" t="str">
        <f t="shared" si="8"/>
        <v>No</v>
      </c>
      <c r="Y44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44" t="s">
        <v>271</v>
      </c>
      <c r="AB44" t="str">
        <f>("Psychiatrist")</f>
        <v>Psychiatrist</v>
      </c>
      <c r="AC44" t="s">
        <v>272</v>
      </c>
      <c r="AE44" t="str">
        <f>("24 hours")</f>
        <v>24 hours</v>
      </c>
      <c r="AF44" t="s">
        <v>272</v>
      </c>
      <c r="AH44" t="str">
        <f t="shared" si="7"/>
        <v>No</v>
      </c>
      <c r="AK44">
        <v>0</v>
      </c>
    </row>
    <row r="45" spans="1:38" x14ac:dyDescent="0.35">
      <c r="A45" t="s">
        <v>81</v>
      </c>
      <c r="B45" s="1">
        <v>41994</v>
      </c>
      <c r="C45" s="1">
        <v>42156</v>
      </c>
      <c r="D45" t="str">
        <f t="shared" si="0"/>
        <v>Yes</v>
      </c>
      <c r="E45" t="s">
        <v>266</v>
      </c>
      <c r="G45" t="str">
        <f t="shared" si="10"/>
        <v>Danger to self or others due to mental illness, Unable to meet basic needs</v>
      </c>
      <c r="H45" t="s">
        <v>267</v>
      </c>
      <c r="I45" t="s">
        <v>268</v>
      </c>
      <c r="J45" t="str">
        <f>("24 hours")</f>
        <v>24 hours</v>
      </c>
      <c r="K45" t="s">
        <v>269</v>
      </c>
      <c r="M45" t="str">
        <f>("Peace officer")</f>
        <v>Peace officer</v>
      </c>
      <c r="N45" t="s">
        <v>270</v>
      </c>
      <c r="P45" t="str">
        <f t="shared" si="9"/>
        <v>No</v>
      </c>
      <c r="V45" t="str">
        <f t="shared" si="8"/>
        <v>No</v>
      </c>
      <c r="Y45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45" t="s">
        <v>271</v>
      </c>
      <c r="AB45" t="str">
        <f>("Psychiatrist")</f>
        <v>Psychiatrist</v>
      </c>
      <c r="AC45" t="s">
        <v>272</v>
      </c>
      <c r="AE45" t="str">
        <f>("24 hours")</f>
        <v>24 hours</v>
      </c>
      <c r="AF45" t="s">
        <v>272</v>
      </c>
      <c r="AH45" t="str">
        <f t="shared" si="7"/>
        <v>No</v>
      </c>
      <c r="AK45">
        <v>0</v>
      </c>
    </row>
    <row r="46" spans="1:38" x14ac:dyDescent="0.35">
      <c r="A46" t="s">
        <v>81</v>
      </c>
      <c r="B46" s="1">
        <v>42157</v>
      </c>
      <c r="C46" s="1">
        <v>42197</v>
      </c>
      <c r="D46" t="str">
        <f t="shared" si="0"/>
        <v>Yes</v>
      </c>
      <c r="E46" t="s">
        <v>273</v>
      </c>
      <c r="G46" t="str">
        <f t="shared" si="10"/>
        <v>Danger to self or others due to mental illness, Unable to meet basic needs</v>
      </c>
      <c r="H46" t="s">
        <v>274</v>
      </c>
      <c r="I46" t="s">
        <v>268</v>
      </c>
      <c r="J46" t="str">
        <f>("24 hours")</f>
        <v>24 hours</v>
      </c>
      <c r="K46" t="s">
        <v>275</v>
      </c>
      <c r="M46" t="str">
        <f>("Peace officer")</f>
        <v>Peace officer</v>
      </c>
      <c r="N46" t="s">
        <v>270</v>
      </c>
      <c r="P46" t="str">
        <f t="shared" si="9"/>
        <v>No</v>
      </c>
      <c r="V46" t="str">
        <f t="shared" si="8"/>
        <v>No</v>
      </c>
      <c r="Y46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46" t="s">
        <v>276</v>
      </c>
      <c r="AB46" t="str">
        <f>("Physician, Psychologist")</f>
        <v>Physician, Psychologist</v>
      </c>
      <c r="AC46" t="s">
        <v>275</v>
      </c>
      <c r="AE46" t="str">
        <f>("24 hours")</f>
        <v>24 hours</v>
      </c>
      <c r="AF46" t="s">
        <v>275</v>
      </c>
      <c r="AH46" t="str">
        <f t="shared" si="7"/>
        <v>No</v>
      </c>
      <c r="AK46">
        <v>1</v>
      </c>
      <c r="AL46" t="s">
        <v>277</v>
      </c>
    </row>
    <row r="47" spans="1:38" x14ac:dyDescent="0.35">
      <c r="A47" t="s">
        <v>81</v>
      </c>
      <c r="B47" s="1">
        <v>42198</v>
      </c>
      <c r="C47" s="1">
        <v>42338</v>
      </c>
      <c r="D47" t="str">
        <f t="shared" si="0"/>
        <v>Yes</v>
      </c>
      <c r="E47" t="s">
        <v>273</v>
      </c>
      <c r="G47" t="str">
        <f t="shared" si="10"/>
        <v>Danger to self or others due to mental illness, Unable to meet basic needs</v>
      </c>
      <c r="H47" t="s">
        <v>274</v>
      </c>
      <c r="I47" t="s">
        <v>268</v>
      </c>
      <c r="J47" t="str">
        <f>("24 hours")</f>
        <v>24 hours</v>
      </c>
      <c r="K47" t="s">
        <v>275</v>
      </c>
      <c r="M47" t="str">
        <f>("Peace officer")</f>
        <v>Peace officer</v>
      </c>
      <c r="N47" t="s">
        <v>270</v>
      </c>
      <c r="P47" t="str">
        <f t="shared" si="9"/>
        <v>No</v>
      </c>
      <c r="V47" t="str">
        <f t="shared" si="8"/>
        <v>No</v>
      </c>
      <c r="Y47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47" t="s">
        <v>276</v>
      </c>
      <c r="AB47" t="str">
        <f>("Physician, Psychologist")</f>
        <v>Physician, Psychologist</v>
      </c>
      <c r="AC47" t="s">
        <v>275</v>
      </c>
      <c r="AE47" t="str">
        <f>("24 hours")</f>
        <v>24 hours</v>
      </c>
      <c r="AF47" t="s">
        <v>275</v>
      </c>
      <c r="AH47" t="str">
        <f t="shared" si="7"/>
        <v>No</v>
      </c>
      <c r="AK47">
        <v>1</v>
      </c>
      <c r="AL47" t="s">
        <v>277</v>
      </c>
    </row>
    <row r="48" spans="1:38" x14ac:dyDescent="0.35">
      <c r="A48" t="s">
        <v>81</v>
      </c>
      <c r="B48" s="1">
        <v>42339</v>
      </c>
      <c r="C48" s="1">
        <v>42401</v>
      </c>
      <c r="D48" t="str">
        <f t="shared" si="0"/>
        <v>Yes</v>
      </c>
      <c r="E48" t="s">
        <v>273</v>
      </c>
      <c r="G48" t="str">
        <f t="shared" si="10"/>
        <v>Danger to self or others due to mental illness, Unable to meet basic needs</v>
      </c>
      <c r="H48" t="s">
        <v>274</v>
      </c>
      <c r="I48" t="s">
        <v>268</v>
      </c>
      <c r="J48" t="str">
        <f>("24 hours")</f>
        <v>24 hours</v>
      </c>
      <c r="K48" t="s">
        <v>275</v>
      </c>
      <c r="M48" t="str">
        <f>("Peace officer")</f>
        <v>Peace officer</v>
      </c>
      <c r="N48" t="s">
        <v>270</v>
      </c>
      <c r="P48" t="str">
        <f t="shared" si="9"/>
        <v>No</v>
      </c>
      <c r="V48" t="str">
        <f t="shared" si="8"/>
        <v>No</v>
      </c>
      <c r="Y48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48" t="s">
        <v>276</v>
      </c>
      <c r="AB48" t="str">
        <f>("Physician, Psychologist")</f>
        <v>Physician, Psychologist</v>
      </c>
      <c r="AC48" t="s">
        <v>275</v>
      </c>
      <c r="AE48" t="str">
        <f>("24 hours")</f>
        <v>24 hours</v>
      </c>
      <c r="AF48" t="s">
        <v>275</v>
      </c>
      <c r="AH48" t="str">
        <f t="shared" si="7"/>
        <v>No</v>
      </c>
      <c r="AK48">
        <v>1</v>
      </c>
      <c r="AL48" t="s">
        <v>277</v>
      </c>
    </row>
    <row r="49" spans="1:38" x14ac:dyDescent="0.35">
      <c r="A49" t="s">
        <v>82</v>
      </c>
      <c r="B49" s="1">
        <v>41852</v>
      </c>
      <c r="C49" s="1">
        <v>42216</v>
      </c>
      <c r="D49" t="str">
        <f t="shared" si="0"/>
        <v>Yes</v>
      </c>
      <c r="E49" t="s">
        <v>278</v>
      </c>
      <c r="G49" t="str">
        <f t="shared" si="10"/>
        <v>Danger to self or others due to mental illness, Unable to meet basic needs</v>
      </c>
      <c r="H49" t="s">
        <v>278</v>
      </c>
      <c r="I49" t="s">
        <v>279</v>
      </c>
      <c r="J49" t="str">
        <f>("72 hours")</f>
        <v>72 hours</v>
      </c>
      <c r="K49" t="s">
        <v>278</v>
      </c>
      <c r="M49" t="str">
        <f>("Physician, Advanced practice registered nurse (APRN), Physician assistant, Psychologist, Mental health professional, Any interested person, Social worker")</f>
        <v>Physician, Advanced practice registered nurse (APRN), Physician assistant, Psychologist, Mental health professional, Any interested person, Social worker</v>
      </c>
      <c r="N49" t="s">
        <v>280</v>
      </c>
      <c r="P49" t="str">
        <f t="shared" si="9"/>
        <v>No</v>
      </c>
      <c r="T49" t="s">
        <v>278</v>
      </c>
      <c r="V49" t="str">
        <f t="shared" si="8"/>
        <v>No</v>
      </c>
      <c r="Y49" t="s">
        <v>281</v>
      </c>
      <c r="Z49" t="s">
        <v>282</v>
      </c>
      <c r="AB49" t="str">
        <f>("Physician, Psychologist, Advanced practice registered nurse (APRN), Physician assistant")</f>
        <v>Physician, Psychologist, Advanced practice registered nurse (APRN), Physician assistant</v>
      </c>
      <c r="AC49" t="s">
        <v>283</v>
      </c>
      <c r="AE49" t="str">
        <f>("48 hours")</f>
        <v>48 hours</v>
      </c>
      <c r="AF49" t="s">
        <v>283</v>
      </c>
      <c r="AH49" t="str">
        <f t="shared" si="7"/>
        <v>No</v>
      </c>
      <c r="AK49">
        <v>1</v>
      </c>
      <c r="AL49" t="s">
        <v>284</v>
      </c>
    </row>
    <row r="50" spans="1:38" x14ac:dyDescent="0.35">
      <c r="A50" t="s">
        <v>82</v>
      </c>
      <c r="B50" s="1">
        <v>42217</v>
      </c>
      <c r="C50" s="1">
        <v>42401</v>
      </c>
      <c r="D50" t="str">
        <f t="shared" si="0"/>
        <v>Yes</v>
      </c>
      <c r="E50" t="s">
        <v>278</v>
      </c>
      <c r="G50" t="str">
        <f t="shared" si="10"/>
        <v>Danger to self or others due to mental illness, Unable to meet basic needs</v>
      </c>
      <c r="H50" t="s">
        <v>278</v>
      </c>
      <c r="I50" t="s">
        <v>279</v>
      </c>
      <c r="J50" t="str">
        <f>("72 hours")</f>
        <v>72 hours</v>
      </c>
      <c r="K50" t="s">
        <v>278</v>
      </c>
      <c r="M50" t="str">
        <f>("Physician, Advanced practice registered nurse (APRN), Physician assistant, Psychologist, Mental health professional, Any interested person, Social worker")</f>
        <v>Physician, Advanced practice registered nurse (APRN), Physician assistant, Psychologist, Mental health professional, Any interested person, Social worker</v>
      </c>
      <c r="N50" t="s">
        <v>280</v>
      </c>
      <c r="P50" t="str">
        <f t="shared" si="9"/>
        <v>No</v>
      </c>
      <c r="V50" t="str">
        <f t="shared" si="8"/>
        <v>No</v>
      </c>
      <c r="Y50" t="s">
        <v>281</v>
      </c>
      <c r="Z50" t="s">
        <v>282</v>
      </c>
      <c r="AB50" t="str">
        <f>("Physician, Psychologist, Advanced practice registered nurse (APRN), Physician assistant")</f>
        <v>Physician, Psychologist, Advanced practice registered nurse (APRN), Physician assistant</v>
      </c>
      <c r="AC50" t="s">
        <v>283</v>
      </c>
      <c r="AE50" t="str">
        <f>("48 hours")</f>
        <v>48 hours</v>
      </c>
      <c r="AF50" t="s">
        <v>283</v>
      </c>
      <c r="AH50" t="str">
        <f t="shared" si="7"/>
        <v>No</v>
      </c>
      <c r="AK50">
        <v>1</v>
      </c>
      <c r="AL50" t="s">
        <v>284</v>
      </c>
    </row>
    <row r="51" spans="1:38" x14ac:dyDescent="0.35">
      <c r="A51" t="s">
        <v>83</v>
      </c>
      <c r="B51" s="1">
        <v>41821</v>
      </c>
      <c r="C51" s="1">
        <v>42102</v>
      </c>
      <c r="D51" t="str">
        <f t="shared" si="0"/>
        <v>Yes</v>
      </c>
      <c r="E51" t="s">
        <v>285</v>
      </c>
      <c r="G51" t="str">
        <f>("Danger to self or others due to mental illness")</f>
        <v>Danger to self or others due to mental illness</v>
      </c>
      <c r="H51" t="s">
        <v>286</v>
      </c>
      <c r="J51" t="str">
        <f>("72 hours")</f>
        <v>72 hours</v>
      </c>
      <c r="K51" t="s">
        <v>287</v>
      </c>
      <c r="M51" t="str">
        <f>("Relative, Any interested person, Attorney, County appointed professional, Guardian")</f>
        <v>Relative, Any interested person, Attorney, County appointed professional, Guardian</v>
      </c>
      <c r="N51" t="s">
        <v>285</v>
      </c>
      <c r="P51" t="str">
        <f>("Yes")</f>
        <v>Yes</v>
      </c>
      <c r="Q51" t="s">
        <v>287</v>
      </c>
      <c r="S51" t="str">
        <f>("Before individual is admitted")</f>
        <v>Before individual is admitted</v>
      </c>
      <c r="T51" t="s">
        <v>287</v>
      </c>
      <c r="V51" t="str">
        <f t="shared" si="8"/>
        <v>No</v>
      </c>
      <c r="Y51" t="str">
        <f>("Reason for commitment, Right to refuse treatment, Right to make a phone call, Right to see a health care professional for an assessment")</f>
        <v>Reason for commitment, Right to refuse treatment, Right to make a phone call, Right to see a health care professional for an assessment</v>
      </c>
      <c r="Z51" t="s">
        <v>288</v>
      </c>
      <c r="AB51" t="str">
        <f>("Physician, Psychologist, Advanced practice registered nurse (APRN), Physician assistant")</f>
        <v>Physician, Psychologist, Advanced practice registered nurse (APRN), Physician assistant</v>
      </c>
      <c r="AC51" t="s">
        <v>289</v>
      </c>
      <c r="AE51" t="str">
        <f>("On arrival")</f>
        <v>On arrival</v>
      </c>
      <c r="AF51" t="s">
        <v>289</v>
      </c>
      <c r="AH51" t="str">
        <f t="shared" si="7"/>
        <v>No</v>
      </c>
      <c r="AK51">
        <v>0</v>
      </c>
    </row>
    <row r="52" spans="1:38" x14ac:dyDescent="0.35">
      <c r="A52" t="s">
        <v>83</v>
      </c>
      <c r="B52" s="1">
        <v>42103</v>
      </c>
      <c r="C52" s="1">
        <v>42186</v>
      </c>
      <c r="D52" t="str">
        <f t="shared" si="0"/>
        <v>Yes</v>
      </c>
      <c r="E52" t="s">
        <v>285</v>
      </c>
      <c r="G52" t="str">
        <f>("Danger to self or others due to mental illness")</f>
        <v>Danger to self or others due to mental illness</v>
      </c>
      <c r="H52" t="s">
        <v>286</v>
      </c>
      <c r="J52" t="str">
        <f>("72 hours")</f>
        <v>72 hours</v>
      </c>
      <c r="K52" t="s">
        <v>287</v>
      </c>
      <c r="M52" t="str">
        <f>("Relative, Any interested person, Attorney, County appointed professional, Guardian")</f>
        <v>Relative, Any interested person, Attorney, County appointed professional, Guardian</v>
      </c>
      <c r="N52" t="s">
        <v>285</v>
      </c>
      <c r="P52" t="str">
        <f>("Yes")</f>
        <v>Yes</v>
      </c>
      <c r="Q52" t="s">
        <v>287</v>
      </c>
      <c r="S52" t="str">
        <f>("Before individual is admitted")</f>
        <v>Before individual is admitted</v>
      </c>
      <c r="T52" t="s">
        <v>287</v>
      </c>
      <c r="V52" t="str">
        <f t="shared" si="8"/>
        <v>No</v>
      </c>
      <c r="Y52" t="str">
        <f>("Reason for commitment, Right to refuse treatment, Right to make a phone call, Right to see a health care professional for an assessment")</f>
        <v>Reason for commitment, Right to refuse treatment, Right to make a phone call, Right to see a health care professional for an assessment</v>
      </c>
      <c r="Z52" t="s">
        <v>288</v>
      </c>
      <c r="AB52" t="str">
        <f>("Physician, Psychologist, Advanced practice registered nurse (APRN), Physician assistant")</f>
        <v>Physician, Psychologist, Advanced practice registered nurse (APRN), Physician assistant</v>
      </c>
      <c r="AC52" t="s">
        <v>289</v>
      </c>
      <c r="AE52" t="str">
        <f>("On arrival")</f>
        <v>On arrival</v>
      </c>
      <c r="AF52" t="s">
        <v>289</v>
      </c>
      <c r="AH52" t="str">
        <f t="shared" si="7"/>
        <v>No</v>
      </c>
      <c r="AK52">
        <v>0</v>
      </c>
    </row>
    <row r="53" spans="1:38" x14ac:dyDescent="0.35">
      <c r="A53" t="s">
        <v>83</v>
      </c>
      <c r="B53" s="1">
        <v>42186</v>
      </c>
      <c r="C53" s="1">
        <v>42401</v>
      </c>
      <c r="D53" t="str">
        <f t="shared" si="0"/>
        <v>Yes</v>
      </c>
      <c r="E53" t="s">
        <v>285</v>
      </c>
      <c r="G53" t="str">
        <f>("Danger to self or others due to mental illness")</f>
        <v>Danger to self or others due to mental illness</v>
      </c>
      <c r="H53" t="s">
        <v>286</v>
      </c>
      <c r="J53" t="str">
        <f>("72 hours")</f>
        <v>72 hours</v>
      </c>
      <c r="K53" t="s">
        <v>287</v>
      </c>
      <c r="M53" t="str">
        <f>("Relative, Any interested person, Attorney, County appointed professional, Guardian")</f>
        <v>Relative, Any interested person, Attorney, County appointed professional, Guardian</v>
      </c>
      <c r="N53" t="s">
        <v>285</v>
      </c>
      <c r="P53" t="str">
        <f>("Yes")</f>
        <v>Yes</v>
      </c>
      <c r="Q53" t="s">
        <v>287</v>
      </c>
      <c r="S53" t="str">
        <f>("Before individual is admitted")</f>
        <v>Before individual is admitted</v>
      </c>
      <c r="T53" t="s">
        <v>287</v>
      </c>
      <c r="V53" t="str">
        <f t="shared" si="8"/>
        <v>No</v>
      </c>
      <c r="Y53" t="str">
        <f>("Reason for commitment, Right to refuse treatment, Right to make a phone call, Right to see a health care professional for an assessment")</f>
        <v>Reason for commitment, Right to refuse treatment, Right to make a phone call, Right to see a health care professional for an assessment</v>
      </c>
      <c r="Z53" t="s">
        <v>288</v>
      </c>
      <c r="AB53" t="str">
        <f>("Physician, Psychologist, Advanced practice registered nurse (APRN), Physician assistant")</f>
        <v>Physician, Psychologist, Advanced practice registered nurse (APRN), Physician assistant</v>
      </c>
      <c r="AC53" t="s">
        <v>289</v>
      </c>
      <c r="AE53" t="str">
        <f>("On arrival")</f>
        <v>On arrival</v>
      </c>
      <c r="AF53" t="s">
        <v>289</v>
      </c>
      <c r="AH53" t="str">
        <f t="shared" si="7"/>
        <v>No</v>
      </c>
      <c r="AK53">
        <v>0</v>
      </c>
    </row>
    <row r="54" spans="1:38" x14ac:dyDescent="0.35">
      <c r="A54" t="s">
        <v>84</v>
      </c>
      <c r="B54" s="1">
        <v>40783</v>
      </c>
      <c r="C54" s="1">
        <v>42401</v>
      </c>
      <c r="D54" t="str">
        <f t="shared" si="0"/>
        <v>Yes</v>
      </c>
      <c r="E54" t="s">
        <v>290</v>
      </c>
      <c r="G54" t="str">
        <f>("Danger to self or others due to mental illness, Recently attempted suicide, Unable to meet basic needs")</f>
        <v>Danger to self or others due to mental illness, Recently attempted suicide, Unable to meet basic needs</v>
      </c>
      <c r="H54" t="s">
        <v>291</v>
      </c>
      <c r="J54" t="str">
        <f>("96 hours")</f>
        <v>96 hours</v>
      </c>
      <c r="K54" t="s">
        <v>292</v>
      </c>
      <c r="M54" t="str">
        <f>("Police officer, Peace officer, Physician, Nurse, Psychologist, Psychiatrist, Mental health professional, Any interested person, Mental health program")</f>
        <v>Police officer, Peace officer, Physician, Nurse, Psychologist, Psychiatrist, Mental health professional, Any interested person, Mental health program</v>
      </c>
      <c r="N54" t="s">
        <v>293</v>
      </c>
      <c r="P54" t="str">
        <f>("No")</f>
        <v>No</v>
      </c>
      <c r="V54" t="str">
        <f t="shared" si="8"/>
        <v>No</v>
      </c>
      <c r="Y54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54" t="s">
        <v>294</v>
      </c>
      <c r="AB54" t="str">
        <f>("Physician, Nurse, Psychiatrist, Psychologist, Mental health professional")</f>
        <v>Physician, Nurse, Psychiatrist, Psychologist, Mental health professional</v>
      </c>
      <c r="AC54" t="s">
        <v>295</v>
      </c>
      <c r="AE54" t="str">
        <f>("3 hours")</f>
        <v>3 hours</v>
      </c>
      <c r="AF54" t="s">
        <v>296</v>
      </c>
      <c r="AG54" t="s">
        <v>297</v>
      </c>
      <c r="AH54" t="str">
        <f t="shared" si="7"/>
        <v>No</v>
      </c>
      <c r="AK54">
        <v>0</v>
      </c>
    </row>
    <row r="55" spans="1:38" x14ac:dyDescent="0.35">
      <c r="A55" t="s">
        <v>85</v>
      </c>
      <c r="B55" s="1">
        <v>41548</v>
      </c>
      <c r="C55" s="1">
        <v>42094</v>
      </c>
      <c r="D55" t="str">
        <f t="shared" si="0"/>
        <v>Yes</v>
      </c>
      <c r="E55" t="s">
        <v>298</v>
      </c>
      <c r="G55" t="str">
        <f>("Danger to self or others due to mental illness, Unable to meet basic needs")</f>
        <v>Danger to self or others due to mental illness, Unable to meet basic needs</v>
      </c>
      <c r="H55" t="s">
        <v>299</v>
      </c>
      <c r="I55" t="s">
        <v>300</v>
      </c>
      <c r="J55" t="str">
        <f>("24 hours")</f>
        <v>24 hours</v>
      </c>
      <c r="K55" t="s">
        <v>301</v>
      </c>
      <c r="L55" t="s">
        <v>302</v>
      </c>
      <c r="M55" t="str">
        <f>("Police officer, Peace officer")</f>
        <v>Police officer, Peace officer</v>
      </c>
      <c r="N55" t="s">
        <v>299</v>
      </c>
      <c r="O55" t="s">
        <v>303</v>
      </c>
      <c r="P55" t="str">
        <f>("No")</f>
        <v>No</v>
      </c>
      <c r="R55" t="s">
        <v>304</v>
      </c>
      <c r="V55" t="str">
        <f t="shared" si="8"/>
        <v>No</v>
      </c>
      <c r="Y55" t="str">
        <f>("Reason for commitment, Right to refuse medication, Right to see an attorney, Right to see a health care professional for an assessment")</f>
        <v>Reason for commitment, Right to refuse medication, Right to see an attorney, Right to see a health care professional for an assessment</v>
      </c>
      <c r="Z55" t="s">
        <v>305</v>
      </c>
      <c r="AB55" t="str">
        <f>("Physician, Psychologist, County appointed professional, Advanced practice registered nurse (APRN)")</f>
        <v>Physician, Psychologist, County appointed professional, Advanced practice registered nurse (APRN)</v>
      </c>
      <c r="AC55" t="s">
        <v>306</v>
      </c>
      <c r="AE55" t="str">
        <f>("No required time frame for examination")</f>
        <v>No required time frame for examination</v>
      </c>
      <c r="AH55" t="str">
        <f t="shared" si="7"/>
        <v>No</v>
      </c>
      <c r="AK55">
        <v>0</v>
      </c>
    </row>
    <row r="56" spans="1:38" x14ac:dyDescent="0.35">
      <c r="A56" t="s">
        <v>85</v>
      </c>
      <c r="B56" s="1">
        <v>42095</v>
      </c>
      <c r="C56" s="1">
        <v>42129</v>
      </c>
      <c r="D56" t="str">
        <f t="shared" si="0"/>
        <v>Yes</v>
      </c>
      <c r="E56" t="s">
        <v>298</v>
      </c>
      <c r="G56" t="str">
        <f>("Danger to self or others due to mental illness, Unable to meet basic needs")</f>
        <v>Danger to self or others due to mental illness, Unable to meet basic needs</v>
      </c>
      <c r="H56" t="s">
        <v>299</v>
      </c>
      <c r="I56" t="s">
        <v>300</v>
      </c>
      <c r="J56" t="str">
        <f>("24 hours")</f>
        <v>24 hours</v>
      </c>
      <c r="K56" t="s">
        <v>301</v>
      </c>
      <c r="L56" t="s">
        <v>302</v>
      </c>
      <c r="M56" t="str">
        <f>("Police officer, Peace officer")</f>
        <v>Police officer, Peace officer</v>
      </c>
      <c r="N56" t="s">
        <v>299</v>
      </c>
      <c r="O56" t="s">
        <v>303</v>
      </c>
      <c r="P56" t="str">
        <f>("No")</f>
        <v>No</v>
      </c>
      <c r="R56" t="s">
        <v>304</v>
      </c>
      <c r="V56" t="str">
        <f t="shared" si="8"/>
        <v>No</v>
      </c>
      <c r="Y56" t="str">
        <f>("Reason for commitment, Right to refuse medication, Right to see an attorney, Right to see a health care professional for an assessment")</f>
        <v>Reason for commitment, Right to refuse medication, Right to see an attorney, Right to see a health care professional for an assessment</v>
      </c>
      <c r="Z56" t="s">
        <v>305</v>
      </c>
      <c r="AB56" t="str">
        <f>("Physician, Psychologist, County appointed professional, Advanced practice registered nurse (APRN)")</f>
        <v>Physician, Psychologist, County appointed professional, Advanced practice registered nurse (APRN)</v>
      </c>
      <c r="AC56" t="s">
        <v>306</v>
      </c>
      <c r="AE56" t="str">
        <f>("No required time frame for examination")</f>
        <v>No required time frame for examination</v>
      </c>
      <c r="AH56" t="str">
        <f t="shared" si="7"/>
        <v>No</v>
      </c>
      <c r="AK56">
        <v>0</v>
      </c>
    </row>
    <row r="57" spans="1:38" x14ac:dyDescent="0.35">
      <c r="A57" t="s">
        <v>85</v>
      </c>
      <c r="B57" s="1">
        <v>42130</v>
      </c>
      <c r="C57" s="1">
        <v>42401</v>
      </c>
      <c r="D57" t="str">
        <f t="shared" si="0"/>
        <v>Yes</v>
      </c>
      <c r="E57" t="s">
        <v>298</v>
      </c>
      <c r="G57" t="str">
        <f>("Danger to self or others due to mental illness, Unable to meet basic needs")</f>
        <v>Danger to self or others due to mental illness, Unable to meet basic needs</v>
      </c>
      <c r="H57" t="s">
        <v>299</v>
      </c>
      <c r="I57" t="s">
        <v>300</v>
      </c>
      <c r="J57" t="str">
        <f>("24 hours")</f>
        <v>24 hours</v>
      </c>
      <c r="K57" t="s">
        <v>301</v>
      </c>
      <c r="L57" t="s">
        <v>302</v>
      </c>
      <c r="M57" t="str">
        <f>("Police officer, Peace officer")</f>
        <v>Police officer, Peace officer</v>
      </c>
      <c r="N57" t="s">
        <v>299</v>
      </c>
      <c r="O57" t="s">
        <v>303</v>
      </c>
      <c r="P57" t="str">
        <f>("No")</f>
        <v>No</v>
      </c>
      <c r="R57" t="s">
        <v>304</v>
      </c>
      <c r="V57" t="str">
        <f t="shared" si="8"/>
        <v>No</v>
      </c>
      <c r="Y57" t="str">
        <f>("Reason for commitment, Right to refuse medication, Right to see an attorney, Right to see a health care professional for an assessment")</f>
        <v>Reason for commitment, Right to refuse medication, Right to see an attorney, Right to see a health care professional for an assessment</v>
      </c>
      <c r="Z57" t="s">
        <v>305</v>
      </c>
      <c r="AB57" t="str">
        <f>("Physician, Psychologist, County appointed professional, Advanced practice registered nurse (APRN)")</f>
        <v>Physician, Psychologist, County appointed professional, Advanced practice registered nurse (APRN)</v>
      </c>
      <c r="AC57" t="s">
        <v>306</v>
      </c>
      <c r="AE57" t="str">
        <f>("No required time frame for examination")</f>
        <v>No required time frame for examination</v>
      </c>
      <c r="AH57" t="str">
        <f t="shared" si="7"/>
        <v>No</v>
      </c>
      <c r="AK57">
        <v>0</v>
      </c>
    </row>
    <row r="58" spans="1:38" x14ac:dyDescent="0.35">
      <c r="A58" t="s">
        <v>86</v>
      </c>
      <c r="B58" s="1">
        <v>41018</v>
      </c>
      <c r="C58" s="1">
        <v>42401</v>
      </c>
      <c r="D58" t="str">
        <f t="shared" si="0"/>
        <v>Yes</v>
      </c>
      <c r="E58" t="s">
        <v>307</v>
      </c>
      <c r="G58" t="str">
        <f>("Danger to self or others due to mental illness")</f>
        <v>Danger to self or others due to mental illness</v>
      </c>
      <c r="H58" t="s">
        <v>307</v>
      </c>
      <c r="J58" t="str">
        <f>("Unspecified amount of time")</f>
        <v>Unspecified amount of time</v>
      </c>
      <c r="M58" t="str">
        <f>("Peace officer, Mental health professional")</f>
        <v>Peace officer, Mental health professional</v>
      </c>
      <c r="N58" t="s">
        <v>308</v>
      </c>
      <c r="P58" t="str">
        <f>("No")</f>
        <v>No</v>
      </c>
      <c r="V58" t="str">
        <f t="shared" si="8"/>
        <v>No</v>
      </c>
      <c r="Y58" t="str">
        <f>("Right to refuse treatment, Right to see an attorney, Right to see a health care professional for an assessment")</f>
        <v>Right to refuse treatment, Right to see an attorney, Right to see a health care professional for an assessment</v>
      </c>
      <c r="Z58" t="s">
        <v>309</v>
      </c>
      <c r="AB58" t="str">
        <f>("Mental health professional")</f>
        <v>Mental health professional</v>
      </c>
      <c r="AC58" t="s">
        <v>308</v>
      </c>
      <c r="AE58" t="str">
        <f>("36 hours")</f>
        <v>36 hours</v>
      </c>
      <c r="AF58" t="s">
        <v>308</v>
      </c>
      <c r="AH58" t="str">
        <f t="shared" si="7"/>
        <v>No</v>
      </c>
      <c r="AK58">
        <v>0</v>
      </c>
    </row>
    <row r="59" spans="1:38" x14ac:dyDescent="0.35">
      <c r="A59" t="s">
        <v>87</v>
      </c>
      <c r="B59" s="1">
        <v>41456</v>
      </c>
      <c r="C59" s="1">
        <v>42156</v>
      </c>
      <c r="D59" t="str">
        <f t="shared" si="0"/>
        <v>Yes</v>
      </c>
      <c r="E59" t="s">
        <v>310</v>
      </c>
      <c r="G59" t="str">
        <f>("Danger to self or others due to mental illness")</f>
        <v>Danger to self or others due to mental illness</v>
      </c>
      <c r="H59" t="s">
        <v>311</v>
      </c>
      <c r="J59" t="str">
        <f>("72 hours")</f>
        <v>72 hours</v>
      </c>
      <c r="K59" t="s">
        <v>312</v>
      </c>
      <c r="M59" t="str">
        <f>("Relative, Police officer, Physician, Nurse, Psychologist, Psychiatrist, Mental health professional, Social worker, Guardian")</f>
        <v>Relative, Police officer, Physician, Nurse, Psychologist, Psychiatrist, Mental health professional, Social worker, Guardian</v>
      </c>
      <c r="N59" t="s">
        <v>313</v>
      </c>
      <c r="P59" t="str">
        <f>("Yes")</f>
        <v>Yes</v>
      </c>
      <c r="Q59" t="s">
        <v>311</v>
      </c>
      <c r="S59" t="str">
        <f>("After individual is admitted")</f>
        <v>After individual is admitted</v>
      </c>
      <c r="T59" t="s">
        <v>311</v>
      </c>
      <c r="V59" t="str">
        <f t="shared" si="8"/>
        <v>No</v>
      </c>
      <c r="Y59" t="str">
        <f>("Right to see a health care professional for an assessment")</f>
        <v>Right to see a health care professional for an assessment</v>
      </c>
      <c r="Z59" t="s">
        <v>311</v>
      </c>
      <c r="AB59" t="str">
        <f>("Physician, Psychiatrist, Psychologist, Advanced practice registered nurse (APRN), Physician assistant")</f>
        <v>Physician, Psychiatrist, Psychologist, Advanced practice registered nurse (APRN), Physician assistant</v>
      </c>
      <c r="AC59" t="s">
        <v>314</v>
      </c>
      <c r="AE59" t="str">
        <f>("On arrival")</f>
        <v>On arrival</v>
      </c>
      <c r="AF59" t="s">
        <v>315</v>
      </c>
      <c r="AH59" t="str">
        <f t="shared" si="7"/>
        <v>No</v>
      </c>
      <c r="AK59">
        <v>1</v>
      </c>
      <c r="AL59" t="s">
        <v>316</v>
      </c>
    </row>
    <row r="60" spans="1:38" x14ac:dyDescent="0.35">
      <c r="A60" t="s">
        <v>87</v>
      </c>
      <c r="B60" s="1">
        <v>42157</v>
      </c>
      <c r="C60" s="1">
        <v>42163</v>
      </c>
      <c r="D60" t="str">
        <f t="shared" si="0"/>
        <v>Yes</v>
      </c>
      <c r="E60" t="s">
        <v>310</v>
      </c>
      <c r="G60" t="str">
        <f>("Danger to self or others due to mental illness")</f>
        <v>Danger to self or others due to mental illness</v>
      </c>
      <c r="H60" t="s">
        <v>311</v>
      </c>
      <c r="J60" t="str">
        <f>("72 hours")</f>
        <v>72 hours</v>
      </c>
      <c r="K60" t="s">
        <v>312</v>
      </c>
      <c r="M60" t="str">
        <f>("Relative, Police officer, Physician, Nurse, Psychologist, Psychiatrist, Mental health professional, Social worker, Guardian")</f>
        <v>Relative, Police officer, Physician, Nurse, Psychologist, Psychiatrist, Mental health professional, Social worker, Guardian</v>
      </c>
      <c r="N60" t="s">
        <v>313</v>
      </c>
      <c r="P60" t="str">
        <f>("Yes")</f>
        <v>Yes</v>
      </c>
      <c r="Q60" t="s">
        <v>311</v>
      </c>
      <c r="S60" t="str">
        <f>("After individual is admitted")</f>
        <v>After individual is admitted</v>
      </c>
      <c r="T60" t="s">
        <v>311</v>
      </c>
      <c r="V60" t="str">
        <f t="shared" si="8"/>
        <v>No</v>
      </c>
      <c r="Y60" t="str">
        <f>("Right to see a health care professional for an assessment")</f>
        <v>Right to see a health care professional for an assessment</v>
      </c>
      <c r="Z60" t="s">
        <v>311</v>
      </c>
      <c r="AB60" t="str">
        <f>("Physician, Psychiatrist, Psychologist, Advanced practice registered nurse (APRN), Physician assistant")</f>
        <v>Physician, Psychiatrist, Psychologist, Advanced practice registered nurse (APRN), Physician assistant</v>
      </c>
      <c r="AC60" t="s">
        <v>314</v>
      </c>
      <c r="AE60" t="str">
        <f>("On arrival")</f>
        <v>On arrival</v>
      </c>
      <c r="AF60" t="s">
        <v>314</v>
      </c>
      <c r="AH60" t="str">
        <f t="shared" si="7"/>
        <v>No</v>
      </c>
      <c r="AK60">
        <v>1</v>
      </c>
      <c r="AL60" t="s">
        <v>316</v>
      </c>
    </row>
    <row r="61" spans="1:38" x14ac:dyDescent="0.35">
      <c r="A61" t="s">
        <v>87</v>
      </c>
      <c r="B61" s="1">
        <v>42164</v>
      </c>
      <c r="C61" s="1">
        <v>42277</v>
      </c>
      <c r="D61" t="str">
        <f t="shared" si="0"/>
        <v>Yes</v>
      </c>
      <c r="E61" t="s">
        <v>317</v>
      </c>
      <c r="G61" t="str">
        <f>("Danger to self or others due to mental illness")</f>
        <v>Danger to self or others due to mental illness</v>
      </c>
      <c r="H61" t="s">
        <v>318</v>
      </c>
      <c r="J61" t="str">
        <f>("72 hours")</f>
        <v>72 hours</v>
      </c>
      <c r="K61" t="s">
        <v>319</v>
      </c>
      <c r="M61" t="str">
        <f>("Relative, Police officer, Physician, Nurse, Physician assistant, Psychologist, Mental health professional, Social worker, Guardian")</f>
        <v>Relative, Police officer, Physician, Nurse, Physician assistant, Psychologist, Mental health professional, Social worker, Guardian</v>
      </c>
      <c r="N61" t="s">
        <v>313</v>
      </c>
      <c r="P61" t="str">
        <f>("Yes")</f>
        <v>Yes</v>
      </c>
      <c r="Q61" t="s">
        <v>311</v>
      </c>
      <c r="S61" t="str">
        <f>("After individual is admitted")</f>
        <v>After individual is admitted</v>
      </c>
      <c r="T61" t="s">
        <v>311</v>
      </c>
      <c r="V61" t="str">
        <f t="shared" si="8"/>
        <v>No</v>
      </c>
      <c r="Y61" t="str">
        <f>("Right to see a health care professional for an assessment")</f>
        <v>Right to see a health care professional for an assessment</v>
      </c>
      <c r="Z61" t="s">
        <v>311</v>
      </c>
      <c r="AB61" t="str">
        <f>("Physician, Psychiatrist, Psychologist, Advanced practice registered nurse (APRN), Physician assistant")</f>
        <v>Physician, Psychiatrist, Psychologist, Advanced practice registered nurse (APRN), Physician assistant</v>
      </c>
      <c r="AC61" t="s">
        <v>320</v>
      </c>
      <c r="AE61" t="str">
        <f>("On arrival")</f>
        <v>On arrival</v>
      </c>
      <c r="AF61" t="s">
        <v>320</v>
      </c>
      <c r="AH61" t="str">
        <f t="shared" si="7"/>
        <v>No</v>
      </c>
      <c r="AK61">
        <v>1</v>
      </c>
      <c r="AL61" t="s">
        <v>316</v>
      </c>
    </row>
    <row r="62" spans="1:38" x14ac:dyDescent="0.35">
      <c r="A62" t="s">
        <v>87</v>
      </c>
      <c r="B62" s="1">
        <v>42278</v>
      </c>
      <c r="C62" s="1">
        <v>42401</v>
      </c>
      <c r="D62" t="str">
        <f t="shared" si="0"/>
        <v>Yes</v>
      </c>
      <c r="E62" t="s">
        <v>317</v>
      </c>
      <c r="G62" t="str">
        <f>("Danger to self or others due to mental illness")</f>
        <v>Danger to self or others due to mental illness</v>
      </c>
      <c r="H62" t="s">
        <v>318</v>
      </c>
      <c r="J62" t="str">
        <f>("72 hours")</f>
        <v>72 hours</v>
      </c>
      <c r="K62" t="s">
        <v>319</v>
      </c>
      <c r="M62" t="str">
        <f>("Relative, Police officer, Physician, Nurse, Physician assistant, Psychologist, Mental health professional, Social worker, Guardian")</f>
        <v>Relative, Police officer, Physician, Nurse, Physician assistant, Psychologist, Mental health professional, Social worker, Guardian</v>
      </c>
      <c r="N62" t="s">
        <v>313</v>
      </c>
      <c r="P62" t="str">
        <f>("Yes")</f>
        <v>Yes</v>
      </c>
      <c r="Q62" t="s">
        <v>311</v>
      </c>
      <c r="S62" t="str">
        <f>("After individual is admitted")</f>
        <v>After individual is admitted</v>
      </c>
      <c r="T62" t="s">
        <v>311</v>
      </c>
      <c r="V62" t="str">
        <f t="shared" si="8"/>
        <v>No</v>
      </c>
      <c r="Y62" t="str">
        <f>("Right to see a health care professional for an assessment")</f>
        <v>Right to see a health care professional for an assessment</v>
      </c>
      <c r="Z62" t="s">
        <v>311</v>
      </c>
      <c r="AB62" t="str">
        <f>("Physician, Psychiatrist, Psychologist, Advanced practice registered nurse (APRN), Physician assistant")</f>
        <v>Physician, Psychiatrist, Psychologist, Advanced practice registered nurse (APRN), Physician assistant</v>
      </c>
      <c r="AC62" t="s">
        <v>320</v>
      </c>
      <c r="AE62" t="str">
        <f>("On arrival")</f>
        <v>On arrival</v>
      </c>
      <c r="AF62" t="s">
        <v>320</v>
      </c>
      <c r="AH62" t="str">
        <f t="shared" si="7"/>
        <v>No</v>
      </c>
      <c r="AK62">
        <v>1</v>
      </c>
      <c r="AL62" t="s">
        <v>316</v>
      </c>
    </row>
    <row r="63" spans="1:38" x14ac:dyDescent="0.35">
      <c r="A63" t="s">
        <v>88</v>
      </c>
      <c r="B63" s="1">
        <v>40432</v>
      </c>
      <c r="C63" s="1">
        <v>42401</v>
      </c>
      <c r="D63" t="str">
        <f t="shared" si="0"/>
        <v>Yes</v>
      </c>
      <c r="E63" t="s">
        <v>321</v>
      </c>
      <c r="G63" t="str">
        <f>("Danger to self or others due to mental illness, Recently attempted suicide, Unable to meet basic needs")</f>
        <v>Danger to self or others due to mental illness, Recently attempted suicide, Unable to meet basic needs</v>
      </c>
      <c r="H63" t="s">
        <v>322</v>
      </c>
      <c r="J63" t="str">
        <f>("10 days")</f>
        <v>10 days</v>
      </c>
      <c r="K63" t="s">
        <v>323</v>
      </c>
      <c r="M63" t="str">
        <f>("Peace officer, Physician, Advanced practice registered nurse (APRN), Any interested person")</f>
        <v>Peace officer, Physician, Advanced practice registered nurse (APRN), Any interested person</v>
      </c>
      <c r="N63" t="s">
        <v>324</v>
      </c>
      <c r="P63" t="str">
        <f>("Yes")</f>
        <v>Yes</v>
      </c>
      <c r="Q63" t="s">
        <v>325</v>
      </c>
      <c r="S63" t="str">
        <f>("After individual is admitted")</f>
        <v>After individual is admitted</v>
      </c>
      <c r="T63" t="s">
        <v>325</v>
      </c>
      <c r="V63" t="str">
        <f t="shared" si="8"/>
        <v>No</v>
      </c>
      <c r="Y63" t="str">
        <f>("Reason for commitment, Right to refuse treatment, Right to see an attorney, Right to see a health care professional for an assessment")</f>
        <v>Reason for commitment, Right to refuse treatment, Right to see an attorney, Right to see a health care professional for an assessment</v>
      </c>
      <c r="Z63" t="s">
        <v>326</v>
      </c>
      <c r="AB63" t="str">
        <f>("Physician, Advanced practice registered nurse (APRN)")</f>
        <v>Physician, Advanced practice registered nurse (APRN)</v>
      </c>
      <c r="AC63" t="s">
        <v>324</v>
      </c>
      <c r="AE63" t="str">
        <f>("72 hours")</f>
        <v>72 hours</v>
      </c>
      <c r="AF63" t="s">
        <v>324</v>
      </c>
      <c r="AH63" t="str">
        <f>("Yes")</f>
        <v>Yes</v>
      </c>
      <c r="AI63" t="s">
        <v>327</v>
      </c>
      <c r="AK63">
        <v>0</v>
      </c>
    </row>
    <row r="64" spans="1:38" x14ac:dyDescent="0.35">
      <c r="A64" t="s">
        <v>89</v>
      </c>
      <c r="B64" s="1">
        <v>41494</v>
      </c>
      <c r="C64" s="1">
        <v>42401</v>
      </c>
      <c r="D64" t="str">
        <f t="shared" si="0"/>
        <v>Yes</v>
      </c>
      <c r="E64" t="s">
        <v>328</v>
      </c>
      <c r="G64" t="str">
        <f>("Danger to self or others due to mental illness")</f>
        <v>Danger to self or others due to mental illness</v>
      </c>
      <c r="H64" t="s">
        <v>329</v>
      </c>
      <c r="J64" t="str">
        <f>("72 hours")</f>
        <v>72 hours</v>
      </c>
      <c r="K64" t="s">
        <v>330</v>
      </c>
      <c r="M64" t="str">
        <f>("Physician, Nurse, Psychologist, Psychiatrist, Judge, Social worker, Mental health program")</f>
        <v>Physician, Nurse, Psychologist, Psychiatrist, Judge, Social worker, Mental health program</v>
      </c>
      <c r="N64" t="s">
        <v>331</v>
      </c>
      <c r="P64" t="str">
        <f>("No")</f>
        <v>No</v>
      </c>
      <c r="V64" t="str">
        <f t="shared" si="8"/>
        <v>No</v>
      </c>
      <c r="Y64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64" t="s">
        <v>332</v>
      </c>
      <c r="AB64" t="str">
        <f>("Physician, Nurse, Psychiatrist, Psychologist, Social worker")</f>
        <v>Physician, Nurse, Psychiatrist, Psychologist, Social worker</v>
      </c>
      <c r="AC64" t="s">
        <v>333</v>
      </c>
      <c r="AE64" t="str">
        <f>("24 hours")</f>
        <v>24 hours</v>
      </c>
      <c r="AF64" t="s">
        <v>334</v>
      </c>
      <c r="AH64" t="str">
        <f>("No")</f>
        <v>No</v>
      </c>
      <c r="AK64">
        <v>1</v>
      </c>
      <c r="AL64" t="s">
        <v>335</v>
      </c>
    </row>
    <row r="65" spans="1:38" x14ac:dyDescent="0.35">
      <c r="A65" t="s">
        <v>90</v>
      </c>
      <c r="B65" s="1">
        <v>41439</v>
      </c>
      <c r="C65" s="1">
        <v>42401</v>
      </c>
      <c r="D65" t="str">
        <f t="shared" si="0"/>
        <v>Yes</v>
      </c>
      <c r="E65" t="s">
        <v>336</v>
      </c>
      <c r="G65" t="str">
        <f>("Danger to self or others due to mental illness, Recently attempted suicide")</f>
        <v>Danger to self or others due to mental illness, Recently attempted suicide</v>
      </c>
      <c r="H65" t="s">
        <v>337</v>
      </c>
      <c r="J65" t="str">
        <f>("7 days")</f>
        <v>7 days</v>
      </c>
      <c r="K65" t="s">
        <v>338</v>
      </c>
      <c r="M65" t="str">
        <f>("Peace officer")</f>
        <v>Peace officer</v>
      </c>
      <c r="N65" t="s">
        <v>338</v>
      </c>
      <c r="P65" t="str">
        <f>("No")</f>
        <v>No</v>
      </c>
      <c r="V65" t="str">
        <f t="shared" si="8"/>
        <v>No</v>
      </c>
      <c r="Y65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65" t="s">
        <v>339</v>
      </c>
      <c r="AB65" t="str">
        <f>("Physician, Psychiatrist, Mental health professional")</f>
        <v>Physician, Psychiatrist, Mental health professional</v>
      </c>
      <c r="AC65" t="s">
        <v>338</v>
      </c>
      <c r="AE65" t="str">
        <f>("On arrival")</f>
        <v>On arrival</v>
      </c>
      <c r="AF65" t="s">
        <v>338</v>
      </c>
      <c r="AH65" t="str">
        <f>("Yes")</f>
        <v>Yes</v>
      </c>
      <c r="AI65" t="s">
        <v>340</v>
      </c>
      <c r="AK65">
        <v>1</v>
      </c>
      <c r="AL65" t="s">
        <v>341</v>
      </c>
    </row>
    <row r="66" spans="1:38" x14ac:dyDescent="0.35">
      <c r="A66" t="s">
        <v>91</v>
      </c>
      <c r="B66" s="1">
        <v>41654</v>
      </c>
      <c r="C66" s="1">
        <v>42401</v>
      </c>
      <c r="D66" t="str">
        <f t="shared" ref="D66:D109" si="11">("Yes")</f>
        <v>Yes</v>
      </c>
      <c r="E66" t="s">
        <v>342</v>
      </c>
      <c r="G66" t="str">
        <f>("Danger to self or others")</f>
        <v>Danger to self or others</v>
      </c>
      <c r="H66" t="s">
        <v>343</v>
      </c>
      <c r="J66" t="str">
        <f>("72 hours")</f>
        <v>72 hours</v>
      </c>
      <c r="K66" t="s">
        <v>344</v>
      </c>
      <c r="M66" t="str">
        <f>("Relative, Police officer, Peace officer, Physician, Nurse, Psychologist, Social worker, Guardian")</f>
        <v>Relative, Police officer, Peace officer, Physician, Nurse, Psychologist, Social worker, Guardian</v>
      </c>
      <c r="N66" t="s">
        <v>345</v>
      </c>
      <c r="P66" t="str">
        <f>("Yes")</f>
        <v>Yes</v>
      </c>
      <c r="Q66" t="s">
        <v>346</v>
      </c>
      <c r="S66" t="str">
        <f>("Before individual is admitted")</f>
        <v>Before individual is admitted</v>
      </c>
      <c r="T66" t="s">
        <v>346</v>
      </c>
      <c r="V66" t="str">
        <f>("Yes")</f>
        <v>Yes</v>
      </c>
      <c r="W66" t="s">
        <v>343</v>
      </c>
      <c r="Y66" t="str">
        <f>("Reason for commitment, Right to see a health care professional for an assessment, Right to appeal the emergency commitment")</f>
        <v>Reason for commitment, Right to see a health care professional for an assessment, Right to appeal the emergency commitment</v>
      </c>
      <c r="Z66" t="s">
        <v>347</v>
      </c>
      <c r="AB66" t="str">
        <f>("Physician")</f>
        <v>Physician</v>
      </c>
      <c r="AC66" t="s">
        <v>344</v>
      </c>
      <c r="AE66" t="str">
        <f>("6 hours")</f>
        <v>6 hours</v>
      </c>
      <c r="AF66" t="s">
        <v>344</v>
      </c>
      <c r="AH66" t="str">
        <f>("No")</f>
        <v>No</v>
      </c>
      <c r="AK66">
        <v>1</v>
      </c>
      <c r="AL66" t="s">
        <v>348</v>
      </c>
    </row>
    <row r="67" spans="1:38" x14ac:dyDescent="0.35">
      <c r="A67" t="s">
        <v>92</v>
      </c>
      <c r="B67" s="1">
        <v>41548</v>
      </c>
      <c r="C67" s="1">
        <v>42004</v>
      </c>
      <c r="D67" t="str">
        <f t="shared" si="11"/>
        <v>Yes</v>
      </c>
      <c r="E67" t="s">
        <v>349</v>
      </c>
      <c r="G67" t="str">
        <f>("Danger to self or others due to mental illness, Recently attempted suicide, Unable to meet basic needs")</f>
        <v>Danger to self or others due to mental illness, Recently attempted suicide, Unable to meet basic needs</v>
      </c>
      <c r="H67" t="s">
        <v>350</v>
      </c>
      <c r="J67" t="str">
        <f t="shared" ref="J67:J73" si="12">("24 hours")</f>
        <v>24 hours</v>
      </c>
      <c r="K67" t="s">
        <v>351</v>
      </c>
      <c r="M67" t="str">
        <f>("Physician, Psychologist, Any interested person")</f>
        <v>Physician, Psychologist, Any interested person</v>
      </c>
      <c r="N67" t="s">
        <v>351</v>
      </c>
      <c r="P67" t="str">
        <f>("No")</f>
        <v>No</v>
      </c>
      <c r="V67" t="str">
        <f t="shared" ref="V67:V89" si="13">("No")</f>
        <v>No</v>
      </c>
      <c r="Y67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67" t="s">
        <v>352</v>
      </c>
      <c r="AB67" t="str">
        <f>("Psychologist")</f>
        <v>Psychologist</v>
      </c>
      <c r="AC67" t="s">
        <v>353</v>
      </c>
      <c r="AE67" t="str">
        <f t="shared" ref="AE67:AE75" si="14">("24 hours")</f>
        <v>24 hours</v>
      </c>
      <c r="AF67" t="s">
        <v>354</v>
      </c>
      <c r="AH67" t="str">
        <f>("Yes")</f>
        <v>Yes</v>
      </c>
      <c r="AI67" t="s">
        <v>355</v>
      </c>
      <c r="AK67">
        <v>0</v>
      </c>
    </row>
    <row r="68" spans="1:38" x14ac:dyDescent="0.35">
      <c r="A68" t="s">
        <v>92</v>
      </c>
      <c r="B68" s="1">
        <v>42005</v>
      </c>
      <c r="C68" s="1">
        <v>42220</v>
      </c>
      <c r="D68" t="str">
        <f t="shared" si="11"/>
        <v>Yes</v>
      </c>
      <c r="E68" t="s">
        <v>349</v>
      </c>
      <c r="G68" t="str">
        <f>("Danger to self or others due to mental illness, Recently attempted suicide, Unable to meet basic needs")</f>
        <v>Danger to self or others due to mental illness, Recently attempted suicide, Unable to meet basic needs</v>
      </c>
      <c r="H68" t="s">
        <v>350</v>
      </c>
      <c r="J68" t="str">
        <f t="shared" si="12"/>
        <v>24 hours</v>
      </c>
      <c r="K68" t="s">
        <v>351</v>
      </c>
      <c r="M68" t="str">
        <f>("Physician, Psychologist, Any interested person")</f>
        <v>Physician, Psychologist, Any interested person</v>
      </c>
      <c r="N68" t="s">
        <v>351</v>
      </c>
      <c r="P68" t="str">
        <f>("No")</f>
        <v>No</v>
      </c>
      <c r="V68" t="str">
        <f t="shared" si="13"/>
        <v>No</v>
      </c>
      <c r="Y68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68" t="s">
        <v>352</v>
      </c>
      <c r="AB68" t="str">
        <f>("Psychologist")</f>
        <v>Psychologist</v>
      </c>
      <c r="AC68" t="s">
        <v>353</v>
      </c>
      <c r="AE68" t="str">
        <f t="shared" si="14"/>
        <v>24 hours</v>
      </c>
      <c r="AF68" t="s">
        <v>354</v>
      </c>
      <c r="AH68" t="str">
        <f>("Yes")</f>
        <v>Yes</v>
      </c>
      <c r="AI68" t="s">
        <v>355</v>
      </c>
      <c r="AK68">
        <v>0</v>
      </c>
    </row>
    <row r="69" spans="1:38" x14ac:dyDescent="0.35">
      <c r="A69" t="s">
        <v>92</v>
      </c>
      <c r="B69" s="1">
        <v>42221</v>
      </c>
      <c r="C69" s="1">
        <v>42277</v>
      </c>
      <c r="D69" t="str">
        <f t="shared" si="11"/>
        <v>Yes</v>
      </c>
      <c r="E69" t="s">
        <v>349</v>
      </c>
      <c r="G69" t="str">
        <f>("Danger to self or others due to mental illness, Recently attempted suicide, Unable to meet basic needs")</f>
        <v>Danger to self or others due to mental illness, Recently attempted suicide, Unable to meet basic needs</v>
      </c>
      <c r="H69" t="s">
        <v>350</v>
      </c>
      <c r="J69" t="str">
        <f t="shared" si="12"/>
        <v>24 hours</v>
      </c>
      <c r="K69" t="s">
        <v>351</v>
      </c>
      <c r="M69" t="str">
        <f>("Physician, Psychologist, Any interested person")</f>
        <v>Physician, Psychologist, Any interested person</v>
      </c>
      <c r="N69" t="s">
        <v>351</v>
      </c>
      <c r="P69" t="str">
        <f>("No")</f>
        <v>No</v>
      </c>
      <c r="V69" t="str">
        <f t="shared" si="13"/>
        <v>No</v>
      </c>
      <c r="Y69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69" t="s">
        <v>352</v>
      </c>
      <c r="AB69" t="str">
        <f>("Psychologist")</f>
        <v>Psychologist</v>
      </c>
      <c r="AC69" t="s">
        <v>353</v>
      </c>
      <c r="AE69" t="str">
        <f t="shared" si="14"/>
        <v>24 hours</v>
      </c>
      <c r="AF69" t="s">
        <v>354</v>
      </c>
      <c r="AH69" t="str">
        <f>("Yes")</f>
        <v>Yes</v>
      </c>
      <c r="AI69" t="s">
        <v>355</v>
      </c>
      <c r="AK69">
        <v>0</v>
      </c>
    </row>
    <row r="70" spans="1:38" x14ac:dyDescent="0.35">
      <c r="A70" t="s">
        <v>92</v>
      </c>
      <c r="B70" s="1">
        <v>42278</v>
      </c>
      <c r="C70" s="1">
        <v>42338</v>
      </c>
      <c r="D70" t="str">
        <f t="shared" si="11"/>
        <v>Yes</v>
      </c>
      <c r="E70" t="s">
        <v>349</v>
      </c>
      <c r="G70" t="str">
        <f>("Danger to self or others due to mental illness, Recently attempted suicide, Unable to meet basic needs")</f>
        <v>Danger to self or others due to mental illness, Recently attempted suicide, Unable to meet basic needs</v>
      </c>
      <c r="H70" t="s">
        <v>350</v>
      </c>
      <c r="J70" t="str">
        <f t="shared" si="12"/>
        <v>24 hours</v>
      </c>
      <c r="K70" t="s">
        <v>351</v>
      </c>
      <c r="M70" t="str">
        <f>("Physician, Psychologist, Any interested person")</f>
        <v>Physician, Psychologist, Any interested person</v>
      </c>
      <c r="N70" t="s">
        <v>351</v>
      </c>
      <c r="P70" t="str">
        <f>("No")</f>
        <v>No</v>
      </c>
      <c r="V70" t="str">
        <f t="shared" si="13"/>
        <v>No</v>
      </c>
      <c r="Y70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70" t="s">
        <v>352</v>
      </c>
      <c r="AB70" t="str">
        <f>("Psychologist")</f>
        <v>Psychologist</v>
      </c>
      <c r="AC70" t="s">
        <v>353</v>
      </c>
      <c r="AE70" t="str">
        <f t="shared" si="14"/>
        <v>24 hours</v>
      </c>
      <c r="AF70" t="s">
        <v>354</v>
      </c>
      <c r="AH70" t="str">
        <f>("Yes")</f>
        <v>Yes</v>
      </c>
      <c r="AI70" t="s">
        <v>355</v>
      </c>
      <c r="AK70">
        <v>0</v>
      </c>
    </row>
    <row r="71" spans="1:38" x14ac:dyDescent="0.35">
      <c r="A71" t="s">
        <v>92</v>
      </c>
      <c r="B71" s="1">
        <v>42339</v>
      </c>
      <c r="C71" s="1">
        <v>42401</v>
      </c>
      <c r="D71" t="str">
        <f t="shared" si="11"/>
        <v>Yes</v>
      </c>
      <c r="E71" t="s">
        <v>349</v>
      </c>
      <c r="G71" t="str">
        <f>("Danger to self or others due to mental illness, Recently attempted suicide, Unable to meet basic needs")</f>
        <v>Danger to self or others due to mental illness, Recently attempted suicide, Unable to meet basic needs</v>
      </c>
      <c r="H71" t="s">
        <v>350</v>
      </c>
      <c r="J71" t="str">
        <f t="shared" si="12"/>
        <v>24 hours</v>
      </c>
      <c r="K71" t="s">
        <v>351</v>
      </c>
      <c r="M71" t="str">
        <f>("Physician, Psychologist, Any interested person")</f>
        <v>Physician, Psychologist, Any interested person</v>
      </c>
      <c r="N71" t="s">
        <v>351</v>
      </c>
      <c r="P71" t="str">
        <f>("No")</f>
        <v>No</v>
      </c>
      <c r="V71" t="str">
        <f t="shared" si="13"/>
        <v>No</v>
      </c>
      <c r="Y71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71" t="s">
        <v>352</v>
      </c>
      <c r="AB71" t="str">
        <f>("Psychologist")</f>
        <v>Psychologist</v>
      </c>
      <c r="AC71" t="s">
        <v>353</v>
      </c>
      <c r="AE71" t="str">
        <f t="shared" si="14"/>
        <v>24 hours</v>
      </c>
      <c r="AF71" t="s">
        <v>354</v>
      </c>
      <c r="AH71" t="str">
        <f>("Yes")</f>
        <v>Yes</v>
      </c>
      <c r="AI71" t="s">
        <v>355</v>
      </c>
      <c r="AK71">
        <v>0</v>
      </c>
    </row>
    <row r="72" spans="1:38" x14ac:dyDescent="0.35">
      <c r="A72" t="s">
        <v>93</v>
      </c>
      <c r="B72" s="1">
        <v>41487</v>
      </c>
      <c r="C72" s="1">
        <v>42216</v>
      </c>
      <c r="D72" t="str">
        <f t="shared" si="11"/>
        <v>Yes</v>
      </c>
      <c r="E72" t="s">
        <v>356</v>
      </c>
      <c r="G72" t="str">
        <f t="shared" ref="G72:G84" si="15">("Danger to self or others due to mental illness")</f>
        <v>Danger to self or others due to mental illness</v>
      </c>
      <c r="H72" t="s">
        <v>357</v>
      </c>
      <c r="J72" t="str">
        <f t="shared" si="12"/>
        <v>24 hours</v>
      </c>
      <c r="K72" t="s">
        <v>358</v>
      </c>
      <c r="L72" t="s">
        <v>359</v>
      </c>
      <c r="M72" t="str">
        <f>("Peace officer, Physician, Nurse, Psychologist, Psychiatrist, Mental health professional, Social worker")</f>
        <v>Peace officer, Physician, Nurse, Psychologist, Psychiatrist, Mental health professional, Social worker</v>
      </c>
      <c r="N72" t="s">
        <v>360</v>
      </c>
      <c r="P72" t="str">
        <f>("Yes")</f>
        <v>Yes</v>
      </c>
      <c r="Q72" t="s">
        <v>361</v>
      </c>
      <c r="S72" t="str">
        <f>("After individual is admitted")</f>
        <v>After individual is admitted</v>
      </c>
      <c r="T72" t="s">
        <v>361</v>
      </c>
      <c r="V72" t="str">
        <f t="shared" si="13"/>
        <v>No</v>
      </c>
      <c r="Y72" t="str">
        <f>("Reason for commitment, Right to see an attorney, Right to see a health care professional for an assessment")</f>
        <v>Reason for commitment, Right to see an attorney, Right to see a health care professional for an assessment</v>
      </c>
      <c r="Z72" t="s">
        <v>362</v>
      </c>
      <c r="AB72" t="str">
        <f>("Physician, Nurse, Psychiatrist, Psychologist, Mental health professional, Social worker")</f>
        <v>Physician, Nurse, Psychiatrist, Psychologist, Mental health professional, Social worker</v>
      </c>
      <c r="AC72" t="s">
        <v>363</v>
      </c>
      <c r="AE72" t="str">
        <f t="shared" si="14"/>
        <v>24 hours</v>
      </c>
      <c r="AF72" t="s">
        <v>364</v>
      </c>
      <c r="AH72" t="str">
        <f>("No")</f>
        <v>No</v>
      </c>
      <c r="AK72">
        <v>0</v>
      </c>
    </row>
    <row r="73" spans="1:38" x14ac:dyDescent="0.35">
      <c r="A73" t="s">
        <v>93</v>
      </c>
      <c r="B73" s="1">
        <v>42217</v>
      </c>
      <c r="C73" s="1">
        <v>42401</v>
      </c>
      <c r="D73" t="str">
        <f t="shared" si="11"/>
        <v>Yes</v>
      </c>
      <c r="E73" t="s">
        <v>365</v>
      </c>
      <c r="G73" t="str">
        <f t="shared" si="15"/>
        <v>Danger to self or others due to mental illness</v>
      </c>
      <c r="H73" t="s">
        <v>365</v>
      </c>
      <c r="J73" t="str">
        <f t="shared" si="12"/>
        <v>24 hours</v>
      </c>
      <c r="K73" t="s">
        <v>358</v>
      </c>
      <c r="L73" t="s">
        <v>366</v>
      </c>
      <c r="M73" t="str">
        <f>("Peace officer, Physician, Nurse, Advanced practice registered nurse (APRN), Physician assistant, Psychologist, Psychiatrist, Mental health professional, Social worker")</f>
        <v>Peace officer, Physician, Nurse, Advanced practice registered nurse (APRN), Physician assistant, Psychologist, Psychiatrist, Mental health professional, Social worker</v>
      </c>
      <c r="N73" t="s">
        <v>367</v>
      </c>
      <c r="P73" t="str">
        <f>("Yes")</f>
        <v>Yes</v>
      </c>
      <c r="Q73" t="s">
        <v>368</v>
      </c>
      <c r="S73" t="str">
        <f>("After individual is admitted")</f>
        <v>After individual is admitted</v>
      </c>
      <c r="T73" t="s">
        <v>368</v>
      </c>
      <c r="V73" t="str">
        <f t="shared" si="13"/>
        <v>No</v>
      </c>
      <c r="Y73" t="str">
        <f>("Reason for commitment, Right to see an attorney, Right to see a health care professional for an assessment")</f>
        <v>Reason for commitment, Right to see an attorney, Right to see a health care professional for an assessment</v>
      </c>
      <c r="Z73" t="s">
        <v>369</v>
      </c>
      <c r="AB73" t="str">
        <f>("Physician, Nurse, Psychiatrist, Psychologist, Mental health professional, Advanced practice registered nurse (APRN), Physician assistant, Social worker")</f>
        <v>Physician, Nurse, Psychiatrist, Psychologist, Mental health professional, Advanced practice registered nurse (APRN), Physician assistant, Social worker</v>
      </c>
      <c r="AC73" t="s">
        <v>370</v>
      </c>
      <c r="AE73" t="str">
        <f t="shared" si="14"/>
        <v>24 hours</v>
      </c>
      <c r="AF73" t="s">
        <v>371</v>
      </c>
      <c r="AH73" t="str">
        <f>("No")</f>
        <v>No</v>
      </c>
      <c r="AK73">
        <v>0</v>
      </c>
    </row>
    <row r="74" spans="1:38" x14ac:dyDescent="0.35">
      <c r="A74" t="s">
        <v>94</v>
      </c>
      <c r="B74" s="1">
        <v>41899</v>
      </c>
      <c r="C74" s="1">
        <v>42275</v>
      </c>
      <c r="D74" t="str">
        <f t="shared" si="11"/>
        <v>Yes</v>
      </c>
      <c r="E74" t="s">
        <v>372</v>
      </c>
      <c r="G74" t="str">
        <f t="shared" si="15"/>
        <v>Danger to self or others due to mental illness</v>
      </c>
      <c r="H74" t="s">
        <v>373</v>
      </c>
      <c r="J74" t="str">
        <f>("96 hours")</f>
        <v>96 hours</v>
      </c>
      <c r="K74" t="s">
        <v>372</v>
      </c>
      <c r="M74" t="str">
        <f>("Police officer, Parole officer, Physician, Psychologist, Psychiatrist")</f>
        <v>Police officer, Parole officer, Physician, Psychologist, Psychiatrist</v>
      </c>
      <c r="N74" t="s">
        <v>372</v>
      </c>
      <c r="P74" t="str">
        <f t="shared" ref="P74:P87" si="16">("No")</f>
        <v>No</v>
      </c>
      <c r="V74" t="str">
        <f t="shared" si="13"/>
        <v>No</v>
      </c>
      <c r="Y74" t="str">
        <f>("Reason for commitment, Right to refuse medication, Right to refuse treatment, Right to make a phone call, Right to see a health care professional for an assessment")</f>
        <v>Reason for commitment, Right to refuse medication, Right to refuse treatment, Right to make a phone call, Right to see a health care professional for an assessment</v>
      </c>
      <c r="Z74" t="s">
        <v>374</v>
      </c>
      <c r="AB74" t="str">
        <f>("Type of healthcare professional not specified")</f>
        <v>Type of healthcare professional not specified</v>
      </c>
      <c r="AE74" t="str">
        <f t="shared" si="14"/>
        <v>24 hours</v>
      </c>
      <c r="AF74" t="s">
        <v>372</v>
      </c>
      <c r="AH74" t="str">
        <f>("No")</f>
        <v>No</v>
      </c>
      <c r="AK74">
        <v>0</v>
      </c>
    </row>
    <row r="75" spans="1:38" x14ac:dyDescent="0.35">
      <c r="A75" t="s">
        <v>94</v>
      </c>
      <c r="B75" s="1">
        <v>42276</v>
      </c>
      <c r="C75" s="1">
        <v>42401</v>
      </c>
      <c r="D75" t="str">
        <f t="shared" si="11"/>
        <v>Yes</v>
      </c>
      <c r="E75" t="s">
        <v>372</v>
      </c>
      <c r="G75" t="str">
        <f t="shared" si="15"/>
        <v>Danger to self or others due to mental illness</v>
      </c>
      <c r="H75" t="s">
        <v>373</v>
      </c>
      <c r="J75" t="str">
        <f>("96 hours")</f>
        <v>96 hours</v>
      </c>
      <c r="K75" t="s">
        <v>372</v>
      </c>
      <c r="M75" t="str">
        <f>("Police officer, Parole officer, Physician, Psychologist, Psychiatrist")</f>
        <v>Police officer, Parole officer, Physician, Psychologist, Psychiatrist</v>
      </c>
      <c r="N75" t="s">
        <v>372</v>
      </c>
      <c r="P75" t="str">
        <f t="shared" si="16"/>
        <v>No</v>
      </c>
      <c r="V75" t="str">
        <f t="shared" si="13"/>
        <v>No</v>
      </c>
      <c r="Y75" t="str">
        <f>("Reason for commitment, Right to refuse medication, Right to refuse treatment, Right to make a phone call, Right to see a health care professional for an assessment")</f>
        <v>Reason for commitment, Right to refuse medication, Right to refuse treatment, Right to make a phone call, Right to see a health care professional for an assessment</v>
      </c>
      <c r="Z75" t="s">
        <v>374</v>
      </c>
      <c r="AB75" t="str">
        <f>("Type of healthcare professional not specified")</f>
        <v>Type of healthcare professional not specified</v>
      </c>
      <c r="AE75" t="str">
        <f t="shared" si="14"/>
        <v>24 hours</v>
      </c>
      <c r="AF75" t="s">
        <v>372</v>
      </c>
      <c r="AH75" t="str">
        <f>("No")</f>
        <v>No</v>
      </c>
      <c r="AK75">
        <v>0</v>
      </c>
    </row>
    <row r="76" spans="1:38" x14ac:dyDescent="0.35">
      <c r="A76" t="s">
        <v>95</v>
      </c>
      <c r="B76" s="1">
        <v>41579</v>
      </c>
      <c r="C76" s="1">
        <v>42308</v>
      </c>
      <c r="D76" t="str">
        <f t="shared" si="11"/>
        <v>Yes</v>
      </c>
      <c r="E76" t="s">
        <v>375</v>
      </c>
      <c r="G76" t="str">
        <f t="shared" si="15"/>
        <v>Danger to self or others due to mental illness</v>
      </c>
      <c r="H76" t="s">
        <v>376</v>
      </c>
      <c r="J76" t="str">
        <f>("5 days")</f>
        <v>5 days</v>
      </c>
      <c r="K76" t="s">
        <v>377</v>
      </c>
      <c r="M76" t="str">
        <f>("Relative, Peace officer, Guardian")</f>
        <v>Relative, Peace officer, Guardian</v>
      </c>
      <c r="N76" t="s">
        <v>378</v>
      </c>
      <c r="P76" t="str">
        <f t="shared" si="16"/>
        <v>No</v>
      </c>
      <c r="V76" t="str">
        <f t="shared" si="13"/>
        <v>No</v>
      </c>
      <c r="Y76" t="str">
        <f>("Reason for commitment, Right to make a phone call, Right to see a health care professional for an assessment")</f>
        <v>Reason for commitment, Right to make a phone call, Right to see a health care professional for an assessment</v>
      </c>
      <c r="Z76" t="s">
        <v>379</v>
      </c>
      <c r="AB76" t="str">
        <f>("Mental health professional")</f>
        <v>Mental health professional</v>
      </c>
      <c r="AC76" t="s">
        <v>380</v>
      </c>
      <c r="AE76" t="str">
        <f>("12 hours")</f>
        <v>12 hours</v>
      </c>
      <c r="AF76" t="s">
        <v>380</v>
      </c>
      <c r="AH76" t="str">
        <f>("Yes")</f>
        <v>Yes</v>
      </c>
      <c r="AI76" t="s">
        <v>380</v>
      </c>
      <c r="AK76">
        <v>1</v>
      </c>
      <c r="AL76" t="s">
        <v>381</v>
      </c>
    </row>
    <row r="77" spans="1:38" x14ac:dyDescent="0.35">
      <c r="A77" t="s">
        <v>95</v>
      </c>
      <c r="B77" s="1">
        <v>42309</v>
      </c>
      <c r="C77" s="1">
        <v>42401</v>
      </c>
      <c r="D77" t="str">
        <f t="shared" si="11"/>
        <v>Yes</v>
      </c>
      <c r="E77" t="s">
        <v>375</v>
      </c>
      <c r="G77" t="str">
        <f t="shared" si="15"/>
        <v>Danger to self or others due to mental illness</v>
      </c>
      <c r="H77" t="s">
        <v>376</v>
      </c>
      <c r="J77" t="str">
        <f>("5 days")</f>
        <v>5 days</v>
      </c>
      <c r="K77" t="s">
        <v>377</v>
      </c>
      <c r="M77" t="str">
        <f>("Relative, Peace officer, Guardian")</f>
        <v>Relative, Peace officer, Guardian</v>
      </c>
      <c r="N77" t="s">
        <v>378</v>
      </c>
      <c r="P77" t="str">
        <f t="shared" si="16"/>
        <v>No</v>
      </c>
      <c r="V77" t="str">
        <f t="shared" si="13"/>
        <v>No</v>
      </c>
      <c r="Y77" t="str">
        <f>("Reason for commitment, Right to make a phone call, Right to see a health care professional for an assessment")</f>
        <v>Reason for commitment, Right to make a phone call, Right to see a health care professional for an assessment</v>
      </c>
      <c r="Z77" t="s">
        <v>379</v>
      </c>
      <c r="AB77" t="str">
        <f>("Mental health professional")</f>
        <v>Mental health professional</v>
      </c>
      <c r="AC77" t="s">
        <v>380</v>
      </c>
      <c r="AE77" t="str">
        <f>("12 hours")</f>
        <v>12 hours</v>
      </c>
      <c r="AF77" t="s">
        <v>380</v>
      </c>
      <c r="AH77" t="str">
        <f>("Yes")</f>
        <v>Yes</v>
      </c>
      <c r="AI77" t="s">
        <v>380</v>
      </c>
      <c r="AK77">
        <v>1</v>
      </c>
      <c r="AL77" t="s">
        <v>381</v>
      </c>
    </row>
    <row r="78" spans="1:38" x14ac:dyDescent="0.35">
      <c r="A78" t="s">
        <v>96</v>
      </c>
      <c r="B78" s="1">
        <v>41640</v>
      </c>
      <c r="C78" s="1">
        <v>42134</v>
      </c>
      <c r="D78" t="str">
        <f t="shared" si="11"/>
        <v>Yes</v>
      </c>
      <c r="E78" t="s">
        <v>382</v>
      </c>
      <c r="G78" t="str">
        <f t="shared" si="15"/>
        <v>Danger to self or others due to mental illness</v>
      </c>
      <c r="H78" t="s">
        <v>383</v>
      </c>
      <c r="J78" t="str">
        <f t="shared" ref="J78:J84" si="17">("72 hours")</f>
        <v>72 hours</v>
      </c>
      <c r="K78" t="s">
        <v>384</v>
      </c>
      <c r="M78" t="str">
        <f>("Peace officer, Physician, Medical directors")</f>
        <v>Peace officer, Physician, Medical directors</v>
      </c>
      <c r="N78" t="s">
        <v>385</v>
      </c>
      <c r="P78" t="str">
        <f t="shared" si="16"/>
        <v>No</v>
      </c>
      <c r="V78" t="str">
        <f t="shared" si="13"/>
        <v>No</v>
      </c>
      <c r="Y78" t="str">
        <f t="shared" ref="Y78:Y84" si="18">("Reason for commitment, Right to see an attorney, Right to see a health care professional for an assessment")</f>
        <v>Reason for commitment, Right to see an attorney, Right to see a health care professional for an assessment</v>
      </c>
      <c r="Z78" t="s">
        <v>386</v>
      </c>
      <c r="AB78" t="str">
        <f>("Physician, Nurse, Mental health professional")</f>
        <v>Physician, Nurse, Mental health professional</v>
      </c>
      <c r="AC78" t="s">
        <v>386</v>
      </c>
      <c r="AE78" t="str">
        <f t="shared" ref="AE78:AE84" si="19">("On arrival")</f>
        <v>On arrival</v>
      </c>
      <c r="AF78" t="s">
        <v>386</v>
      </c>
      <c r="AH78" t="str">
        <f t="shared" ref="AH78:AH92" si="20">("No")</f>
        <v>No</v>
      </c>
      <c r="AK78">
        <v>0</v>
      </c>
    </row>
    <row r="79" spans="1:38" x14ac:dyDescent="0.35">
      <c r="A79" t="s">
        <v>96</v>
      </c>
      <c r="B79" s="1">
        <v>42135</v>
      </c>
      <c r="C79" s="1">
        <v>42156</v>
      </c>
      <c r="D79" t="str">
        <f t="shared" si="11"/>
        <v>Yes</v>
      </c>
      <c r="E79" t="s">
        <v>382</v>
      </c>
      <c r="G79" t="str">
        <f t="shared" si="15"/>
        <v>Danger to self or others due to mental illness</v>
      </c>
      <c r="H79" t="s">
        <v>383</v>
      </c>
      <c r="J79" t="str">
        <f t="shared" si="17"/>
        <v>72 hours</v>
      </c>
      <c r="K79" t="s">
        <v>384</v>
      </c>
      <c r="M79" t="str">
        <f>("Peace officer, Physician, Medical directors")</f>
        <v>Peace officer, Physician, Medical directors</v>
      </c>
      <c r="N79" t="s">
        <v>385</v>
      </c>
      <c r="P79" t="str">
        <f t="shared" si="16"/>
        <v>No</v>
      </c>
      <c r="V79" t="str">
        <f t="shared" si="13"/>
        <v>No</v>
      </c>
      <c r="Y79" t="str">
        <f t="shared" si="18"/>
        <v>Reason for commitment, Right to see an attorney, Right to see a health care professional for an assessment</v>
      </c>
      <c r="Z79" t="s">
        <v>386</v>
      </c>
      <c r="AB79" t="str">
        <f>("Physician, Nurse, Mental health professional")</f>
        <v>Physician, Nurse, Mental health professional</v>
      </c>
      <c r="AC79" t="s">
        <v>386</v>
      </c>
      <c r="AE79" t="str">
        <f t="shared" si="19"/>
        <v>On arrival</v>
      </c>
      <c r="AF79" t="s">
        <v>386</v>
      </c>
      <c r="AH79" t="str">
        <f t="shared" si="20"/>
        <v>No</v>
      </c>
      <c r="AK79">
        <v>0</v>
      </c>
    </row>
    <row r="80" spans="1:38" x14ac:dyDescent="0.35">
      <c r="A80" t="s">
        <v>96</v>
      </c>
      <c r="B80" s="1">
        <v>42157</v>
      </c>
      <c r="C80" s="1">
        <v>42170</v>
      </c>
      <c r="D80" t="str">
        <f t="shared" si="11"/>
        <v>Yes</v>
      </c>
      <c r="E80" t="s">
        <v>382</v>
      </c>
      <c r="G80" t="str">
        <f t="shared" si="15"/>
        <v>Danger to self or others due to mental illness</v>
      </c>
      <c r="H80" t="s">
        <v>383</v>
      </c>
      <c r="J80" t="str">
        <f t="shared" si="17"/>
        <v>72 hours</v>
      </c>
      <c r="K80" t="s">
        <v>384</v>
      </c>
      <c r="M80" t="str">
        <f>("Peace officer, Physician, Medical directors")</f>
        <v>Peace officer, Physician, Medical directors</v>
      </c>
      <c r="N80" t="s">
        <v>385</v>
      </c>
      <c r="P80" t="str">
        <f t="shared" si="16"/>
        <v>No</v>
      </c>
      <c r="V80" t="str">
        <f t="shared" si="13"/>
        <v>No</v>
      </c>
      <c r="Y80" t="str">
        <f t="shared" si="18"/>
        <v>Reason for commitment, Right to see an attorney, Right to see a health care professional for an assessment</v>
      </c>
      <c r="Z80" t="s">
        <v>386</v>
      </c>
      <c r="AB80" t="str">
        <f>("Physician, Nurse, Mental health professional")</f>
        <v>Physician, Nurse, Mental health professional</v>
      </c>
      <c r="AC80" t="s">
        <v>386</v>
      </c>
      <c r="AE80" t="str">
        <f t="shared" si="19"/>
        <v>On arrival</v>
      </c>
      <c r="AF80" t="s">
        <v>386</v>
      </c>
      <c r="AH80" t="str">
        <f t="shared" si="20"/>
        <v>No</v>
      </c>
      <c r="AK80">
        <v>0</v>
      </c>
    </row>
    <row r="81" spans="1:38" x14ac:dyDescent="0.35">
      <c r="A81" t="s">
        <v>96</v>
      </c>
      <c r="B81" s="1">
        <v>42171</v>
      </c>
      <c r="C81" s="1">
        <v>42204</v>
      </c>
      <c r="D81" t="str">
        <f t="shared" si="11"/>
        <v>Yes</v>
      </c>
      <c r="E81" t="s">
        <v>387</v>
      </c>
      <c r="G81" t="str">
        <f t="shared" si="15"/>
        <v>Danger to self or others due to mental illness</v>
      </c>
      <c r="H81" t="s">
        <v>388</v>
      </c>
      <c r="J81" t="str">
        <f t="shared" si="17"/>
        <v>72 hours</v>
      </c>
      <c r="K81" t="s">
        <v>384</v>
      </c>
      <c r="M81" t="str">
        <f>("Peace officer, Physician, Advanced practice registered nurse (APRN), Medical directors")</f>
        <v>Peace officer, Physician, Advanced practice registered nurse (APRN), Medical directors</v>
      </c>
      <c r="N81" t="s">
        <v>389</v>
      </c>
      <c r="P81" t="str">
        <f t="shared" si="16"/>
        <v>No</v>
      </c>
      <c r="V81" t="str">
        <f t="shared" si="13"/>
        <v>No</v>
      </c>
      <c r="Y81" t="str">
        <f t="shared" si="18"/>
        <v>Reason for commitment, Right to see an attorney, Right to see a health care professional for an assessment</v>
      </c>
      <c r="Z81" t="s">
        <v>386</v>
      </c>
      <c r="AB81" t="str">
        <f>("Physician, Nurse, Mental health professional, Advanced practice registered nurse (APRN)")</f>
        <v>Physician, Nurse, Mental health professional, Advanced practice registered nurse (APRN)</v>
      </c>
      <c r="AC81" t="s">
        <v>390</v>
      </c>
      <c r="AE81" t="str">
        <f t="shared" si="19"/>
        <v>On arrival</v>
      </c>
      <c r="AF81" t="s">
        <v>386</v>
      </c>
      <c r="AH81" t="str">
        <f t="shared" si="20"/>
        <v>No</v>
      </c>
      <c r="AK81">
        <v>0</v>
      </c>
    </row>
    <row r="82" spans="1:38" x14ac:dyDescent="0.35">
      <c r="A82" t="s">
        <v>96</v>
      </c>
      <c r="B82" s="1">
        <v>42205</v>
      </c>
      <c r="C82" s="1">
        <v>42211</v>
      </c>
      <c r="D82" t="str">
        <f t="shared" si="11"/>
        <v>Yes</v>
      </c>
      <c r="E82" t="s">
        <v>387</v>
      </c>
      <c r="G82" t="str">
        <f t="shared" si="15"/>
        <v>Danger to self or others due to mental illness</v>
      </c>
      <c r="H82" t="s">
        <v>388</v>
      </c>
      <c r="J82" t="str">
        <f t="shared" si="17"/>
        <v>72 hours</v>
      </c>
      <c r="K82" t="s">
        <v>384</v>
      </c>
      <c r="M82" t="str">
        <f>("Peace officer, Physician, Advanced practice registered nurse (APRN), Medical directors")</f>
        <v>Peace officer, Physician, Advanced practice registered nurse (APRN), Medical directors</v>
      </c>
      <c r="N82" t="s">
        <v>389</v>
      </c>
      <c r="P82" t="str">
        <f t="shared" si="16"/>
        <v>No</v>
      </c>
      <c r="V82" t="str">
        <f t="shared" si="13"/>
        <v>No</v>
      </c>
      <c r="Y82" t="str">
        <f t="shared" si="18"/>
        <v>Reason for commitment, Right to see an attorney, Right to see a health care professional for an assessment</v>
      </c>
      <c r="Z82" t="s">
        <v>386</v>
      </c>
      <c r="AB82" t="str">
        <f>("Physician, Nurse, Mental health professional, Advanced practice registered nurse (APRN)")</f>
        <v>Physician, Nurse, Mental health professional, Advanced practice registered nurse (APRN)</v>
      </c>
      <c r="AC82" t="s">
        <v>390</v>
      </c>
      <c r="AE82" t="str">
        <f t="shared" si="19"/>
        <v>On arrival</v>
      </c>
      <c r="AF82" t="s">
        <v>386</v>
      </c>
      <c r="AH82" t="str">
        <f t="shared" si="20"/>
        <v>No</v>
      </c>
      <c r="AK82">
        <v>0</v>
      </c>
    </row>
    <row r="83" spans="1:38" x14ac:dyDescent="0.35">
      <c r="A83" t="s">
        <v>96</v>
      </c>
      <c r="B83" s="1">
        <v>42212</v>
      </c>
      <c r="C83" s="1">
        <v>42369</v>
      </c>
      <c r="D83" t="str">
        <f t="shared" si="11"/>
        <v>Yes</v>
      </c>
      <c r="E83" t="s">
        <v>387</v>
      </c>
      <c r="G83" t="str">
        <f t="shared" si="15"/>
        <v>Danger to self or others due to mental illness</v>
      </c>
      <c r="H83" t="s">
        <v>388</v>
      </c>
      <c r="J83" t="str">
        <f t="shared" si="17"/>
        <v>72 hours</v>
      </c>
      <c r="K83" t="s">
        <v>384</v>
      </c>
      <c r="M83" t="str">
        <f>("Peace officer, Physician, Advanced practice registered nurse (APRN), Medical directors")</f>
        <v>Peace officer, Physician, Advanced practice registered nurse (APRN), Medical directors</v>
      </c>
      <c r="N83" t="s">
        <v>389</v>
      </c>
      <c r="P83" t="str">
        <f t="shared" si="16"/>
        <v>No</v>
      </c>
      <c r="V83" t="str">
        <f t="shared" si="13"/>
        <v>No</v>
      </c>
      <c r="Y83" t="str">
        <f t="shared" si="18"/>
        <v>Reason for commitment, Right to see an attorney, Right to see a health care professional for an assessment</v>
      </c>
      <c r="Z83" t="s">
        <v>386</v>
      </c>
      <c r="AB83" t="str">
        <f>("Physician, Nurse, Mental health professional, Advanced practice registered nurse (APRN)")</f>
        <v>Physician, Nurse, Mental health professional, Advanced practice registered nurse (APRN)</v>
      </c>
      <c r="AC83" t="s">
        <v>390</v>
      </c>
      <c r="AE83" t="str">
        <f t="shared" si="19"/>
        <v>On arrival</v>
      </c>
      <c r="AF83" t="s">
        <v>386</v>
      </c>
      <c r="AH83" t="str">
        <f t="shared" si="20"/>
        <v>No</v>
      </c>
      <c r="AK83">
        <v>0</v>
      </c>
    </row>
    <row r="84" spans="1:38" x14ac:dyDescent="0.35">
      <c r="A84" t="s">
        <v>96</v>
      </c>
      <c r="B84" s="1">
        <v>42370</v>
      </c>
      <c r="C84" s="1">
        <v>42401</v>
      </c>
      <c r="D84" t="str">
        <f t="shared" si="11"/>
        <v>Yes</v>
      </c>
      <c r="E84" t="s">
        <v>387</v>
      </c>
      <c r="G84" t="str">
        <f t="shared" si="15"/>
        <v>Danger to self or others due to mental illness</v>
      </c>
      <c r="H84" t="s">
        <v>388</v>
      </c>
      <c r="J84" t="str">
        <f t="shared" si="17"/>
        <v>72 hours</v>
      </c>
      <c r="K84" t="s">
        <v>384</v>
      </c>
      <c r="M84" t="str">
        <f>("Peace officer, Physician, Advanced practice registered nurse (APRN), Medical directors")</f>
        <v>Peace officer, Physician, Advanced practice registered nurse (APRN), Medical directors</v>
      </c>
      <c r="N84" t="s">
        <v>389</v>
      </c>
      <c r="P84" t="str">
        <f t="shared" si="16"/>
        <v>No</v>
      </c>
      <c r="V84" t="str">
        <f t="shared" si="13"/>
        <v>No</v>
      </c>
      <c r="Y84" t="str">
        <f t="shared" si="18"/>
        <v>Reason for commitment, Right to see an attorney, Right to see a health care professional for an assessment</v>
      </c>
      <c r="Z84" t="s">
        <v>386</v>
      </c>
      <c r="AB84" t="str">
        <f>("Physician, Nurse, Mental health professional, Advanced practice registered nurse (APRN)")</f>
        <v>Physician, Nurse, Mental health professional, Advanced practice registered nurse (APRN)</v>
      </c>
      <c r="AC84" t="s">
        <v>390</v>
      </c>
      <c r="AE84" t="str">
        <f t="shared" si="19"/>
        <v>On arrival</v>
      </c>
      <c r="AF84" t="s">
        <v>386</v>
      </c>
      <c r="AH84" t="str">
        <f t="shared" si="20"/>
        <v>No</v>
      </c>
      <c r="AK84">
        <v>0</v>
      </c>
    </row>
    <row r="85" spans="1:38" x14ac:dyDescent="0.35">
      <c r="A85" t="s">
        <v>97</v>
      </c>
      <c r="B85" s="1">
        <v>39798</v>
      </c>
      <c r="C85" s="1">
        <v>42401</v>
      </c>
      <c r="D85" t="str">
        <f t="shared" si="11"/>
        <v>Yes</v>
      </c>
      <c r="E85" t="s">
        <v>391</v>
      </c>
      <c r="G85" t="str">
        <f>("Danger to self or others due to mental illness, Recently attempted suicide, Unable to meet basic needs")</f>
        <v>Danger to self or others due to mental illness, Recently attempted suicide, Unable to meet basic needs</v>
      </c>
      <c r="H85" t="s">
        <v>392</v>
      </c>
      <c r="J85" t="str">
        <f>("5 days")</f>
        <v>5 days</v>
      </c>
      <c r="K85" t="s">
        <v>393</v>
      </c>
      <c r="M85" t="str">
        <f>("Peace officer, Physician, County appointed professional")</f>
        <v>Peace officer, Physician, County appointed professional</v>
      </c>
      <c r="N85" t="s">
        <v>393</v>
      </c>
      <c r="P85" t="str">
        <f t="shared" si="16"/>
        <v>No</v>
      </c>
      <c r="V85" t="str">
        <f t="shared" si="13"/>
        <v>No</v>
      </c>
      <c r="Y85" t="str">
        <f>("Reason for commitment, Right to make a phone call")</f>
        <v>Reason for commitment, Right to make a phone call</v>
      </c>
      <c r="Z85" t="s">
        <v>393</v>
      </c>
      <c r="AB85" t="str">
        <f>("No assessment required")</f>
        <v>No assessment required</v>
      </c>
      <c r="AH85" t="str">
        <f t="shared" si="20"/>
        <v>No</v>
      </c>
      <c r="AK85">
        <v>0</v>
      </c>
    </row>
    <row r="86" spans="1:38" x14ac:dyDescent="0.35">
      <c r="A86" t="s">
        <v>98</v>
      </c>
      <c r="B86" s="1">
        <v>41822</v>
      </c>
      <c r="C86" s="1">
        <v>42004</v>
      </c>
      <c r="D86" t="str">
        <f t="shared" si="11"/>
        <v>Yes</v>
      </c>
      <c r="E86" t="s">
        <v>394</v>
      </c>
      <c r="G86" t="str">
        <f t="shared" ref="G86:G99" si="21">("Danger to self or others due to mental illness")</f>
        <v>Danger to self or others due to mental illness</v>
      </c>
      <c r="H86" t="s">
        <v>394</v>
      </c>
      <c r="J86" t="str">
        <f>("10 days")</f>
        <v>10 days</v>
      </c>
      <c r="K86" t="s">
        <v>394</v>
      </c>
      <c r="M86" t="str">
        <f>("Police officer, Physician, Nurse, Psychologist, Psychiatrist, Mental health professional, Social worker")</f>
        <v>Police officer, Physician, Nurse, Psychologist, Psychiatrist, Mental health professional, Social worker</v>
      </c>
      <c r="N86" t="s">
        <v>394</v>
      </c>
      <c r="P86" t="str">
        <f t="shared" si="16"/>
        <v>No</v>
      </c>
      <c r="V86" t="str">
        <f t="shared" si="13"/>
        <v>No</v>
      </c>
      <c r="Y86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86" t="s">
        <v>395</v>
      </c>
      <c r="AB86" t="str">
        <f>("Physician, Psychiatrist")</f>
        <v>Physician, Psychiatrist</v>
      </c>
      <c r="AC86" t="s">
        <v>396</v>
      </c>
      <c r="AE86" t="str">
        <f>("72 hours")</f>
        <v>72 hours</v>
      </c>
      <c r="AF86" t="s">
        <v>394</v>
      </c>
      <c r="AH86" t="str">
        <f t="shared" si="20"/>
        <v>No</v>
      </c>
      <c r="AK86">
        <v>0</v>
      </c>
    </row>
    <row r="87" spans="1:38" x14ac:dyDescent="0.35">
      <c r="A87" t="s">
        <v>98</v>
      </c>
      <c r="B87" s="1">
        <v>42005</v>
      </c>
      <c r="C87" s="1">
        <v>42401</v>
      </c>
      <c r="D87" t="str">
        <f t="shared" si="11"/>
        <v>Yes</v>
      </c>
      <c r="E87" t="s">
        <v>394</v>
      </c>
      <c r="G87" t="str">
        <f t="shared" si="21"/>
        <v>Danger to self or others due to mental illness</v>
      </c>
      <c r="H87" t="s">
        <v>394</v>
      </c>
      <c r="J87" t="str">
        <f>("10 days")</f>
        <v>10 days</v>
      </c>
      <c r="K87" t="s">
        <v>394</v>
      </c>
      <c r="M87" t="str">
        <f>("Police officer, Physician, Nurse, Psychologist, Psychiatrist, Mental health professional, Social worker")</f>
        <v>Police officer, Physician, Nurse, Psychologist, Psychiatrist, Mental health professional, Social worker</v>
      </c>
      <c r="N87" t="s">
        <v>394</v>
      </c>
      <c r="P87" t="str">
        <f t="shared" si="16"/>
        <v>No</v>
      </c>
      <c r="V87" t="str">
        <f t="shared" si="13"/>
        <v>No</v>
      </c>
      <c r="Y87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87" t="s">
        <v>395</v>
      </c>
      <c r="AB87" t="str">
        <f>("Physician, Psychiatrist")</f>
        <v>Physician, Psychiatrist</v>
      </c>
      <c r="AC87" t="s">
        <v>396</v>
      </c>
      <c r="AE87" t="str">
        <f>("72 hours")</f>
        <v>72 hours</v>
      </c>
      <c r="AF87" t="s">
        <v>394</v>
      </c>
      <c r="AH87" t="str">
        <f t="shared" si="20"/>
        <v>No</v>
      </c>
      <c r="AK87">
        <v>0</v>
      </c>
    </row>
    <row r="88" spans="1:38" x14ac:dyDescent="0.35">
      <c r="A88" t="s">
        <v>99</v>
      </c>
      <c r="B88" s="1">
        <v>39540</v>
      </c>
      <c r="C88" s="1">
        <v>42401</v>
      </c>
      <c r="D88" t="str">
        <f t="shared" si="11"/>
        <v>Yes</v>
      </c>
      <c r="E88" t="s">
        <v>397</v>
      </c>
      <c r="G88" t="str">
        <f t="shared" si="21"/>
        <v>Danger to self or others due to mental illness</v>
      </c>
      <c r="H88" t="s">
        <v>397</v>
      </c>
      <c r="J88" t="str">
        <f>("24 hours")</f>
        <v>24 hours</v>
      </c>
      <c r="K88" t="s">
        <v>398</v>
      </c>
      <c r="M88" t="str">
        <f>("Any interested person")</f>
        <v>Any interested person</v>
      </c>
      <c r="N88" t="s">
        <v>399</v>
      </c>
      <c r="O88" t="s">
        <v>400</v>
      </c>
      <c r="P88" t="str">
        <f>("Yes")</f>
        <v>Yes</v>
      </c>
      <c r="Q88" t="s">
        <v>399</v>
      </c>
      <c r="S88" t="str">
        <f>("After individual is admitted")</f>
        <v>After individual is admitted</v>
      </c>
      <c r="T88" t="s">
        <v>401</v>
      </c>
      <c r="V88" t="str">
        <f t="shared" si="13"/>
        <v>No</v>
      </c>
      <c r="Y88" t="str">
        <f>("Right to see a health care professional for an assessment")</f>
        <v>Right to see a health care professional for an assessment</v>
      </c>
      <c r="Z88" t="s">
        <v>398</v>
      </c>
      <c r="AB88" t="str">
        <f>("Physician")</f>
        <v>Physician</v>
      </c>
      <c r="AC88" t="s">
        <v>398</v>
      </c>
      <c r="AE88" t="str">
        <f>("24 hours")</f>
        <v>24 hours</v>
      </c>
      <c r="AF88" t="s">
        <v>402</v>
      </c>
      <c r="AH88" t="str">
        <f t="shared" si="20"/>
        <v>No</v>
      </c>
      <c r="AK88">
        <v>0</v>
      </c>
    </row>
    <row r="89" spans="1:38" x14ac:dyDescent="0.35">
      <c r="A89" t="s">
        <v>100</v>
      </c>
      <c r="B89" s="1">
        <v>40725</v>
      </c>
      <c r="C89" s="1">
        <v>42401</v>
      </c>
      <c r="D89" t="str">
        <f t="shared" si="11"/>
        <v>Yes</v>
      </c>
      <c r="E89" t="s">
        <v>403</v>
      </c>
      <c r="G89" t="str">
        <f t="shared" si="21"/>
        <v>Danger to self or others due to mental illness</v>
      </c>
      <c r="H89" t="s">
        <v>403</v>
      </c>
      <c r="J89" t="str">
        <f>("5 days")</f>
        <v>5 days</v>
      </c>
      <c r="K89" t="s">
        <v>404</v>
      </c>
      <c r="M89" t="str">
        <f>("Peace officer, Any interested person")</f>
        <v>Peace officer, Any interested person</v>
      </c>
      <c r="N89" t="s">
        <v>405</v>
      </c>
      <c r="P89" t="str">
        <f>("No")</f>
        <v>No</v>
      </c>
      <c r="V89" t="str">
        <f t="shared" si="13"/>
        <v>No</v>
      </c>
      <c r="Y89" t="str">
        <f>("Right to make a phone call, Right to see an attorney, Right to see a health care professional for an assessment")</f>
        <v>Right to make a phone call, Right to see an attorney, Right to see a health care professional for an assessment</v>
      </c>
      <c r="Z89" t="s">
        <v>404</v>
      </c>
      <c r="AB89" t="str">
        <f>("Mental health professional")</f>
        <v>Mental health professional</v>
      </c>
      <c r="AC89" t="s">
        <v>406</v>
      </c>
      <c r="AE89" t="str">
        <f>("24 hours")</f>
        <v>24 hours</v>
      </c>
      <c r="AF89" t="s">
        <v>406</v>
      </c>
      <c r="AH89" t="str">
        <f t="shared" si="20"/>
        <v>No</v>
      </c>
      <c r="AK89">
        <v>1</v>
      </c>
      <c r="AL89" t="s">
        <v>407</v>
      </c>
    </row>
    <row r="90" spans="1:38" x14ac:dyDescent="0.35">
      <c r="A90" t="s">
        <v>101</v>
      </c>
      <c r="B90" s="1">
        <v>41760</v>
      </c>
      <c r="C90" s="1">
        <v>42185</v>
      </c>
      <c r="D90" t="str">
        <f t="shared" si="11"/>
        <v>Yes</v>
      </c>
      <c r="E90" t="s">
        <v>408</v>
      </c>
      <c r="G90" t="str">
        <f t="shared" si="21"/>
        <v>Danger to self or others due to mental illness</v>
      </c>
      <c r="H90" t="s">
        <v>409</v>
      </c>
      <c r="J90" t="str">
        <f>("72 hours")</f>
        <v>72 hours</v>
      </c>
      <c r="K90" t="s">
        <v>410</v>
      </c>
      <c r="M90" t="str">
        <f>("Police officer, Physician, Psychologist, County appointed professional")</f>
        <v>Police officer, Physician, Psychologist, County appointed professional</v>
      </c>
      <c r="N90" t="s">
        <v>411</v>
      </c>
      <c r="O90" t="s">
        <v>412</v>
      </c>
      <c r="P90" t="str">
        <f t="shared" ref="P90:P96" si="22">("Yes")</f>
        <v>Yes</v>
      </c>
      <c r="Q90" t="s">
        <v>413</v>
      </c>
      <c r="S90" t="str">
        <f t="shared" ref="S90:S96" si="23">("After individual is admitted")</f>
        <v>After individual is admitted</v>
      </c>
      <c r="T90" t="s">
        <v>414</v>
      </c>
      <c r="V90" t="str">
        <f>("Yes")</f>
        <v>Yes</v>
      </c>
      <c r="W90" t="s">
        <v>415</v>
      </c>
      <c r="Y90" t="str">
        <f>("Right to see a health care professional for an assessment")</f>
        <v>Right to see a health care professional for an assessment</v>
      </c>
      <c r="Z90" t="s">
        <v>416</v>
      </c>
      <c r="AB90" t="str">
        <f>("Physician, Psychologist, County appointed professional")</f>
        <v>Physician, Psychologist, County appointed professional</v>
      </c>
      <c r="AC90" t="s">
        <v>417</v>
      </c>
      <c r="AD90" t="s">
        <v>412</v>
      </c>
      <c r="AE90" t="str">
        <f>("On arrival")</f>
        <v>On arrival</v>
      </c>
      <c r="AF90" t="s">
        <v>418</v>
      </c>
      <c r="AH90" t="str">
        <f t="shared" si="20"/>
        <v>No</v>
      </c>
      <c r="AK90">
        <v>1</v>
      </c>
      <c r="AL90" t="s">
        <v>419</v>
      </c>
    </row>
    <row r="91" spans="1:38" x14ac:dyDescent="0.35">
      <c r="A91" t="s">
        <v>101</v>
      </c>
      <c r="B91" s="1">
        <v>42186</v>
      </c>
      <c r="C91" s="1">
        <v>42369</v>
      </c>
      <c r="D91" t="str">
        <f t="shared" si="11"/>
        <v>Yes</v>
      </c>
      <c r="E91" t="s">
        <v>408</v>
      </c>
      <c r="G91" t="str">
        <f t="shared" si="21"/>
        <v>Danger to self or others due to mental illness</v>
      </c>
      <c r="H91" t="s">
        <v>409</v>
      </c>
      <c r="J91" t="str">
        <f>("72 hours")</f>
        <v>72 hours</v>
      </c>
      <c r="K91" t="s">
        <v>410</v>
      </c>
      <c r="M91" t="str">
        <f>("Police officer, Physician, Psychologist, County appointed professional")</f>
        <v>Police officer, Physician, Psychologist, County appointed professional</v>
      </c>
      <c r="N91" t="s">
        <v>411</v>
      </c>
      <c r="O91" t="s">
        <v>412</v>
      </c>
      <c r="P91" t="str">
        <f t="shared" si="22"/>
        <v>Yes</v>
      </c>
      <c r="Q91" t="s">
        <v>413</v>
      </c>
      <c r="S91" t="str">
        <f t="shared" si="23"/>
        <v>After individual is admitted</v>
      </c>
      <c r="T91" t="s">
        <v>414</v>
      </c>
      <c r="V91" t="str">
        <f>("Yes")</f>
        <v>Yes</v>
      </c>
      <c r="W91" t="s">
        <v>415</v>
      </c>
      <c r="Y91" t="str">
        <f>("Right to see a health care professional for an assessment")</f>
        <v>Right to see a health care professional for an assessment</v>
      </c>
      <c r="Z91" t="s">
        <v>416</v>
      </c>
      <c r="AB91" t="str">
        <f>("Physician, Psychologist, County appointed professional")</f>
        <v>Physician, Psychologist, County appointed professional</v>
      </c>
      <c r="AC91" t="s">
        <v>417</v>
      </c>
      <c r="AD91" t="s">
        <v>412</v>
      </c>
      <c r="AE91" t="str">
        <f>("On arrival")</f>
        <v>On arrival</v>
      </c>
      <c r="AF91" t="s">
        <v>418</v>
      </c>
      <c r="AH91" t="str">
        <f t="shared" si="20"/>
        <v>No</v>
      </c>
      <c r="AK91">
        <v>1</v>
      </c>
      <c r="AL91" t="s">
        <v>419</v>
      </c>
    </row>
    <row r="92" spans="1:38" x14ac:dyDescent="0.35">
      <c r="A92" t="s">
        <v>101</v>
      </c>
      <c r="B92" s="1">
        <v>42370</v>
      </c>
      <c r="C92" s="1">
        <v>42401</v>
      </c>
      <c r="D92" t="str">
        <f t="shared" si="11"/>
        <v>Yes</v>
      </c>
      <c r="E92" t="s">
        <v>408</v>
      </c>
      <c r="G92" t="str">
        <f t="shared" si="21"/>
        <v>Danger to self or others due to mental illness</v>
      </c>
      <c r="H92" t="s">
        <v>409</v>
      </c>
      <c r="J92" t="str">
        <f>("72 hours")</f>
        <v>72 hours</v>
      </c>
      <c r="K92" t="s">
        <v>410</v>
      </c>
      <c r="M92" t="str">
        <f>("Police officer, Physician, Psychologist, County appointed professional")</f>
        <v>Police officer, Physician, Psychologist, County appointed professional</v>
      </c>
      <c r="N92" t="s">
        <v>411</v>
      </c>
      <c r="O92" t="s">
        <v>412</v>
      </c>
      <c r="P92" t="str">
        <f t="shared" si="22"/>
        <v>Yes</v>
      </c>
      <c r="Q92" t="s">
        <v>413</v>
      </c>
      <c r="S92" t="str">
        <f t="shared" si="23"/>
        <v>After individual is admitted</v>
      </c>
      <c r="T92" t="s">
        <v>414</v>
      </c>
      <c r="V92" t="str">
        <f>("Yes")</f>
        <v>Yes</v>
      </c>
      <c r="W92" t="s">
        <v>415</v>
      </c>
      <c r="Y92" t="str">
        <f>("Right to see a health care professional for an assessment")</f>
        <v>Right to see a health care professional for an assessment</v>
      </c>
      <c r="Z92" t="s">
        <v>416</v>
      </c>
      <c r="AB92" t="str">
        <f>("Physician, Psychologist, County appointed professional")</f>
        <v>Physician, Psychologist, County appointed professional</v>
      </c>
      <c r="AC92" t="s">
        <v>417</v>
      </c>
      <c r="AD92" t="s">
        <v>412</v>
      </c>
      <c r="AE92" t="str">
        <f>("On arrival")</f>
        <v>On arrival</v>
      </c>
      <c r="AF92" t="s">
        <v>418</v>
      </c>
      <c r="AH92" t="str">
        <f t="shared" si="20"/>
        <v>No</v>
      </c>
      <c r="AK92">
        <v>1</v>
      </c>
      <c r="AL92" t="s">
        <v>419</v>
      </c>
    </row>
    <row r="93" spans="1:38" x14ac:dyDescent="0.35">
      <c r="A93" t="s">
        <v>102</v>
      </c>
      <c r="B93" s="1">
        <v>41518</v>
      </c>
      <c r="C93" s="1">
        <v>42095</v>
      </c>
      <c r="D93" t="str">
        <f t="shared" si="11"/>
        <v>Yes</v>
      </c>
      <c r="E93" t="s">
        <v>420</v>
      </c>
      <c r="G93" t="str">
        <f t="shared" si="21"/>
        <v>Danger to self or others due to mental illness</v>
      </c>
      <c r="H93" t="s">
        <v>420</v>
      </c>
      <c r="J93" t="str">
        <f>("48 hours")</f>
        <v>48 hours</v>
      </c>
      <c r="K93" t="s">
        <v>421</v>
      </c>
      <c r="M93" t="str">
        <f>("Peace officer, Any interested person, Guardian")</f>
        <v>Peace officer, Any interested person, Guardian</v>
      </c>
      <c r="N93" t="s">
        <v>422</v>
      </c>
      <c r="P93" t="str">
        <f t="shared" si="22"/>
        <v>Yes</v>
      </c>
      <c r="Q93" t="s">
        <v>423</v>
      </c>
      <c r="R93" t="s">
        <v>424</v>
      </c>
      <c r="S93" t="str">
        <f t="shared" si="23"/>
        <v>After individual is admitted</v>
      </c>
      <c r="T93" t="s">
        <v>423</v>
      </c>
      <c r="V93" t="str">
        <f>("No")</f>
        <v>No</v>
      </c>
      <c r="Y93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93" t="s">
        <v>425</v>
      </c>
      <c r="AB93" t="str">
        <f>("Physician")</f>
        <v>Physician</v>
      </c>
      <c r="AC93" t="s">
        <v>421</v>
      </c>
      <c r="AE93" t="str">
        <f>("12 hours")</f>
        <v>12 hours</v>
      </c>
      <c r="AF93" t="s">
        <v>421</v>
      </c>
      <c r="AH93" t="str">
        <f>("Yes")</f>
        <v>Yes</v>
      </c>
      <c r="AI93" t="s">
        <v>425</v>
      </c>
      <c r="AK93">
        <v>1</v>
      </c>
      <c r="AL93" t="s">
        <v>426</v>
      </c>
    </row>
    <row r="94" spans="1:38" x14ac:dyDescent="0.35">
      <c r="A94" t="s">
        <v>102</v>
      </c>
      <c r="B94" s="1">
        <v>42096</v>
      </c>
      <c r="C94" s="1">
        <v>42247</v>
      </c>
      <c r="D94" t="str">
        <f t="shared" si="11"/>
        <v>Yes</v>
      </c>
      <c r="E94" t="s">
        <v>420</v>
      </c>
      <c r="G94" t="str">
        <f t="shared" si="21"/>
        <v>Danger to self or others due to mental illness</v>
      </c>
      <c r="H94" t="s">
        <v>420</v>
      </c>
      <c r="J94" t="str">
        <f>("48 hours")</f>
        <v>48 hours</v>
      </c>
      <c r="K94" t="s">
        <v>421</v>
      </c>
      <c r="M94" t="str">
        <f>("Peace officer, Any interested person, Guardian")</f>
        <v>Peace officer, Any interested person, Guardian</v>
      </c>
      <c r="N94" t="s">
        <v>422</v>
      </c>
      <c r="P94" t="str">
        <f t="shared" si="22"/>
        <v>Yes</v>
      </c>
      <c r="Q94" t="s">
        <v>423</v>
      </c>
      <c r="R94" t="s">
        <v>424</v>
      </c>
      <c r="S94" t="str">
        <f t="shared" si="23"/>
        <v>After individual is admitted</v>
      </c>
      <c r="T94" t="s">
        <v>423</v>
      </c>
      <c r="V94" t="str">
        <f>("No")</f>
        <v>No</v>
      </c>
      <c r="Y94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94" t="s">
        <v>425</v>
      </c>
      <c r="AB94" t="str">
        <f>("Physician")</f>
        <v>Physician</v>
      </c>
      <c r="AC94" t="s">
        <v>421</v>
      </c>
      <c r="AE94" t="str">
        <f>("12 hours")</f>
        <v>12 hours</v>
      </c>
      <c r="AF94" t="s">
        <v>421</v>
      </c>
      <c r="AH94" t="str">
        <f>("Yes")</f>
        <v>Yes</v>
      </c>
      <c r="AI94" t="s">
        <v>425</v>
      </c>
      <c r="AK94">
        <v>1</v>
      </c>
      <c r="AL94" t="s">
        <v>426</v>
      </c>
    </row>
    <row r="95" spans="1:38" x14ac:dyDescent="0.35">
      <c r="A95" t="s">
        <v>102</v>
      </c>
      <c r="B95" s="1">
        <v>42248</v>
      </c>
      <c r="C95" s="1">
        <v>42369</v>
      </c>
      <c r="D95" t="str">
        <f t="shared" si="11"/>
        <v>Yes</v>
      </c>
      <c r="E95" t="s">
        <v>420</v>
      </c>
      <c r="G95" t="str">
        <f t="shared" si="21"/>
        <v>Danger to self or others due to mental illness</v>
      </c>
      <c r="H95" t="s">
        <v>420</v>
      </c>
      <c r="J95" t="str">
        <f>("48 hours")</f>
        <v>48 hours</v>
      </c>
      <c r="K95" t="s">
        <v>421</v>
      </c>
      <c r="M95" t="str">
        <f>("Peace officer, Any interested person, Guardian")</f>
        <v>Peace officer, Any interested person, Guardian</v>
      </c>
      <c r="N95" t="s">
        <v>422</v>
      </c>
      <c r="P95" t="str">
        <f t="shared" si="22"/>
        <v>Yes</v>
      </c>
      <c r="Q95" t="s">
        <v>423</v>
      </c>
      <c r="R95" t="s">
        <v>424</v>
      </c>
      <c r="S95" t="str">
        <f t="shared" si="23"/>
        <v>After individual is admitted</v>
      </c>
      <c r="T95" t="s">
        <v>423</v>
      </c>
      <c r="V95" t="str">
        <f>("No")</f>
        <v>No</v>
      </c>
      <c r="Y95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95" t="s">
        <v>425</v>
      </c>
      <c r="AB95" t="str">
        <f>("Physician")</f>
        <v>Physician</v>
      </c>
      <c r="AC95" t="s">
        <v>421</v>
      </c>
      <c r="AE95" t="str">
        <f>("12 hours")</f>
        <v>12 hours</v>
      </c>
      <c r="AF95" t="s">
        <v>421</v>
      </c>
      <c r="AH95" t="str">
        <f>("Yes")</f>
        <v>Yes</v>
      </c>
      <c r="AI95" t="s">
        <v>425</v>
      </c>
      <c r="AK95">
        <v>1</v>
      </c>
      <c r="AL95" t="s">
        <v>426</v>
      </c>
    </row>
    <row r="96" spans="1:38" x14ac:dyDescent="0.35">
      <c r="A96" t="s">
        <v>102</v>
      </c>
      <c r="B96" s="1">
        <v>42370</v>
      </c>
      <c r="C96" s="1">
        <v>42401</v>
      </c>
      <c r="D96" t="str">
        <f t="shared" si="11"/>
        <v>Yes</v>
      </c>
      <c r="E96" t="s">
        <v>420</v>
      </c>
      <c r="G96" t="str">
        <f t="shared" si="21"/>
        <v>Danger to self or others due to mental illness</v>
      </c>
      <c r="H96" t="s">
        <v>420</v>
      </c>
      <c r="J96" t="str">
        <f>("48 hours")</f>
        <v>48 hours</v>
      </c>
      <c r="K96" t="s">
        <v>421</v>
      </c>
      <c r="M96" t="str">
        <f>("Peace officer, Any interested person, Guardian")</f>
        <v>Peace officer, Any interested person, Guardian</v>
      </c>
      <c r="N96" t="s">
        <v>422</v>
      </c>
      <c r="P96" t="str">
        <f t="shared" si="22"/>
        <v>Yes</v>
      </c>
      <c r="Q96" t="s">
        <v>423</v>
      </c>
      <c r="R96" t="s">
        <v>424</v>
      </c>
      <c r="S96" t="str">
        <f t="shared" si="23"/>
        <v>After individual is admitted</v>
      </c>
      <c r="T96" t="s">
        <v>423</v>
      </c>
      <c r="V96" t="str">
        <f>("No")</f>
        <v>No</v>
      </c>
      <c r="Y96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96" t="s">
        <v>425</v>
      </c>
      <c r="AB96" t="str">
        <f>("Physician")</f>
        <v>Physician</v>
      </c>
      <c r="AC96" t="s">
        <v>421</v>
      </c>
      <c r="AE96" t="str">
        <f>("12 hours")</f>
        <v>12 hours</v>
      </c>
      <c r="AF96" t="s">
        <v>421</v>
      </c>
      <c r="AH96" t="str">
        <f>("Yes")</f>
        <v>Yes</v>
      </c>
      <c r="AI96" t="s">
        <v>425</v>
      </c>
      <c r="AK96">
        <v>1</v>
      </c>
      <c r="AL96" t="s">
        <v>426</v>
      </c>
    </row>
    <row r="97" spans="1:38" x14ac:dyDescent="0.35">
      <c r="A97" t="s">
        <v>103</v>
      </c>
      <c r="B97" s="1">
        <v>41408</v>
      </c>
      <c r="C97" s="1">
        <v>42401</v>
      </c>
      <c r="D97" t="str">
        <f t="shared" si="11"/>
        <v>Yes</v>
      </c>
      <c r="E97" t="s">
        <v>427</v>
      </c>
      <c r="G97" t="str">
        <f t="shared" si="21"/>
        <v>Danger to self or others due to mental illness</v>
      </c>
      <c r="H97" t="s">
        <v>427</v>
      </c>
      <c r="J97" t="str">
        <f>("24 hours")</f>
        <v>24 hours</v>
      </c>
      <c r="K97" t="s">
        <v>427</v>
      </c>
      <c r="M97" t="str">
        <f>("Peace officer, Physician, Psychiatrist, Mental health professional, Any interested person")</f>
        <v>Peace officer, Physician, Psychiatrist, Mental health professional, Any interested person</v>
      </c>
      <c r="N97" t="s">
        <v>428</v>
      </c>
      <c r="O97" t="s">
        <v>429</v>
      </c>
      <c r="P97" t="str">
        <f>("No")</f>
        <v>No</v>
      </c>
      <c r="V97" t="str">
        <f>("No")</f>
        <v>No</v>
      </c>
      <c r="Y97" t="str">
        <f>("Nothing needs to be provided")</f>
        <v>Nothing needs to be provided</v>
      </c>
      <c r="AB97" t="str">
        <f>("No assessment required")</f>
        <v>No assessment required</v>
      </c>
      <c r="AH97" t="str">
        <f>("No")</f>
        <v>No</v>
      </c>
      <c r="AK97">
        <v>0</v>
      </c>
    </row>
    <row r="98" spans="1:38" x14ac:dyDescent="0.35">
      <c r="A98" t="s">
        <v>104</v>
      </c>
      <c r="B98" s="1">
        <v>41821</v>
      </c>
      <c r="C98" s="1">
        <v>41943</v>
      </c>
      <c r="D98" t="str">
        <f t="shared" si="11"/>
        <v>Yes</v>
      </c>
      <c r="E98" t="s">
        <v>430</v>
      </c>
      <c r="G98" t="str">
        <f t="shared" si="21"/>
        <v>Danger to self or others due to mental illness</v>
      </c>
      <c r="H98" t="s">
        <v>431</v>
      </c>
      <c r="J98" t="str">
        <f t="shared" ref="J98:J104" si="24">("72 hours")</f>
        <v>72 hours</v>
      </c>
      <c r="K98" t="s">
        <v>432</v>
      </c>
      <c r="M98" t="str">
        <f>("Any interested person")</f>
        <v>Any interested person</v>
      </c>
      <c r="N98" t="s">
        <v>433</v>
      </c>
      <c r="P98" t="str">
        <f>("Yes")</f>
        <v>Yes</v>
      </c>
      <c r="Q98" t="s">
        <v>434</v>
      </c>
      <c r="R98" t="s">
        <v>435</v>
      </c>
      <c r="S98" t="str">
        <f>("Before individual is admitted")</f>
        <v>Before individual is admitted</v>
      </c>
      <c r="T98" t="s">
        <v>434</v>
      </c>
      <c r="U98" t="s">
        <v>436</v>
      </c>
      <c r="V98" t="str">
        <f>("Yes")</f>
        <v>Yes</v>
      </c>
      <c r="W98" t="s">
        <v>437</v>
      </c>
      <c r="Y98" t="str">
        <f>("Right to make a phone call, Right to see a health care professional for an assessment")</f>
        <v>Right to make a phone call, Right to see a health care professional for an assessment</v>
      </c>
      <c r="Z98" t="s">
        <v>438</v>
      </c>
      <c r="AB98" t="str">
        <f>("Psychiatrist")</f>
        <v>Psychiatrist</v>
      </c>
      <c r="AC98" t="s">
        <v>433</v>
      </c>
      <c r="AE98" t="str">
        <f>("24 hours")</f>
        <v>24 hours</v>
      </c>
      <c r="AF98" t="s">
        <v>433</v>
      </c>
      <c r="AH98" t="str">
        <f>("Yes")</f>
        <v>Yes</v>
      </c>
      <c r="AI98" t="s">
        <v>439</v>
      </c>
      <c r="AK98">
        <v>0</v>
      </c>
    </row>
    <row r="99" spans="1:38" x14ac:dyDescent="0.35">
      <c r="A99" t="s">
        <v>104</v>
      </c>
      <c r="B99" s="1">
        <v>41944</v>
      </c>
      <c r="C99" s="1">
        <v>42401</v>
      </c>
      <c r="D99" t="str">
        <f t="shared" si="11"/>
        <v>Yes</v>
      </c>
      <c r="E99" t="s">
        <v>430</v>
      </c>
      <c r="G99" t="str">
        <f t="shared" si="21"/>
        <v>Danger to self or others due to mental illness</v>
      </c>
      <c r="H99" t="s">
        <v>431</v>
      </c>
      <c r="J99" t="str">
        <f t="shared" si="24"/>
        <v>72 hours</v>
      </c>
      <c r="K99" t="s">
        <v>432</v>
      </c>
      <c r="M99" t="str">
        <f>("Any interested person")</f>
        <v>Any interested person</v>
      </c>
      <c r="N99" t="s">
        <v>433</v>
      </c>
      <c r="P99" t="str">
        <f>("Yes")</f>
        <v>Yes</v>
      </c>
      <c r="Q99" t="s">
        <v>434</v>
      </c>
      <c r="R99" t="s">
        <v>435</v>
      </c>
      <c r="S99" t="str">
        <f>("Before individual is admitted")</f>
        <v>Before individual is admitted</v>
      </c>
      <c r="T99" t="s">
        <v>434</v>
      </c>
      <c r="U99" t="s">
        <v>436</v>
      </c>
      <c r="V99" t="str">
        <f>("Yes")</f>
        <v>Yes</v>
      </c>
      <c r="W99" t="s">
        <v>437</v>
      </c>
      <c r="Y99" t="str">
        <f>("Right to make a phone call, Right to see a health care professional for an assessment")</f>
        <v>Right to make a phone call, Right to see a health care professional for an assessment</v>
      </c>
      <c r="Z99" t="s">
        <v>438</v>
      </c>
      <c r="AB99" t="str">
        <f>("Psychiatrist")</f>
        <v>Psychiatrist</v>
      </c>
      <c r="AC99" t="s">
        <v>433</v>
      </c>
      <c r="AE99" t="str">
        <f>("24 hours")</f>
        <v>24 hours</v>
      </c>
      <c r="AF99" t="s">
        <v>433</v>
      </c>
      <c r="AH99" t="str">
        <f>("Yes")</f>
        <v>Yes</v>
      </c>
      <c r="AI99" t="s">
        <v>439</v>
      </c>
      <c r="AK99">
        <v>0</v>
      </c>
    </row>
    <row r="100" spans="1:38" x14ac:dyDescent="0.35">
      <c r="A100" t="s">
        <v>105</v>
      </c>
      <c r="B100" s="1">
        <v>41821</v>
      </c>
      <c r="C100" s="1">
        <v>42185</v>
      </c>
      <c r="D100" t="str">
        <f t="shared" si="11"/>
        <v>Yes</v>
      </c>
      <c r="E100" t="s">
        <v>440</v>
      </c>
      <c r="G100" t="str">
        <f>("Danger to self or others due to mental illness, Unable to meet basic needs")</f>
        <v>Danger to self or others due to mental illness, Unable to meet basic needs</v>
      </c>
      <c r="H100" t="s">
        <v>441</v>
      </c>
      <c r="J100" t="str">
        <f t="shared" si="24"/>
        <v>72 hours</v>
      </c>
      <c r="K100" t="s">
        <v>442</v>
      </c>
      <c r="M100" t="str">
        <f>("Psychiatrist, Any interested person, Judge")</f>
        <v>Psychiatrist, Any interested person, Judge</v>
      </c>
      <c r="N100" t="s">
        <v>442</v>
      </c>
      <c r="P100" t="str">
        <f>("Yes")</f>
        <v>Yes</v>
      </c>
      <c r="Q100" t="s">
        <v>443</v>
      </c>
      <c r="S100" t="str">
        <f>("Before individual is admitted")</f>
        <v>Before individual is admitted</v>
      </c>
      <c r="T100" t="s">
        <v>444</v>
      </c>
      <c r="V100" t="str">
        <f>("No")</f>
        <v>No</v>
      </c>
      <c r="Y100" t="str">
        <f>("Reason for commitment, Right to see a health care professional for an assessment")</f>
        <v>Reason for commitment, Right to see a health care professional for an assessment</v>
      </c>
      <c r="Z100" t="s">
        <v>441</v>
      </c>
      <c r="AB100" t="str">
        <f>("Type of healthcare professional not specified")</f>
        <v>Type of healthcare professional not specified</v>
      </c>
      <c r="AE100" t="str">
        <f>("No required time frame for examination")</f>
        <v>No required time frame for examination</v>
      </c>
      <c r="AH100" t="str">
        <f t="shared" ref="AH100:AH108" si="25">("No")</f>
        <v>No</v>
      </c>
      <c r="AK100">
        <v>0</v>
      </c>
    </row>
    <row r="101" spans="1:38" x14ac:dyDescent="0.35">
      <c r="A101" t="s">
        <v>105</v>
      </c>
      <c r="B101" s="1">
        <v>42186</v>
      </c>
      <c r="C101" s="1">
        <v>42401</v>
      </c>
      <c r="D101" t="str">
        <f t="shared" si="11"/>
        <v>Yes</v>
      </c>
      <c r="E101" t="s">
        <v>440</v>
      </c>
      <c r="G101" t="str">
        <f>("Danger to self or others due to mental illness, Unable to meet basic needs")</f>
        <v>Danger to self or others due to mental illness, Unable to meet basic needs</v>
      </c>
      <c r="H101" t="s">
        <v>441</v>
      </c>
      <c r="J101" t="str">
        <f t="shared" si="24"/>
        <v>72 hours</v>
      </c>
      <c r="K101" t="s">
        <v>442</v>
      </c>
      <c r="M101" t="str">
        <f>("Psychiatrist, Any interested person, Judge")</f>
        <v>Psychiatrist, Any interested person, Judge</v>
      </c>
      <c r="N101" t="s">
        <v>442</v>
      </c>
      <c r="P101" t="str">
        <f>("Yes")</f>
        <v>Yes</v>
      </c>
      <c r="Q101" t="s">
        <v>443</v>
      </c>
      <c r="S101" t="str">
        <f>("Before individual is admitted")</f>
        <v>Before individual is admitted</v>
      </c>
      <c r="T101" t="s">
        <v>444</v>
      </c>
      <c r="V101" t="str">
        <f>("No")</f>
        <v>No</v>
      </c>
      <c r="Y101" t="str">
        <f>("Reason for commitment, Right to see a health care professional for an assessment")</f>
        <v>Reason for commitment, Right to see a health care professional for an assessment</v>
      </c>
      <c r="Z101" t="s">
        <v>441</v>
      </c>
      <c r="AB101" t="str">
        <f>("Type of healthcare professional not specified")</f>
        <v>Type of healthcare professional not specified</v>
      </c>
      <c r="AE101" t="str">
        <f>("No required time frame for examination")</f>
        <v>No required time frame for examination</v>
      </c>
      <c r="AH101" t="str">
        <f t="shared" si="25"/>
        <v>No</v>
      </c>
      <c r="AK101">
        <v>0</v>
      </c>
    </row>
    <row r="102" spans="1:38" x14ac:dyDescent="0.35">
      <c r="A102" t="s">
        <v>106</v>
      </c>
      <c r="B102" s="1">
        <v>41802</v>
      </c>
      <c r="C102" s="1">
        <v>42137</v>
      </c>
      <c r="D102" t="str">
        <f t="shared" si="11"/>
        <v>Yes</v>
      </c>
      <c r="E102" t="s">
        <v>445</v>
      </c>
      <c r="G102" t="str">
        <f>("Danger to self or others due to mental illness, Unable to meet basic needs")</f>
        <v>Danger to self or others due to mental illness, Unable to meet basic needs</v>
      </c>
      <c r="H102" t="s">
        <v>446</v>
      </c>
      <c r="J102" t="str">
        <f t="shared" si="24"/>
        <v>72 hours</v>
      </c>
      <c r="K102" t="s">
        <v>446</v>
      </c>
      <c r="M102" t="str">
        <f>("Police officer, Mental health professional")</f>
        <v>Police officer, Mental health professional</v>
      </c>
      <c r="N102" t="s">
        <v>447</v>
      </c>
      <c r="P102" t="str">
        <f t="shared" ref="P102:P108" si="26">("No")</f>
        <v>No</v>
      </c>
      <c r="V102" t="str">
        <f>("Yes")</f>
        <v>Yes</v>
      </c>
      <c r="W102" t="s">
        <v>447</v>
      </c>
      <c r="Y102" t="str">
        <f>("Right to see a health care professional for an assessment")</f>
        <v>Right to see a health care professional for an assessment</v>
      </c>
      <c r="Z102" t="s">
        <v>446</v>
      </c>
      <c r="AB102" t="str">
        <f>("Type of healthcare professional not specified")</f>
        <v>Type of healthcare professional not specified</v>
      </c>
      <c r="AE102" t="str">
        <f>("3 hours")</f>
        <v>3 hours</v>
      </c>
      <c r="AF102" t="s">
        <v>446</v>
      </c>
      <c r="AH102" t="str">
        <f t="shared" si="25"/>
        <v>No</v>
      </c>
      <c r="AK102">
        <v>0</v>
      </c>
    </row>
    <row r="103" spans="1:38" x14ac:dyDescent="0.35">
      <c r="A103" t="s">
        <v>106</v>
      </c>
      <c r="B103" s="1">
        <v>42138</v>
      </c>
      <c r="C103" s="1">
        <v>42208</v>
      </c>
      <c r="D103" t="str">
        <f t="shared" si="11"/>
        <v>Yes</v>
      </c>
      <c r="E103" t="s">
        <v>445</v>
      </c>
      <c r="G103" t="str">
        <f>("Danger to self or others due to mental illness, Unable to meet basic needs")</f>
        <v>Danger to self or others due to mental illness, Unable to meet basic needs</v>
      </c>
      <c r="H103" t="s">
        <v>446</v>
      </c>
      <c r="J103" t="str">
        <f t="shared" si="24"/>
        <v>72 hours</v>
      </c>
      <c r="K103" t="s">
        <v>446</v>
      </c>
      <c r="M103" t="str">
        <f>("Police officer, Mental health professional")</f>
        <v>Police officer, Mental health professional</v>
      </c>
      <c r="N103" t="s">
        <v>447</v>
      </c>
      <c r="P103" t="str">
        <f t="shared" si="26"/>
        <v>No</v>
      </c>
      <c r="V103" t="str">
        <f>("Yes")</f>
        <v>Yes</v>
      </c>
      <c r="W103" t="s">
        <v>447</v>
      </c>
      <c r="Y103" t="str">
        <f>("Right to see a health care professional for an assessment")</f>
        <v>Right to see a health care professional for an assessment</v>
      </c>
      <c r="Z103" t="s">
        <v>446</v>
      </c>
      <c r="AB103" t="str">
        <f>("Type of healthcare professional not specified")</f>
        <v>Type of healthcare professional not specified</v>
      </c>
      <c r="AE103" t="str">
        <f>("3 hours")</f>
        <v>3 hours</v>
      </c>
      <c r="AF103" t="s">
        <v>446</v>
      </c>
      <c r="AH103" t="str">
        <f t="shared" si="25"/>
        <v>No</v>
      </c>
      <c r="AK103">
        <v>0</v>
      </c>
    </row>
    <row r="104" spans="1:38" x14ac:dyDescent="0.35">
      <c r="A104" t="s">
        <v>106</v>
      </c>
      <c r="B104" s="1">
        <v>42209</v>
      </c>
      <c r="C104" s="1">
        <v>42401</v>
      </c>
      <c r="D104" t="str">
        <f t="shared" si="11"/>
        <v>Yes</v>
      </c>
      <c r="E104" t="s">
        <v>445</v>
      </c>
      <c r="G104" t="str">
        <f>("Danger to self or others due to mental illness, Unable to meet basic needs")</f>
        <v>Danger to self or others due to mental illness, Unable to meet basic needs</v>
      </c>
      <c r="H104" t="s">
        <v>446</v>
      </c>
      <c r="J104" t="str">
        <f t="shared" si="24"/>
        <v>72 hours</v>
      </c>
      <c r="K104" t="s">
        <v>446</v>
      </c>
      <c r="M104" t="str">
        <f>("Police officer, Mental health professional")</f>
        <v>Police officer, Mental health professional</v>
      </c>
      <c r="N104" t="s">
        <v>447</v>
      </c>
      <c r="P104" t="str">
        <f t="shared" si="26"/>
        <v>No</v>
      </c>
      <c r="V104" t="str">
        <f>("Yes")</f>
        <v>Yes</v>
      </c>
      <c r="W104" t="s">
        <v>447</v>
      </c>
      <c r="Y104" t="str">
        <f>("Right to see a health care professional for an assessment")</f>
        <v>Right to see a health care professional for an assessment</v>
      </c>
      <c r="Z104" t="s">
        <v>446</v>
      </c>
      <c r="AB104" t="str">
        <f>("Type of healthcare professional not specified")</f>
        <v>Type of healthcare professional not specified</v>
      </c>
      <c r="AE104" t="str">
        <f>("3 hours")</f>
        <v>3 hours</v>
      </c>
      <c r="AF104" t="s">
        <v>446</v>
      </c>
      <c r="AH104" t="str">
        <f t="shared" si="25"/>
        <v>No</v>
      </c>
      <c r="AK104">
        <v>0</v>
      </c>
    </row>
    <row r="105" spans="1:38" x14ac:dyDescent="0.35">
      <c r="A105" t="s">
        <v>107</v>
      </c>
      <c r="B105" s="1">
        <v>41068</v>
      </c>
      <c r="C105" s="1">
        <v>42401</v>
      </c>
      <c r="D105" t="str">
        <f t="shared" si="11"/>
        <v>Yes</v>
      </c>
      <c r="E105" t="s">
        <v>448</v>
      </c>
      <c r="G105" t="str">
        <f>("Danger to self or others due to mental illness")</f>
        <v>Danger to self or others due to mental illness</v>
      </c>
      <c r="H105" t="s">
        <v>448</v>
      </c>
      <c r="J105" t="str">
        <f>("Unspecified amount of time")</f>
        <v>Unspecified amount of time</v>
      </c>
      <c r="M105" t="str">
        <f>("Any interested person")</f>
        <v>Any interested person</v>
      </c>
      <c r="N105" t="s">
        <v>448</v>
      </c>
      <c r="P105" t="str">
        <f t="shared" si="26"/>
        <v>No</v>
      </c>
      <c r="V105" t="str">
        <f>("No")</f>
        <v>No</v>
      </c>
      <c r="Y105" t="str">
        <f>("Right to see an attorney, Right to see a health care professional for an assessment")</f>
        <v>Right to see an attorney, Right to see a health care professional for an assessment</v>
      </c>
      <c r="Z105" t="s">
        <v>449</v>
      </c>
      <c r="AB105" t="str">
        <f>("Physician, Psychologist, Advanced practice registered nurse (APRN), Physician assistant, Social worker")</f>
        <v>Physician, Psychologist, Advanced practice registered nurse (APRN), Physician assistant, Social worker</v>
      </c>
      <c r="AC105" t="s">
        <v>448</v>
      </c>
      <c r="AE105" t="str">
        <f>("72 hours")</f>
        <v>72 hours</v>
      </c>
      <c r="AF105" t="s">
        <v>448</v>
      </c>
      <c r="AH105" t="str">
        <f t="shared" si="25"/>
        <v>No</v>
      </c>
      <c r="AK105">
        <v>0</v>
      </c>
    </row>
    <row r="106" spans="1:38" x14ac:dyDescent="0.35">
      <c r="A106" t="s">
        <v>108</v>
      </c>
      <c r="B106" s="1">
        <v>41739</v>
      </c>
      <c r="C106" s="1">
        <v>42198</v>
      </c>
      <c r="D106" t="str">
        <f t="shared" si="11"/>
        <v>Yes</v>
      </c>
      <c r="E106" t="s">
        <v>450</v>
      </c>
      <c r="G106" t="str">
        <f>("Danger to self or others due to mental illness, Unable to meet basic needs")</f>
        <v>Danger to self or others due to mental illness, Unable to meet basic needs</v>
      </c>
      <c r="H106" t="s">
        <v>451</v>
      </c>
      <c r="J106" t="str">
        <f>("72 hours")</f>
        <v>72 hours</v>
      </c>
      <c r="K106" t="s">
        <v>450</v>
      </c>
      <c r="M106" t="str">
        <f>("Police officer")</f>
        <v>Police officer</v>
      </c>
      <c r="N106" t="s">
        <v>450</v>
      </c>
      <c r="P106" t="str">
        <f t="shared" si="26"/>
        <v>No</v>
      </c>
      <c r="V106" t="str">
        <f>("No")</f>
        <v>No</v>
      </c>
      <c r="Y106" t="str">
        <f>("Reason for commitment, Right to refuse medication, Right to refuse treatment, Right to see an attorney, Right to see a health care professional for an assessment")</f>
        <v>Reason for commitment, Right to refuse medication, Right to refuse treatment, Right to see an attorney, Right to see a health care professional for an assessment</v>
      </c>
      <c r="Z106" t="s">
        <v>452</v>
      </c>
      <c r="AB106" t="str">
        <f>("Physician, Nurse, Psychiatrist, Mental health professional, Social worker")</f>
        <v>Physician, Nurse, Psychiatrist, Mental health professional, Social worker</v>
      </c>
      <c r="AC106" t="s">
        <v>450</v>
      </c>
      <c r="AE106" t="str">
        <f>("24 hours")</f>
        <v>24 hours</v>
      </c>
      <c r="AF106" t="s">
        <v>450</v>
      </c>
      <c r="AH106" t="str">
        <f t="shared" si="25"/>
        <v>No</v>
      </c>
      <c r="AK106">
        <v>0</v>
      </c>
    </row>
    <row r="107" spans="1:38" x14ac:dyDescent="0.35">
      <c r="A107" t="s">
        <v>108</v>
      </c>
      <c r="B107" s="1">
        <v>42199</v>
      </c>
      <c r="C107" s="1">
        <v>42319</v>
      </c>
      <c r="D107" t="str">
        <f t="shared" si="11"/>
        <v>Yes</v>
      </c>
      <c r="E107" t="s">
        <v>450</v>
      </c>
      <c r="G107" t="str">
        <f>("Danger to self or others due to mental illness, Unable to meet basic needs")</f>
        <v>Danger to self or others due to mental illness, Unable to meet basic needs</v>
      </c>
      <c r="H107" t="s">
        <v>451</v>
      </c>
      <c r="J107" t="str">
        <f>("72 hours")</f>
        <v>72 hours</v>
      </c>
      <c r="K107" t="s">
        <v>450</v>
      </c>
      <c r="M107" t="str">
        <f>("Police officer")</f>
        <v>Police officer</v>
      </c>
      <c r="N107" t="s">
        <v>450</v>
      </c>
      <c r="P107" t="str">
        <f t="shared" si="26"/>
        <v>No</v>
      </c>
      <c r="V107" t="str">
        <f>("No")</f>
        <v>No</v>
      </c>
      <c r="Y107" t="str">
        <f>("Reason for commitment, Right to refuse medication, Right to refuse treatment, Right to see an attorney, Right to see a health care professional for an assessment")</f>
        <v>Reason for commitment, Right to refuse medication, Right to refuse treatment, Right to see an attorney, Right to see a health care professional for an assessment</v>
      </c>
      <c r="Z107" t="s">
        <v>452</v>
      </c>
      <c r="AB107" t="str">
        <f>("Physician, Nurse, Psychiatrist, Mental health professional, Social worker")</f>
        <v>Physician, Nurse, Psychiatrist, Mental health professional, Social worker</v>
      </c>
      <c r="AC107" t="s">
        <v>450</v>
      </c>
      <c r="AE107" t="str">
        <f>("24 hours")</f>
        <v>24 hours</v>
      </c>
      <c r="AF107" t="s">
        <v>450</v>
      </c>
      <c r="AH107" t="str">
        <f t="shared" si="25"/>
        <v>No</v>
      </c>
      <c r="AK107">
        <v>0</v>
      </c>
    </row>
    <row r="108" spans="1:38" x14ac:dyDescent="0.35">
      <c r="A108" t="s">
        <v>108</v>
      </c>
      <c r="B108" s="1">
        <v>42320</v>
      </c>
      <c r="C108" s="1">
        <v>42401</v>
      </c>
      <c r="D108" t="str">
        <f t="shared" si="11"/>
        <v>Yes</v>
      </c>
      <c r="E108" t="s">
        <v>450</v>
      </c>
      <c r="G108" t="str">
        <f>("Danger to self or others due to mental illness, Unable to meet basic needs")</f>
        <v>Danger to self or others due to mental illness, Unable to meet basic needs</v>
      </c>
      <c r="H108" t="s">
        <v>451</v>
      </c>
      <c r="J108" t="str">
        <f>("72 hours")</f>
        <v>72 hours</v>
      </c>
      <c r="K108" t="s">
        <v>450</v>
      </c>
      <c r="M108" t="str">
        <f>("Police officer")</f>
        <v>Police officer</v>
      </c>
      <c r="N108" t="s">
        <v>450</v>
      </c>
      <c r="P108" t="str">
        <f t="shared" si="26"/>
        <v>No</v>
      </c>
      <c r="V108" t="str">
        <f>("No")</f>
        <v>No</v>
      </c>
      <c r="Y108" t="str">
        <f>("Reason for commitment, Right to refuse medication, Right to refuse treatment, Right to see an attorney, Right to see a health care professional for an assessment")</f>
        <v>Reason for commitment, Right to refuse medication, Right to refuse treatment, Right to see an attorney, Right to see a health care professional for an assessment</v>
      </c>
      <c r="Z108" t="s">
        <v>452</v>
      </c>
      <c r="AB108" t="str">
        <f>("Physician, Nurse, Psychiatrist, Mental health professional, Social worker")</f>
        <v>Physician, Nurse, Psychiatrist, Mental health professional, Social worker</v>
      </c>
      <c r="AC108" t="s">
        <v>450</v>
      </c>
      <c r="AE108" t="str">
        <f>("24 hours")</f>
        <v>24 hours</v>
      </c>
      <c r="AF108" t="s">
        <v>450</v>
      </c>
      <c r="AH108" t="str">
        <f t="shared" si="25"/>
        <v>No</v>
      </c>
      <c r="AK108">
        <v>0</v>
      </c>
    </row>
    <row r="109" spans="1:38" x14ac:dyDescent="0.35">
      <c r="A109" t="s">
        <v>109</v>
      </c>
      <c r="B109" s="1">
        <v>41821</v>
      </c>
      <c r="C109" s="1">
        <v>42401</v>
      </c>
      <c r="D109" t="str">
        <f t="shared" si="11"/>
        <v>Yes</v>
      </c>
      <c r="E109" t="s">
        <v>453</v>
      </c>
      <c r="G109" t="str">
        <f>("Danger to self or others due to mental illness")</f>
        <v>Danger to self or others due to mental illness</v>
      </c>
      <c r="H109" t="s">
        <v>454</v>
      </c>
      <c r="J109" t="str">
        <f>("72 hours")</f>
        <v>72 hours</v>
      </c>
      <c r="K109" t="s">
        <v>453</v>
      </c>
      <c r="M109" t="str">
        <f>("Police officer, Physician, Advanced practice registered nurse (APRN), Physician assistant, Psychologist, Psychiatrist, Mental health professional, Social worker")</f>
        <v>Police officer, Physician, Advanced practice registered nurse (APRN), Physician assistant, Psychologist, Psychiatrist, Mental health professional, Social worker</v>
      </c>
      <c r="N109" t="s">
        <v>454</v>
      </c>
      <c r="P109" t="str">
        <f>("Yes")</f>
        <v>Yes</v>
      </c>
      <c r="Q109" t="s">
        <v>453</v>
      </c>
      <c r="S109" t="str">
        <f>("After individual is admitted")</f>
        <v>After individual is admitted</v>
      </c>
      <c r="T109" t="s">
        <v>453</v>
      </c>
      <c r="V109" t="str">
        <f>("No")</f>
        <v>No</v>
      </c>
      <c r="Y109" t="str">
        <f>("Reason for commitment, Right to make a phone call, Right to see an attorney, Right to see a health care professional for an assessment")</f>
        <v>Reason for commitment, Right to make a phone call, Right to see an attorney, Right to see a health care professional for an assessment</v>
      </c>
      <c r="Z109" t="s">
        <v>453</v>
      </c>
      <c r="AB109" t="str">
        <f>("Physician, Psychiatrist, Psychologist, Mental health professional, Advanced practice registered nurse (APRN), Physician assistant, Social worker")</f>
        <v>Physician, Psychiatrist, Psychologist, Mental health professional, Advanced practice registered nurse (APRN), Physician assistant, Social worker</v>
      </c>
      <c r="AC109" t="s">
        <v>454</v>
      </c>
      <c r="AE109" t="str">
        <f>("24 hours")</f>
        <v>24 hours</v>
      </c>
      <c r="AF109" t="s">
        <v>453</v>
      </c>
      <c r="AH109" t="str">
        <f>("Yes")</f>
        <v>Yes</v>
      </c>
      <c r="AI109" t="s">
        <v>455</v>
      </c>
      <c r="AK109">
        <v>1</v>
      </c>
      <c r="AL10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Statistical</vt:lpstr>
      <vt:lpstr>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Platt</dc:creator>
  <cp:lastModifiedBy>Lizzy Platt</cp:lastModifiedBy>
  <dcterms:created xsi:type="dcterms:W3CDTF">2021-04-14T01:57:06Z</dcterms:created>
  <dcterms:modified xsi:type="dcterms:W3CDTF">2021-04-14T01:59:42Z</dcterms:modified>
</cp:coreProperties>
</file>